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P-FPS02\Groups\Applications Department\Department Applications\Rates\2022 Electricity Rates\IRM\IRM Applications\Annual IR\Bluewater\Final Decision and Model\Draft Decision\"/>
    </mc:Choice>
  </mc:AlternateContent>
  <xr:revisionPtr revIDLastSave="0" documentId="8_{976A5FFB-F125-4C9C-899E-19EE830837F7}" xr6:coauthVersionLast="47" xr6:coauthVersionMax="47" xr10:uidLastSave="{00000000-0000-0000-0000-000000000000}"/>
  <bookViews>
    <workbookView xWindow="-120" yWindow="-120" windowWidth="29040" windowHeight="15840" tabRatio="858" firstSheet="6" activeTab="10"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Summary'!$B$1:$R$138</definedName>
    <definedName name="_xlnm.Print_Area" localSheetId="6">'2. LRAMVA Threshold'!$A$1:$R$62</definedName>
    <definedName name="_xlnm.Print_Area" localSheetId="7">'3.  Distribution Rates'!$A$1:$P$134</definedName>
    <definedName name="_xlnm.Print_Area" localSheetId="8">'3-a.  Rate Class Allocations'!$A$1:$X$109</definedName>
    <definedName name="_xlnm.Print_Area" localSheetId="9">'4.  2011-2014 LRAM'!$A$1:$AM$533</definedName>
    <definedName name="_xlnm.Print_Area" localSheetId="10">'5.  2015-2020 LRAM'!$A:$AN</definedName>
    <definedName name="_xlnm.Print_Area" localSheetId="11">'6.  Carrying Charges'!$A$1:$W$239</definedName>
    <definedName name="_xlnm.Print_Area" localSheetId="12">'7.  Persistence Report'!$A$1:$BT$163</definedName>
    <definedName name="_xlnm.Print_Area" localSheetId="0">Contents!$A$1:$D$27</definedName>
    <definedName name="_xlnm.Print_Area" localSheetId="2">'LRAMVA Checklist Schematic'!$A$1:$H$31</definedName>
    <definedName name="_xlnm.Print_Titles" localSheetId="7">'3.  Distribution Rates'!$14:$14</definedName>
    <definedName name="_xlnm.Print_Titles" localSheetId="9">'4.  2011-2014 LRAM'!$B:$B</definedName>
    <definedName name="_xlnm.Print_Titles" localSheetId="12">'7.  Persistence Report'!$C:$J,'7.  Persistence Report'!$25:$26</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23" i="86" l="1"/>
  <c r="S23" i="86"/>
  <c r="Q27" i="86"/>
  <c r="P27" i="86"/>
  <c r="T26" i="86"/>
  <c r="T27" i="86" s="1"/>
  <c r="L32" i="86" s="1"/>
  <c r="S26" i="86"/>
  <c r="S27" i="86" s="1"/>
  <c r="K32" i="86" s="1"/>
  <c r="K33" i="86" s="1"/>
  <c r="E39" i="86"/>
  <c r="E42" i="86" s="1"/>
  <c r="E43" i="86" s="1"/>
  <c r="D39" i="86"/>
  <c r="D42" i="86" s="1"/>
  <c r="D43" i="86" s="1"/>
  <c r="AA856" i="79"/>
  <c r="O64" i="45"/>
  <c r="O57" i="45"/>
  <c r="O50" i="45"/>
  <c r="O43" i="45"/>
  <c r="O36" i="45"/>
  <c r="O29" i="45"/>
  <c r="O22" i="45"/>
  <c r="O71" i="45"/>
  <c r="L33" i="86" l="1"/>
  <c r="F692" i="79" l="1"/>
  <c r="D692" i="79"/>
  <c r="F679" i="79"/>
  <c r="D679" i="79"/>
  <c r="F673" i="79"/>
  <c r="D673" i="79"/>
  <c r="F663" i="79"/>
  <c r="D663" i="79"/>
  <c r="F660" i="79"/>
  <c r="D660" i="79"/>
  <c r="F657" i="79"/>
  <c r="D657" i="79"/>
  <c r="C54" i="47" l="1"/>
  <c r="C55" i="47" s="1"/>
  <c r="P1048" i="79"/>
  <c r="O1048" i="79"/>
  <c r="E1048" i="79"/>
  <c r="D1048" i="79"/>
  <c r="E1036" i="79"/>
  <c r="D1036" i="79"/>
  <c r="P1036" i="79"/>
  <c r="O1036" i="79"/>
  <c r="Z856" i="79"/>
  <c r="E856" i="79"/>
  <c r="D856" i="79"/>
  <c r="E840" i="79"/>
  <c r="D840" i="79"/>
  <c r="P865" i="79"/>
  <c r="Q865" i="79"/>
  <c r="O865" i="79"/>
  <c r="P853" i="79"/>
  <c r="Q853" i="79"/>
  <c r="O853" i="79"/>
  <c r="E865" i="79"/>
  <c r="F865" i="79"/>
  <c r="D865" i="79"/>
  <c r="E853" i="79"/>
  <c r="F853" i="79"/>
  <c r="D853" i="79"/>
  <c r="AY144" i="68"/>
  <c r="E660" i="79" s="1"/>
  <c r="AY145" i="68"/>
  <c r="E663" i="79" s="1"/>
  <c r="AY147" i="68"/>
  <c r="AY148" i="68"/>
  <c r="AY149" i="68"/>
  <c r="E692" i="79" s="1"/>
  <c r="AY143" i="68"/>
  <c r="H166" i="47" l="1"/>
  <c r="C56" i="47"/>
  <c r="H165" i="47"/>
  <c r="H167" i="47"/>
  <c r="T149" i="68"/>
  <c r="P692" i="79" s="1"/>
  <c r="T144" i="68"/>
  <c r="P660" i="79" s="1"/>
  <c r="T147" i="68"/>
  <c r="E673" i="79"/>
  <c r="T148" i="68"/>
  <c r="P679" i="79" s="1"/>
  <c r="E679" i="79"/>
  <c r="T143" i="68"/>
  <c r="P657" i="79" s="1"/>
  <c r="E657" i="79"/>
  <c r="AX154" i="68"/>
  <c r="AY154" i="68" s="1"/>
  <c r="AZ154" i="68" s="1"/>
  <c r="U154" i="68" s="1"/>
  <c r="R154" i="68"/>
  <c r="AX153" i="68"/>
  <c r="AY153" i="68" s="1"/>
  <c r="AZ153" i="68" s="1"/>
  <c r="AX152" i="68"/>
  <c r="AY152" i="68" s="1"/>
  <c r="R152" i="68"/>
  <c r="AX151" i="68"/>
  <c r="AY151" i="68" s="1"/>
  <c r="R151" i="68"/>
  <c r="AW150" i="68"/>
  <c r="AX150" i="68" s="1"/>
  <c r="Q150" i="68"/>
  <c r="U149" i="68"/>
  <c r="Q692" i="79" s="1"/>
  <c r="S149" i="68"/>
  <c r="O692" i="79" s="1"/>
  <c r="U148" i="68"/>
  <c r="Q679" i="79" s="1"/>
  <c r="S148" i="68"/>
  <c r="O679" i="79" s="1"/>
  <c r="U147" i="68"/>
  <c r="Q673" i="79" s="1"/>
  <c r="S147" i="68"/>
  <c r="AZ146" i="68"/>
  <c r="AX146" i="68"/>
  <c r="U144" i="68"/>
  <c r="Q660" i="79" s="1"/>
  <c r="S144" i="68"/>
  <c r="O660" i="79" s="1"/>
  <c r="U143" i="68"/>
  <c r="Q657" i="79" s="1"/>
  <c r="S143" i="68"/>
  <c r="O657" i="79" s="1"/>
  <c r="C57" i="47" l="1"/>
  <c r="H168" i="47"/>
  <c r="H169" i="47"/>
  <c r="H170" i="47"/>
  <c r="O673" i="79"/>
  <c r="U158" i="68"/>
  <c r="O856" i="79" s="1"/>
  <c r="P673" i="79"/>
  <c r="V158" i="68"/>
  <c r="P856" i="79" s="1"/>
  <c r="S146" i="68"/>
  <c r="O670" i="79" s="1"/>
  <c r="D670" i="79"/>
  <c r="AY146" i="68"/>
  <c r="U146" i="68"/>
  <c r="Q670" i="79" s="1"/>
  <c r="F670" i="79"/>
  <c r="R150" i="68"/>
  <c r="S154" i="68"/>
  <c r="T151" i="68"/>
  <c r="AZ151" i="68"/>
  <c r="U151" i="68" s="1"/>
  <c r="S150" i="68"/>
  <c r="AY150" i="68"/>
  <c r="AZ152" i="68"/>
  <c r="U152" i="68" s="1"/>
  <c r="T152" i="68"/>
  <c r="T154" i="68"/>
  <c r="S152" i="68"/>
  <c r="S151" i="68"/>
  <c r="C58" i="47" l="1"/>
  <c r="H172" i="47"/>
  <c r="H171" i="47"/>
  <c r="H173" i="47"/>
  <c r="E670" i="79"/>
  <c r="T146" i="68"/>
  <c r="P670" i="79" s="1"/>
  <c r="AZ150" i="68"/>
  <c r="U150" i="68" s="1"/>
  <c r="T150" i="68"/>
  <c r="H175" i="47" l="1"/>
  <c r="H176" i="47"/>
  <c r="H174" i="47"/>
  <c r="C59" i="47"/>
  <c r="P27" i="85"/>
  <c r="P49" i="85" s="1"/>
  <c r="C28" i="85" s="1"/>
  <c r="K27" i="85"/>
  <c r="K49" i="85" s="1"/>
  <c r="C27" i="85" s="1"/>
  <c r="H181" i="47" l="1"/>
  <c r="H182" i="47"/>
  <c r="C60" i="47"/>
  <c r="H183" i="47" s="1"/>
  <c r="H180" i="47"/>
  <c r="D28" i="85"/>
  <c r="F28" i="85" s="1"/>
  <c r="F39" i="85" s="1"/>
  <c r="D22" i="45" l="1"/>
  <c r="O927" i="79" l="1"/>
  <c r="E44" i="44" l="1"/>
  <c r="AM139" i="79" l="1"/>
  <c r="O1110" i="79" l="1"/>
  <c r="O744" i="79"/>
  <c r="O561" i="79"/>
  <c r="O378" i="79"/>
  <c r="O195" i="79"/>
  <c r="O513" i="46"/>
  <c r="O127" i="46"/>
  <c r="D195" i="79"/>
  <c r="N620" i="79" l="1"/>
  <c r="N437" i="79"/>
  <c r="N254"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650" i="79"/>
  <c r="N647" i="79"/>
  <c r="N644" i="79"/>
  <c r="N641" i="79"/>
  <c r="N637" i="79"/>
  <c r="N634" i="79"/>
  <c r="N630" i="79"/>
  <c r="N626" i="79"/>
  <c r="N623" i="79"/>
  <c r="N616" i="79"/>
  <c r="N613" i="79"/>
  <c r="N610" i="79"/>
  <c r="N607" i="79"/>
  <c r="N604" i="79"/>
  <c r="N467" i="79"/>
  <c r="N464" i="79"/>
  <c r="N461" i="79"/>
  <c r="N458" i="79"/>
  <c r="N454" i="79"/>
  <c r="N451" i="79"/>
  <c r="N447" i="79"/>
  <c r="N443" i="79"/>
  <c r="N440" i="79"/>
  <c r="N433" i="79"/>
  <c r="N430" i="79"/>
  <c r="N427" i="79"/>
  <c r="N424" i="79"/>
  <c r="N421"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M80" i="79"/>
  <c r="AL85" i="79"/>
  <c r="AK85" i="79"/>
  <c r="AJ85" i="79"/>
  <c r="AI85" i="79"/>
  <c r="AH85" i="79"/>
  <c r="AG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G498" i="46"/>
  <c r="AH498" i="46"/>
  <c r="AI498" i="46"/>
  <c r="AJ498" i="46"/>
  <c r="AK498" i="46"/>
  <c r="AL498" i="46"/>
  <c r="AG501" i="46"/>
  <c r="AH501" i="46"/>
  <c r="AI501" i="46"/>
  <c r="AJ501" i="46"/>
  <c r="AK501" i="46"/>
  <c r="AL501" i="46"/>
  <c r="AG505" i="46"/>
  <c r="AH505" i="46"/>
  <c r="AI505" i="46"/>
  <c r="AJ505" i="46"/>
  <c r="AK505" i="46"/>
  <c r="AL505" i="46"/>
  <c r="AG508" i="46"/>
  <c r="AH508" i="46"/>
  <c r="AI508" i="46"/>
  <c r="AJ508" i="46"/>
  <c r="AK508" i="46"/>
  <c r="AL508"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L482" i="46"/>
  <c r="AK482" i="46"/>
  <c r="AJ482" i="46"/>
  <c r="AI482" i="46"/>
  <c r="AH482" i="46"/>
  <c r="AG482" i="46"/>
  <c r="AL455" i="46"/>
  <c r="AK455" i="46"/>
  <c r="AJ455" i="46"/>
  <c r="AI455" i="46"/>
  <c r="AH455" i="46"/>
  <c r="AG455" i="46"/>
  <c r="AL452" i="46"/>
  <c r="AK452" i="46"/>
  <c r="AJ452" i="46"/>
  <c r="AI452" i="46"/>
  <c r="AH452" i="46"/>
  <c r="AG452" i="46"/>
  <c r="AL430" i="46"/>
  <c r="AK430" i="46"/>
  <c r="AJ430" i="46"/>
  <c r="AI430" i="46"/>
  <c r="AH430" i="46"/>
  <c r="AG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L739" i="79"/>
  <c r="AK739" i="79"/>
  <c r="AJ739" i="79"/>
  <c r="AI739" i="79"/>
  <c r="AH739" i="79"/>
  <c r="AG739" i="79"/>
  <c r="AF739" i="79"/>
  <c r="AL736" i="79"/>
  <c r="AK736" i="79"/>
  <c r="AJ736" i="79"/>
  <c r="AI736" i="79"/>
  <c r="AH736" i="79"/>
  <c r="AG736" i="79"/>
  <c r="AF736" i="79"/>
  <c r="AL733" i="79"/>
  <c r="AK733" i="79"/>
  <c r="AJ733" i="79"/>
  <c r="AI733" i="79"/>
  <c r="AH733" i="79"/>
  <c r="AG733" i="79"/>
  <c r="AF733" i="79"/>
  <c r="AL730" i="79"/>
  <c r="AK730" i="79"/>
  <c r="AJ730" i="79"/>
  <c r="AI730" i="79"/>
  <c r="AH730" i="79"/>
  <c r="AG730" i="79"/>
  <c r="AF730" i="79"/>
  <c r="AL727" i="79"/>
  <c r="AK727" i="79"/>
  <c r="AJ727" i="79"/>
  <c r="AI727" i="79"/>
  <c r="AH727" i="79"/>
  <c r="AG727" i="79"/>
  <c r="AF727" i="79"/>
  <c r="AL724" i="79"/>
  <c r="AK724" i="79"/>
  <c r="AJ724" i="79"/>
  <c r="AI724" i="79"/>
  <c r="AH724" i="79"/>
  <c r="AG724" i="79"/>
  <c r="AF724" i="79"/>
  <c r="AL721" i="79"/>
  <c r="AK721" i="79"/>
  <c r="AJ721" i="79"/>
  <c r="AI721" i="79"/>
  <c r="AH721" i="79"/>
  <c r="AG721" i="79"/>
  <c r="AF721" i="79"/>
  <c r="AL718" i="79"/>
  <c r="AK718" i="79"/>
  <c r="AJ718" i="79"/>
  <c r="AI718" i="79"/>
  <c r="AH718" i="79"/>
  <c r="AG718" i="79"/>
  <c r="AF718" i="79"/>
  <c r="AL715" i="79"/>
  <c r="AK715" i="79"/>
  <c r="AJ715" i="79"/>
  <c r="AI715" i="79"/>
  <c r="AH715" i="79"/>
  <c r="AG715" i="79"/>
  <c r="AF715" i="79"/>
  <c r="AL712" i="79"/>
  <c r="AK712" i="79"/>
  <c r="AJ712" i="79"/>
  <c r="AI712" i="79"/>
  <c r="AH712" i="79"/>
  <c r="AG712" i="79"/>
  <c r="AF712" i="79"/>
  <c r="AL709" i="79"/>
  <c r="AK709" i="79"/>
  <c r="AJ709" i="79"/>
  <c r="AI709" i="79"/>
  <c r="AH709" i="79"/>
  <c r="AG709" i="79"/>
  <c r="AF709" i="79"/>
  <c r="AL706" i="79"/>
  <c r="AK706" i="79"/>
  <c r="AJ706" i="79"/>
  <c r="AI706" i="79"/>
  <c r="AH706" i="79"/>
  <c r="AG706" i="79"/>
  <c r="AF706" i="79"/>
  <c r="AL703" i="79"/>
  <c r="AK703" i="79"/>
  <c r="AJ703" i="79"/>
  <c r="AI703" i="79"/>
  <c r="AH703" i="79"/>
  <c r="AG703" i="79"/>
  <c r="AF703" i="79"/>
  <c r="AL699" i="79"/>
  <c r="AK699" i="79"/>
  <c r="AJ699" i="79"/>
  <c r="AI699" i="79"/>
  <c r="AH699" i="79"/>
  <c r="AG699" i="79"/>
  <c r="AF699" i="79"/>
  <c r="AL696" i="79"/>
  <c r="AK696" i="79"/>
  <c r="AJ696" i="79"/>
  <c r="AI696" i="79"/>
  <c r="AH696" i="79"/>
  <c r="AG696" i="79"/>
  <c r="AF696" i="79"/>
  <c r="AL693" i="79"/>
  <c r="AK693" i="79"/>
  <c r="AJ693" i="79"/>
  <c r="AI693" i="79"/>
  <c r="AH693" i="79"/>
  <c r="AG693" i="79"/>
  <c r="AF693" i="79"/>
  <c r="AL689" i="79"/>
  <c r="AK689" i="79"/>
  <c r="AJ689" i="79"/>
  <c r="AI689" i="79"/>
  <c r="AH689" i="79"/>
  <c r="AG689" i="79"/>
  <c r="AF689" i="79"/>
  <c r="AL686" i="79"/>
  <c r="AK686" i="79"/>
  <c r="AJ686" i="79"/>
  <c r="AI686" i="79"/>
  <c r="AH686" i="79"/>
  <c r="AG686" i="79"/>
  <c r="AF686" i="79"/>
  <c r="AL683" i="79"/>
  <c r="AK683" i="79"/>
  <c r="AJ683" i="79"/>
  <c r="AI683" i="79"/>
  <c r="AH683" i="79"/>
  <c r="AG683" i="79"/>
  <c r="AF683" i="79"/>
  <c r="AL680" i="79"/>
  <c r="AK680" i="79"/>
  <c r="AJ680" i="79"/>
  <c r="AI680" i="79"/>
  <c r="AH680" i="79"/>
  <c r="AG680" i="79"/>
  <c r="AF680" i="79"/>
  <c r="AL677" i="79"/>
  <c r="AK677" i="79"/>
  <c r="AJ677" i="79"/>
  <c r="AI677" i="79"/>
  <c r="AH677" i="79"/>
  <c r="AG677" i="79"/>
  <c r="AF677" i="79"/>
  <c r="AL674" i="79"/>
  <c r="AK674" i="79"/>
  <c r="AJ674" i="79"/>
  <c r="AI674" i="79"/>
  <c r="AH674" i="79"/>
  <c r="AG674" i="79"/>
  <c r="AF674" i="79"/>
  <c r="AL671" i="79"/>
  <c r="AK671" i="79"/>
  <c r="AJ671" i="79"/>
  <c r="AI671" i="79"/>
  <c r="AH671" i="79"/>
  <c r="AG671" i="79"/>
  <c r="AF671" i="79"/>
  <c r="AL668" i="79"/>
  <c r="AK668" i="79"/>
  <c r="AJ668" i="79"/>
  <c r="AI668" i="79"/>
  <c r="AH668" i="79"/>
  <c r="AG668" i="79"/>
  <c r="AF668"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55" i="79"/>
  <c r="AK655" i="79"/>
  <c r="AJ655" i="79"/>
  <c r="AI655" i="79"/>
  <c r="AH655" i="79"/>
  <c r="AG655" i="79"/>
  <c r="AF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L556" i="79"/>
  <c r="AK556" i="79"/>
  <c r="AJ556" i="79"/>
  <c r="AI556" i="79"/>
  <c r="AH556" i="79"/>
  <c r="AG556" i="79"/>
  <c r="AF556" i="79"/>
  <c r="AL553" i="79"/>
  <c r="AK553" i="79"/>
  <c r="AJ553" i="79"/>
  <c r="AI553" i="79"/>
  <c r="AH553" i="79"/>
  <c r="AG553" i="79"/>
  <c r="AF553" i="79"/>
  <c r="AL550" i="79"/>
  <c r="AK550" i="79"/>
  <c r="AJ550" i="79"/>
  <c r="AI550" i="79"/>
  <c r="AH550" i="79"/>
  <c r="AG550" i="79"/>
  <c r="AF550" i="79"/>
  <c r="AL547" i="79"/>
  <c r="AK547" i="79"/>
  <c r="AJ547" i="79"/>
  <c r="AI547" i="79"/>
  <c r="AH547" i="79"/>
  <c r="AG547" i="79"/>
  <c r="AF547" i="79"/>
  <c r="AL544" i="79"/>
  <c r="AK544" i="79"/>
  <c r="AJ544" i="79"/>
  <c r="AI544" i="79"/>
  <c r="AH544" i="79"/>
  <c r="AG544" i="79"/>
  <c r="AF544" i="79"/>
  <c r="AL541" i="79"/>
  <c r="AK541" i="79"/>
  <c r="AJ541" i="79"/>
  <c r="AI541" i="79"/>
  <c r="AH541" i="79"/>
  <c r="AG541" i="79"/>
  <c r="AF541" i="79"/>
  <c r="AL538" i="79"/>
  <c r="AK538" i="79"/>
  <c r="AJ538" i="79"/>
  <c r="AI538" i="79"/>
  <c r="AH538" i="79"/>
  <c r="AG538" i="79"/>
  <c r="AF538" i="79"/>
  <c r="AL535" i="79"/>
  <c r="AK535" i="79"/>
  <c r="AJ535" i="79"/>
  <c r="AI535" i="79"/>
  <c r="AH535" i="79"/>
  <c r="AG535" i="79"/>
  <c r="AF535" i="79"/>
  <c r="AL532" i="79"/>
  <c r="AK532" i="79"/>
  <c r="AJ532" i="79"/>
  <c r="AI532" i="79"/>
  <c r="AH532" i="79"/>
  <c r="AG532" i="79"/>
  <c r="AF532" i="79"/>
  <c r="AL529" i="79"/>
  <c r="AK529" i="79"/>
  <c r="AJ529" i="79"/>
  <c r="AI529" i="79"/>
  <c r="AH529" i="79"/>
  <c r="AG529" i="79"/>
  <c r="AF529" i="79"/>
  <c r="AL526" i="79"/>
  <c r="AK526" i="79"/>
  <c r="AJ526" i="79"/>
  <c r="AI526" i="79"/>
  <c r="AH526" i="79"/>
  <c r="AG526" i="79"/>
  <c r="AF526" i="79"/>
  <c r="AL523" i="79"/>
  <c r="AK523" i="79"/>
  <c r="AJ523" i="79"/>
  <c r="AI523" i="79"/>
  <c r="AH523" i="79"/>
  <c r="AG523" i="79"/>
  <c r="AF523" i="79"/>
  <c r="AL520" i="79"/>
  <c r="AK520" i="79"/>
  <c r="AJ520" i="79"/>
  <c r="AI520" i="79"/>
  <c r="AH520" i="79"/>
  <c r="AG520" i="79"/>
  <c r="AF520" i="79"/>
  <c r="AL516" i="79"/>
  <c r="AK516" i="79"/>
  <c r="AJ516" i="79"/>
  <c r="AI516" i="79"/>
  <c r="AH516" i="79"/>
  <c r="AG516" i="79"/>
  <c r="AF516" i="79"/>
  <c r="AL513" i="79"/>
  <c r="AK513" i="79"/>
  <c r="AJ513" i="79"/>
  <c r="AI513" i="79"/>
  <c r="AH513" i="79"/>
  <c r="AG513" i="79"/>
  <c r="AF513" i="79"/>
  <c r="AL510" i="79"/>
  <c r="AK510" i="79"/>
  <c r="AJ510" i="79"/>
  <c r="AI510" i="79"/>
  <c r="AH510" i="79"/>
  <c r="AG510" i="79"/>
  <c r="AF510" i="79"/>
  <c r="AL506" i="79"/>
  <c r="AK506" i="79"/>
  <c r="AJ506" i="79"/>
  <c r="AI506" i="79"/>
  <c r="AH506" i="79"/>
  <c r="AG506" i="79"/>
  <c r="AF506" i="79"/>
  <c r="AL503" i="79"/>
  <c r="AK503" i="79"/>
  <c r="AJ503" i="79"/>
  <c r="AI503" i="79"/>
  <c r="AH503" i="79"/>
  <c r="AG503" i="79"/>
  <c r="AF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L373" i="79"/>
  <c r="AK373" i="79"/>
  <c r="AJ373" i="79"/>
  <c r="AI373" i="79"/>
  <c r="AH373" i="79"/>
  <c r="AG373" i="79"/>
  <c r="AF373" i="79"/>
  <c r="AL370" i="79"/>
  <c r="AK370" i="79"/>
  <c r="AJ370" i="79"/>
  <c r="AI370" i="79"/>
  <c r="AH370" i="79"/>
  <c r="AG370" i="79"/>
  <c r="AF370" i="79"/>
  <c r="AL367" i="79"/>
  <c r="AK367" i="79"/>
  <c r="AJ367" i="79"/>
  <c r="AI367" i="79"/>
  <c r="AH367" i="79"/>
  <c r="AG367" i="79"/>
  <c r="AF367" i="79"/>
  <c r="AL364" i="79"/>
  <c r="AK364" i="79"/>
  <c r="AJ364" i="79"/>
  <c r="AI364" i="79"/>
  <c r="AH364" i="79"/>
  <c r="AG364" i="79"/>
  <c r="AF364" i="79"/>
  <c r="AL361" i="79"/>
  <c r="AK361" i="79"/>
  <c r="AJ361" i="79"/>
  <c r="AI361" i="79"/>
  <c r="AH361" i="79"/>
  <c r="AG361" i="79"/>
  <c r="AF361" i="79"/>
  <c r="AL358" i="79"/>
  <c r="AK358" i="79"/>
  <c r="AJ358" i="79"/>
  <c r="AI358" i="79"/>
  <c r="AH358" i="79"/>
  <c r="AG358" i="79"/>
  <c r="AF358" i="79"/>
  <c r="AL355" i="79"/>
  <c r="AK355" i="79"/>
  <c r="AJ355" i="79"/>
  <c r="AI355" i="79"/>
  <c r="AH355" i="79"/>
  <c r="AG355" i="79"/>
  <c r="AF355" i="79"/>
  <c r="AL352" i="79"/>
  <c r="AK352" i="79"/>
  <c r="AJ352" i="79"/>
  <c r="AI352" i="79"/>
  <c r="AH352" i="79"/>
  <c r="AG352" i="79"/>
  <c r="AF352" i="79"/>
  <c r="AL349" i="79"/>
  <c r="AK349" i="79"/>
  <c r="AJ349" i="79"/>
  <c r="AI349" i="79"/>
  <c r="AH349" i="79"/>
  <c r="AG349" i="79"/>
  <c r="AF349" i="79"/>
  <c r="AL346" i="79"/>
  <c r="AK346" i="79"/>
  <c r="AJ346" i="79"/>
  <c r="AI346" i="79"/>
  <c r="AH346" i="79"/>
  <c r="AG346" i="79"/>
  <c r="AF346" i="79"/>
  <c r="AL343" i="79"/>
  <c r="AK343" i="79"/>
  <c r="AJ343" i="79"/>
  <c r="AI343" i="79"/>
  <c r="AH343" i="79"/>
  <c r="AG343" i="79"/>
  <c r="AF343" i="79"/>
  <c r="AL340" i="79"/>
  <c r="AK340" i="79"/>
  <c r="AJ340" i="79"/>
  <c r="AI340" i="79"/>
  <c r="AH340" i="79"/>
  <c r="AG340" i="79"/>
  <c r="AF340" i="79"/>
  <c r="AL337" i="79"/>
  <c r="AK337" i="79"/>
  <c r="AJ337" i="79"/>
  <c r="AI337" i="79"/>
  <c r="AH337" i="79"/>
  <c r="AG337" i="79"/>
  <c r="AF337" i="79"/>
  <c r="AL333" i="79"/>
  <c r="AK333" i="79"/>
  <c r="AJ333" i="79"/>
  <c r="AI333" i="79"/>
  <c r="AH333" i="79"/>
  <c r="AG333" i="79"/>
  <c r="AF333" i="79"/>
  <c r="AL330" i="79"/>
  <c r="AK330" i="79"/>
  <c r="AJ330" i="79"/>
  <c r="AI330" i="79"/>
  <c r="AH330" i="79"/>
  <c r="AG330" i="79"/>
  <c r="AF330" i="79"/>
  <c r="AL327" i="79"/>
  <c r="AK327" i="79"/>
  <c r="AJ327" i="79"/>
  <c r="AI327" i="79"/>
  <c r="AH327" i="79"/>
  <c r="AG327" i="79"/>
  <c r="AF327" i="79"/>
  <c r="AL323" i="79"/>
  <c r="AK323" i="79"/>
  <c r="AJ323" i="79"/>
  <c r="AI323" i="79"/>
  <c r="AH323" i="79"/>
  <c r="AG323" i="79"/>
  <c r="AF323" i="79"/>
  <c r="AL320" i="79"/>
  <c r="AK320" i="79"/>
  <c r="AJ320" i="79"/>
  <c r="AI320" i="79"/>
  <c r="AH320" i="79"/>
  <c r="AG320" i="79"/>
  <c r="AF320" i="79"/>
  <c r="AL317" i="79"/>
  <c r="AK317" i="79"/>
  <c r="AJ317" i="79"/>
  <c r="AI317" i="79"/>
  <c r="AH317" i="79"/>
  <c r="AG317" i="79"/>
  <c r="AF317" i="79"/>
  <c r="AL314" i="79"/>
  <c r="AK314" i="79"/>
  <c r="AJ314" i="79"/>
  <c r="AI314" i="79"/>
  <c r="AH314" i="79"/>
  <c r="AG314" i="79"/>
  <c r="AF314" i="79"/>
  <c r="AL311" i="79"/>
  <c r="AK311" i="79"/>
  <c r="AJ311" i="79"/>
  <c r="AI311" i="79"/>
  <c r="AH311" i="79"/>
  <c r="AG311" i="79"/>
  <c r="AF311" i="79"/>
  <c r="AL308" i="79"/>
  <c r="AK308" i="79"/>
  <c r="AJ308" i="79"/>
  <c r="AI308" i="79"/>
  <c r="AH308" i="79"/>
  <c r="AG308" i="79"/>
  <c r="AF308" i="79"/>
  <c r="AL305" i="79"/>
  <c r="AK305" i="79"/>
  <c r="AJ305" i="79"/>
  <c r="AI305" i="79"/>
  <c r="AH305" i="79"/>
  <c r="AG305" i="79"/>
  <c r="AF305" i="79"/>
  <c r="AL302" i="79"/>
  <c r="AK302" i="79"/>
  <c r="AJ302" i="79"/>
  <c r="AI302" i="79"/>
  <c r="AH302" i="79"/>
  <c r="AG302" i="79"/>
  <c r="AF302" i="79"/>
  <c r="AL298" i="79"/>
  <c r="AK298" i="79"/>
  <c r="AJ298" i="79"/>
  <c r="AI298" i="79"/>
  <c r="AH298" i="79"/>
  <c r="AG298" i="79"/>
  <c r="AF298" i="79"/>
  <c r="AL295" i="79"/>
  <c r="AK295" i="79"/>
  <c r="AJ295" i="79"/>
  <c r="AI295" i="79"/>
  <c r="AH295" i="79"/>
  <c r="AG295" i="79"/>
  <c r="AF295" i="79"/>
  <c r="AL292" i="79"/>
  <c r="AK292" i="79"/>
  <c r="AJ292" i="79"/>
  <c r="AI292" i="79"/>
  <c r="AH292" i="79"/>
  <c r="AG292" i="79"/>
  <c r="AF292" i="79"/>
  <c r="AL289" i="79"/>
  <c r="AK289" i="79"/>
  <c r="AJ289" i="79"/>
  <c r="AI289" i="79"/>
  <c r="AH289" i="79"/>
  <c r="AG289" i="79"/>
  <c r="AF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L492" i="46"/>
  <c r="AK492" i="46"/>
  <c r="AJ492" i="46"/>
  <c r="AI492" i="46"/>
  <c r="AH492" i="46"/>
  <c r="AG492" i="46"/>
  <c r="AL489" i="46"/>
  <c r="AK489" i="46"/>
  <c r="AJ489" i="46"/>
  <c r="AI489" i="46"/>
  <c r="AH489" i="46"/>
  <c r="AG489" i="46"/>
  <c r="AL478" i="46"/>
  <c r="AK478" i="46"/>
  <c r="AJ478" i="46"/>
  <c r="AI478" i="46"/>
  <c r="AH478" i="46"/>
  <c r="AG478" i="46"/>
  <c r="AL474" i="46"/>
  <c r="AK474" i="46"/>
  <c r="AJ474" i="46"/>
  <c r="AI474" i="46"/>
  <c r="AH474" i="46"/>
  <c r="AG474" i="46"/>
  <c r="AL471" i="46"/>
  <c r="AK471" i="46"/>
  <c r="AJ471" i="46"/>
  <c r="AI471" i="46"/>
  <c r="AH471" i="46"/>
  <c r="AG471" i="46"/>
  <c r="AL468" i="46"/>
  <c r="AK468" i="46"/>
  <c r="AJ468" i="46"/>
  <c r="AI468" i="46"/>
  <c r="AH468" i="46"/>
  <c r="AG468" i="46"/>
  <c r="AL465" i="46"/>
  <c r="AK465" i="46"/>
  <c r="AJ465" i="46"/>
  <c r="AI465" i="46"/>
  <c r="AH465" i="46"/>
  <c r="AG465" i="46"/>
  <c r="AL462" i="46"/>
  <c r="AK462" i="46"/>
  <c r="AJ462" i="46"/>
  <c r="AI462" i="46"/>
  <c r="AH462" i="46"/>
  <c r="AG462" i="46"/>
  <c r="AL458" i="46"/>
  <c r="AK458" i="46"/>
  <c r="AJ458" i="46"/>
  <c r="AI458" i="46"/>
  <c r="AH458" i="46"/>
  <c r="AG458" i="46"/>
  <c r="AL449" i="46"/>
  <c r="AK449" i="46"/>
  <c r="AJ449" i="46"/>
  <c r="AI449" i="46"/>
  <c r="AH449" i="46"/>
  <c r="AG449" i="46"/>
  <c r="AL446" i="46"/>
  <c r="AK446" i="46"/>
  <c r="AJ446" i="46"/>
  <c r="AI446" i="46"/>
  <c r="AH446" i="46"/>
  <c r="AG446" i="46"/>
  <c r="AL443" i="46"/>
  <c r="AK443" i="46"/>
  <c r="AJ443" i="46"/>
  <c r="AI443" i="46"/>
  <c r="AH443" i="46"/>
  <c r="AG443" i="46"/>
  <c r="AL440" i="46"/>
  <c r="AK440" i="46"/>
  <c r="AJ440" i="46"/>
  <c r="AI440" i="46"/>
  <c r="AH440" i="46"/>
  <c r="AG440" i="46"/>
  <c r="AL437" i="46"/>
  <c r="AK437" i="46"/>
  <c r="AJ437" i="46"/>
  <c r="AI437" i="46"/>
  <c r="AH437" i="46"/>
  <c r="AG437" i="46"/>
  <c r="AL433" i="46"/>
  <c r="AK433" i="46"/>
  <c r="AJ433" i="46"/>
  <c r="AI433" i="46"/>
  <c r="AH433" i="46"/>
  <c r="AG433" i="46"/>
  <c r="AL427" i="46"/>
  <c r="AK427" i="46"/>
  <c r="AJ427" i="46"/>
  <c r="AI427" i="46"/>
  <c r="AH427" i="46"/>
  <c r="AG427" i="46"/>
  <c r="AL424" i="46"/>
  <c r="AK424" i="46"/>
  <c r="AJ424" i="46"/>
  <c r="AI424" i="46"/>
  <c r="AH424" i="46"/>
  <c r="AG424" i="46"/>
  <c r="AL421" i="46"/>
  <c r="AK421" i="46"/>
  <c r="AJ421" i="46"/>
  <c r="AI421" i="46"/>
  <c r="AH421" i="46"/>
  <c r="AG421" i="46"/>
  <c r="AL418" i="46"/>
  <c r="AK418" i="46"/>
  <c r="AJ418" i="46"/>
  <c r="AI418" i="46"/>
  <c r="AH418" i="46"/>
  <c r="AG418" i="46"/>
  <c r="AL415" i="46"/>
  <c r="AK415" i="46"/>
  <c r="AJ415" i="46"/>
  <c r="AI415" i="46"/>
  <c r="AH415" i="46"/>
  <c r="AG415" i="46"/>
  <c r="AL412" i="46"/>
  <c r="AK412" i="46"/>
  <c r="AJ412" i="46"/>
  <c r="AI412" i="46"/>
  <c r="AH412" i="46"/>
  <c r="AG412" i="46"/>
  <c r="AL409" i="46"/>
  <c r="AK409" i="46"/>
  <c r="AJ409" i="46"/>
  <c r="AI409" i="46"/>
  <c r="AH409" i="46"/>
  <c r="AG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Z576"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1113" i="79" s="1"/>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I53" i="44"/>
  <c r="I50" i="44"/>
  <c r="I46" i="44"/>
  <c r="G53" i="44"/>
  <c r="G50" i="44"/>
  <c r="G46" i="44"/>
  <c r="H53" i="44"/>
  <c r="H50" i="44"/>
  <c r="H46" i="44"/>
  <c r="E53" i="44"/>
  <c r="E50" i="44"/>
  <c r="E46" i="44"/>
  <c r="F53" i="44"/>
  <c r="F50" i="44"/>
  <c r="F46" i="44"/>
  <c r="J53" i="44"/>
  <c r="J46"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M23" i="45" s="1"/>
  <c r="L17" i="45"/>
  <c r="L23" i="45" s="1"/>
  <c r="N60" i="46"/>
  <c r="N57" i="46"/>
  <c r="O72" i="45" l="1"/>
  <c r="O44" i="45"/>
  <c r="O51" i="45"/>
  <c r="O58" i="45"/>
  <c r="O65" i="45"/>
  <c r="O23" i="45"/>
  <c r="O37" i="45"/>
  <c r="O30" i="45"/>
  <c r="N23" i="45"/>
  <c r="N30" i="45"/>
  <c r="AD141" i="46"/>
  <c r="AD139" i="46"/>
  <c r="AA127" i="46"/>
  <c r="AD140" i="46"/>
  <c r="AD127" i="46"/>
  <c r="AD143" i="46"/>
  <c r="AD136" i="46"/>
  <c r="AB135" i="46"/>
  <c r="AD138" i="46"/>
  <c r="AD142" i="46"/>
  <c r="AD135" i="46"/>
  <c r="AD13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H132" i="45" l="1"/>
  <c r="D133" i="45"/>
  <c r="E132" i="45"/>
  <c r="L133" i="45"/>
  <c r="J132" i="45"/>
  <c r="E133" i="45"/>
  <c r="G132" i="45"/>
  <c r="K132" i="45"/>
  <c r="F133" i="45"/>
  <c r="K131" i="45"/>
  <c r="I133" i="45"/>
  <c r="H133" i="45"/>
  <c r="K133" i="45"/>
  <c r="L131"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N124" i="45" s="1"/>
  <c r="E72" i="45"/>
  <c r="E107" i="45"/>
  <c r="O124" i="45" s="1"/>
  <c r="E114" i="45"/>
  <c r="P124" i="45" s="1"/>
  <c r="E79" i="45"/>
  <c r="E93" i="45"/>
  <c r="M124" i="45" s="1"/>
  <c r="E65" i="45"/>
  <c r="G65"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L129" i="45"/>
  <c r="AF516" i="46"/>
  <c r="C133" i="45"/>
  <c r="Y1113" i="79" s="1"/>
  <c r="N130" i="45"/>
  <c r="K125" i="45"/>
  <c r="AG258" i="46" s="1"/>
  <c r="AG259" i="46" s="1"/>
  <c r="K128" i="45"/>
  <c r="N127" i="45"/>
  <c r="K126" i="45"/>
  <c r="AG387" i="46" s="1"/>
  <c r="AA381" i="79"/>
  <c r="AA382" i="79" s="1"/>
  <c r="AF258" i="46"/>
  <c r="Y258" i="46"/>
  <c r="Y259" i="46" s="1"/>
  <c r="L130" i="45"/>
  <c r="K127" i="45"/>
  <c r="AG516" i="46" s="1"/>
  <c r="AG520" i="46" s="1"/>
  <c r="AF130" i="46"/>
  <c r="AF131" i="46" s="1"/>
  <c r="K54" i="43" s="1"/>
  <c r="K124" i="45"/>
  <c r="AG130" i="46" s="1"/>
  <c r="AG131" i="46" s="1"/>
  <c r="L54" i="43" s="1"/>
  <c r="AE198" i="79"/>
  <c r="AE202" i="79" s="1"/>
  <c r="C132" i="45"/>
  <c r="M130" i="45"/>
  <c r="L125" i="45"/>
  <c r="L128" i="45"/>
  <c r="M127" i="45"/>
  <c r="K129" i="45"/>
  <c r="K130" i="45"/>
  <c r="L127" i="45"/>
  <c r="AF387" i="46"/>
  <c r="L124"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K258" i="46"/>
  <c r="AK259" i="46" s="1"/>
  <c r="AI258" i="46"/>
  <c r="AI260" i="46" s="1"/>
  <c r="AH258" i="46"/>
  <c r="AH259" i="46" s="1"/>
  <c r="AL258" i="46"/>
  <c r="AL262" i="46" s="1"/>
  <c r="Q58" i="43" s="1"/>
  <c r="AL516" i="46"/>
  <c r="AL520" i="46" s="1"/>
  <c r="AK516" i="46"/>
  <c r="AK520" i="46" s="1"/>
  <c r="AH516" i="46"/>
  <c r="AH520" i="46" s="1"/>
  <c r="AI516" i="46"/>
  <c r="AI518" i="46" s="1"/>
  <c r="AK130" i="46"/>
  <c r="AK131" i="46" s="1"/>
  <c r="P54" i="43" s="1"/>
  <c r="AI130" i="46"/>
  <c r="AI131" i="46" s="1"/>
  <c r="N54" i="43" s="1"/>
  <c r="AH130" i="46"/>
  <c r="AH131" i="46" s="1"/>
  <c r="M54" i="43" s="1"/>
  <c r="AK564" i="79"/>
  <c r="AK567" i="79" s="1"/>
  <c r="AL130" i="46"/>
  <c r="AL131" i="46" s="1"/>
  <c r="Q54" i="43" s="1"/>
  <c r="AL387" i="46"/>
  <c r="AL389" i="46" s="1"/>
  <c r="AJ387" i="46"/>
  <c r="AJ389" i="46" s="1"/>
  <c r="AJ130" i="46"/>
  <c r="AJ131" i="46" s="1"/>
  <c r="O54" i="43" s="1"/>
  <c r="AI387" i="46"/>
  <c r="AI389" i="46"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AJ930" i="79"/>
  <c r="AJ941" i="79" s="1"/>
  <c r="AI930" i="79"/>
  <c r="AI941" i="79" s="1"/>
  <c r="Z930" i="79"/>
  <c r="Z941" i="79" s="1"/>
  <c r="AK930" i="79"/>
  <c r="AK941" i="79" s="1"/>
  <c r="AL930" i="79"/>
  <c r="AE930" i="79"/>
  <c r="AE941" i="79" s="1"/>
  <c r="AF930" i="79"/>
  <c r="AC930" i="79"/>
  <c r="AC941" i="79" s="1"/>
  <c r="AA930" i="79"/>
  <c r="AA941" i="79" s="1"/>
  <c r="AB930" i="79"/>
  <c r="AB941" i="79" s="1"/>
  <c r="AG930" i="79"/>
  <c r="AG941" i="79"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D118" i="43" s="1"/>
  <c r="AE1113" i="79"/>
  <c r="AE1125" i="79" s="1"/>
  <c r="J82" i="43" s="1"/>
  <c r="D122" i="43" s="1"/>
  <c r="AB1113" i="79"/>
  <c r="AB1125" i="79" s="1"/>
  <c r="G82" i="43" s="1"/>
  <c r="D116" i="43" s="1"/>
  <c r="AD1113" i="79"/>
  <c r="AD1125" i="79" s="1"/>
  <c r="I82" i="43" s="1"/>
  <c r="D120"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G262" i="46"/>
  <c r="L58" i="43" s="1"/>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D82" i="43" s="1"/>
  <c r="AF517" i="46"/>
  <c r="AK387" i="46"/>
  <c r="AK389" i="46" s="1"/>
  <c r="AH387" i="46"/>
  <c r="AH392" i="46" s="1"/>
  <c r="M61" i="43" s="1"/>
  <c r="AG132" i="46"/>
  <c r="L55" i="43" s="1"/>
  <c r="AA389" i="79"/>
  <c r="F70" i="43" s="1"/>
  <c r="AF522" i="46"/>
  <c r="K64" i="43" s="1"/>
  <c r="AF519" i="46"/>
  <c r="AI381" i="79"/>
  <c r="AI383" i="79" s="1"/>
  <c r="AG522" i="46"/>
  <c r="L64" i="43" s="1"/>
  <c r="Y757" i="79"/>
  <c r="Y202" i="79"/>
  <c r="Y200" i="79"/>
  <c r="Y201" i="79"/>
  <c r="Y205" i="79"/>
  <c r="AI388" i="46"/>
  <c r="AA388" i="46"/>
  <c r="AA389" i="46"/>
  <c r="AC519" i="46"/>
  <c r="AC518" i="46"/>
  <c r="AE519" i="46"/>
  <c r="AE518" i="46"/>
  <c r="Z518" i="46"/>
  <c r="Z519" i="46"/>
  <c r="AB518" i="46"/>
  <c r="AB519" i="46"/>
  <c r="AA518" i="46"/>
  <c r="AA519" i="46"/>
  <c r="Y388" i="46"/>
  <c r="Y389" i="46"/>
  <c r="AD388" i="46"/>
  <c r="AD389" i="46"/>
  <c r="AD519" i="46"/>
  <c r="AD518" i="46"/>
  <c r="AK132" i="46"/>
  <c r="P55" i="43" s="1"/>
  <c r="AK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518" i="46" l="1"/>
  <c r="AJ522" i="46"/>
  <c r="O64" i="43" s="1"/>
  <c r="AJ259" i="46"/>
  <c r="AJ261" i="46" s="1"/>
  <c r="O57" i="43" s="1"/>
  <c r="AJ262" i="46"/>
  <c r="O58" i="43" s="1"/>
  <c r="AK518" i="46"/>
  <c r="AH519" i="46"/>
  <c r="D110" i="43"/>
  <c r="Y1124" i="79"/>
  <c r="D81" i="43" s="1"/>
  <c r="AK262" i="46"/>
  <c r="P58" i="43" s="1"/>
  <c r="AI259" i="46"/>
  <c r="AI261" i="46" s="1"/>
  <c r="N57" i="43" s="1"/>
  <c r="AL392" i="46"/>
  <c r="Q61" i="43" s="1"/>
  <c r="AL517" i="46"/>
  <c r="AL132" i="46"/>
  <c r="Q55" i="43" s="1"/>
  <c r="V25" i="47" s="1"/>
  <c r="AI392" i="46"/>
  <c r="N61" i="43" s="1"/>
  <c r="AL522" i="46"/>
  <c r="Q64" i="43" s="1"/>
  <c r="AL519" i="46"/>
  <c r="AK519" i="46"/>
  <c r="AI262" i="46"/>
  <c r="N58" i="43" s="1"/>
  <c r="AK522" i="46"/>
  <c r="P64" i="43" s="1"/>
  <c r="AL388" i="46"/>
  <c r="AI390" i="46"/>
  <c r="AI391" i="46" s="1"/>
  <c r="N60" i="43" s="1"/>
  <c r="AJ518" i="46"/>
  <c r="AK517" i="46"/>
  <c r="AI132" i="46"/>
  <c r="N55" i="43" s="1"/>
  <c r="S24" i="47" s="1"/>
  <c r="AH260" i="46"/>
  <c r="AH261" i="46" s="1"/>
  <c r="M57" i="43" s="1"/>
  <c r="AL390" i="46"/>
  <c r="AJ519" i="46"/>
  <c r="AJ517" i="46"/>
  <c r="AH262" i="46"/>
  <c r="M58" i="43" s="1"/>
  <c r="AL259" i="46"/>
  <c r="AL260" i="46"/>
  <c r="AI519" i="46"/>
  <c r="AH518" i="46"/>
  <c r="AI520" i="46"/>
  <c r="AM520" i="46" s="1"/>
  <c r="AH522" i="46"/>
  <c r="M64" i="43" s="1"/>
  <c r="AH517" i="46"/>
  <c r="AI517" i="46"/>
  <c r="AI522" i="46"/>
  <c r="N64" i="43" s="1"/>
  <c r="AJ388" i="46"/>
  <c r="AJ390" i="46"/>
  <c r="AJ132" i="46"/>
  <c r="O55" i="43" s="1"/>
  <c r="T24" i="47" s="1"/>
  <c r="AK571" i="79"/>
  <c r="AJ392" i="46"/>
  <c r="O61" i="43" s="1"/>
  <c r="AK566" i="79"/>
  <c r="AH132" i="46"/>
  <c r="M55" i="43" s="1"/>
  <c r="R20" i="47" s="1"/>
  <c r="AK569" i="79"/>
  <c r="AK568" i="79"/>
  <c r="AK573" i="79"/>
  <c r="P73" i="43" s="1"/>
  <c r="AK570" i="79"/>
  <c r="AK565" i="79"/>
  <c r="Y756" i="79"/>
  <c r="D75" i="43" s="1"/>
  <c r="P20" i="47"/>
  <c r="Q15"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Z1125" i="79"/>
  <c r="E82" i="43" s="1"/>
  <c r="D11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G201" i="79"/>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AI385" i="79"/>
  <c r="AF199" i="79"/>
  <c r="AE382" i="79"/>
  <c r="Z571" i="79"/>
  <c r="Y383" i="79"/>
  <c r="Y382" i="79"/>
  <c r="AA1125" i="79"/>
  <c r="F82" i="43" s="1"/>
  <c r="D114" i="43" s="1"/>
  <c r="AD757" i="79"/>
  <c r="I76" i="43" s="1"/>
  <c r="AC753" i="79"/>
  <c r="AC751" i="79"/>
  <c r="AC750" i="79"/>
  <c r="AC752" i="79"/>
  <c r="AC754" i="79"/>
  <c r="AC755" i="79"/>
  <c r="AC748" i="79"/>
  <c r="AC749" i="79"/>
  <c r="AI1125" i="79"/>
  <c r="N82" i="43" s="1"/>
  <c r="AF1125" i="79"/>
  <c r="K82" i="43" s="1"/>
  <c r="D124"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AG391" i="46"/>
  <c r="L60"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Y204" i="79"/>
  <c r="Y261" i="46"/>
  <c r="D57" i="43" s="1"/>
  <c r="D58" i="43"/>
  <c r="U20" i="47"/>
  <c r="U22" i="47"/>
  <c r="U23" i="47"/>
  <c r="U16" i="47"/>
  <c r="U15" i="47"/>
  <c r="U24" i="47"/>
  <c r="U25" i="47"/>
  <c r="U18" i="47"/>
  <c r="U26" i="47"/>
  <c r="U19" i="47"/>
  <c r="U21" i="47"/>
  <c r="Q34" i="47"/>
  <c r="Q40" i="47"/>
  <c r="Q41" i="47"/>
  <c r="Q36" i="47"/>
  <c r="Q30" i="47"/>
  <c r="Q35" i="47"/>
  <c r="Q37" i="47"/>
  <c r="Q38" i="47"/>
  <c r="Q39" i="47"/>
  <c r="Q33" i="47"/>
  <c r="Q32" i="47"/>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V24" i="47" l="1"/>
  <c r="D109" i="43"/>
  <c r="E110" i="43" s="1"/>
  <c r="E129" i="43" s="1"/>
  <c r="R82" i="43"/>
  <c r="V26" i="47"/>
  <c r="V18" i="47"/>
  <c r="V21" i="47"/>
  <c r="V23" i="47"/>
  <c r="V22" i="47"/>
  <c r="V20" i="47"/>
  <c r="AM259" i="46"/>
  <c r="AF1124" i="79"/>
  <c r="K81" i="43" s="1"/>
  <c r="D123" i="43" s="1"/>
  <c r="E124" i="43" s="1"/>
  <c r="E136" i="43" s="1"/>
  <c r="AE1124" i="79"/>
  <c r="J81" i="43" s="1"/>
  <c r="D121" i="43" s="1"/>
  <c r="E122" i="43" s="1"/>
  <c r="E135" i="43" s="1"/>
  <c r="AG1124" i="79"/>
  <c r="L81" i="43" s="1"/>
  <c r="AC1124" i="79"/>
  <c r="H81" i="43" s="1"/>
  <c r="D117" i="43" s="1"/>
  <c r="E118" i="43" s="1"/>
  <c r="E133" i="43" s="1"/>
  <c r="AK1124" i="79"/>
  <c r="P81" i="43" s="1"/>
  <c r="AJ1124" i="79"/>
  <c r="O81" i="43" s="1"/>
  <c r="AD1124" i="79"/>
  <c r="I81" i="43" s="1"/>
  <c r="D119" i="43" s="1"/>
  <c r="E120" i="43" s="1"/>
  <c r="E134" i="43" s="1"/>
  <c r="Z1124" i="79"/>
  <c r="E81" i="43" s="1"/>
  <c r="D111" i="43" s="1"/>
  <c r="E112" i="43" s="1"/>
  <c r="E130" i="43" s="1"/>
  <c r="AH1124" i="79"/>
  <c r="M81" i="43" s="1"/>
  <c r="AI1124" i="79"/>
  <c r="N81" i="43" s="1"/>
  <c r="AB1124" i="79"/>
  <c r="G81" i="43" s="1"/>
  <c r="D115" i="43" s="1"/>
  <c r="E116" i="43" s="1"/>
  <c r="E132" i="43" s="1"/>
  <c r="AL1124" i="79"/>
  <c r="Q81" i="43" s="1"/>
  <c r="AA1124" i="79"/>
  <c r="F81" i="43" s="1"/>
  <c r="D113" i="43" s="1"/>
  <c r="E114" i="43" s="1"/>
  <c r="E131" i="43" s="1"/>
  <c r="S18" i="47"/>
  <c r="AL521" i="46"/>
  <c r="Q63" i="43" s="1"/>
  <c r="S35" i="47"/>
  <c r="S17" i="47"/>
  <c r="S40" i="47"/>
  <c r="S22" i="47"/>
  <c r="S26" i="47"/>
  <c r="AL391" i="46"/>
  <c r="Q60" i="43" s="1"/>
  <c r="S30" i="47"/>
  <c r="S15" i="47"/>
  <c r="AK521" i="46"/>
  <c r="P63" i="43" s="1"/>
  <c r="F94" i="43"/>
  <c r="S34" i="47"/>
  <c r="V17" i="47"/>
  <c r="V15" i="47"/>
  <c r="V16" i="47"/>
  <c r="AM519" i="46"/>
  <c r="AJ521" i="46"/>
  <c r="O63" i="43" s="1"/>
  <c r="S33" i="47"/>
  <c r="S32" i="47"/>
  <c r="V19" i="47"/>
  <c r="R64" i="43"/>
  <c r="S37" i="47"/>
  <c r="S31" i="47"/>
  <c r="S41" i="47"/>
  <c r="S25" i="47"/>
  <c r="S19" i="47"/>
  <c r="S20" i="47"/>
  <c r="S23" i="47"/>
  <c r="S38" i="47"/>
  <c r="S36" i="47"/>
  <c r="S39" i="47"/>
  <c r="S16" i="47"/>
  <c r="S21" i="47"/>
  <c r="AM518" i="46"/>
  <c r="D94" i="43"/>
  <c r="AM260" i="46"/>
  <c r="AL261" i="46"/>
  <c r="Q57" i="43" s="1"/>
  <c r="V33" i="47" s="1"/>
  <c r="D93" i="43"/>
  <c r="AM262" i="46"/>
  <c r="D104" i="43" s="1"/>
  <c r="AH521" i="46"/>
  <c r="M63" i="43" s="1"/>
  <c r="R58" i="43"/>
  <c r="F93" i="43"/>
  <c r="T34" i="47"/>
  <c r="AJ391" i="46"/>
  <c r="O60" i="43" s="1"/>
  <c r="AI521" i="46"/>
  <c r="N63" i="43" s="1"/>
  <c r="S60" i="47" s="1"/>
  <c r="AM517" i="46"/>
  <c r="T32" i="47"/>
  <c r="T16" i="47"/>
  <c r="R16" i="47"/>
  <c r="AM132" i="46"/>
  <c r="C104" i="43" s="1"/>
  <c r="R17" i="47"/>
  <c r="AM522" i="46"/>
  <c r="F104" i="43" s="1"/>
  <c r="T41" i="47"/>
  <c r="T20" i="47"/>
  <c r="T19" i="47"/>
  <c r="R23" i="47"/>
  <c r="R18" i="47"/>
  <c r="R26" i="47"/>
  <c r="T15" i="47"/>
  <c r="T39" i="47"/>
  <c r="T37" i="47"/>
  <c r="T26" i="47"/>
  <c r="T21" i="47"/>
  <c r="R25" i="47"/>
  <c r="T38" i="47"/>
  <c r="T31" i="47"/>
  <c r="T25" i="47"/>
  <c r="T17" i="47"/>
  <c r="R24" i="47"/>
  <c r="R21" i="47"/>
  <c r="T18" i="47"/>
  <c r="T30" i="47"/>
  <c r="T35" i="47"/>
  <c r="T36" i="47"/>
  <c r="T40" i="47"/>
  <c r="T33" i="47"/>
  <c r="T23" i="47"/>
  <c r="T22" i="47"/>
  <c r="R15" i="47"/>
  <c r="R19" i="47"/>
  <c r="R22" i="47"/>
  <c r="AK572" i="79"/>
  <c r="P72" i="43" s="1"/>
  <c r="P39" i="47"/>
  <c r="S56" i="47"/>
  <c r="R54" i="43"/>
  <c r="AM383" i="79"/>
  <c r="R30" i="47"/>
  <c r="Z756" i="79"/>
  <c r="E75" i="43" s="1"/>
  <c r="Y572" i="79"/>
  <c r="D72" i="43" s="1"/>
  <c r="AM382" i="79"/>
  <c r="AM384" i="79"/>
  <c r="AM205" i="79"/>
  <c r="G104" i="43" s="1"/>
  <c r="AD572" i="79"/>
  <c r="I72" i="43" s="1"/>
  <c r="AJ572" i="79"/>
  <c r="O72" i="43"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H94" i="43"/>
  <c r="H96" i="43"/>
  <c r="AI204" i="79"/>
  <c r="N66" i="43" s="1"/>
  <c r="AE572" i="79"/>
  <c r="J72" i="43" s="1"/>
  <c r="P51" i="47"/>
  <c r="K94" i="43"/>
  <c r="AH572" i="79"/>
  <c r="M72" i="43" s="1"/>
  <c r="AC388" i="79"/>
  <c r="H69" i="43" s="1"/>
  <c r="I99" i="43"/>
  <c r="H93" i="43"/>
  <c r="H98" i="43"/>
  <c r="P55" i="47"/>
  <c r="J99" i="43"/>
  <c r="I95" i="43"/>
  <c r="P50" i="47"/>
  <c r="K101" i="43"/>
  <c r="R76" i="43"/>
  <c r="J98" i="43"/>
  <c r="R70" i="43"/>
  <c r="AC204" i="79"/>
  <c r="H66" i="43" s="1"/>
  <c r="AC572" i="79"/>
  <c r="H72" i="43" s="1"/>
  <c r="K97" i="43"/>
  <c r="L100" i="43"/>
  <c r="J97" i="43"/>
  <c r="P47" i="47"/>
  <c r="P35" i="47"/>
  <c r="P38" i="47"/>
  <c r="AD388" i="79"/>
  <c r="I69" i="43" s="1"/>
  <c r="AF940" i="79"/>
  <c r="I93" i="43"/>
  <c r="P53" i="47"/>
  <c r="P36" i="47"/>
  <c r="P31" i="47"/>
  <c r="H95" i="43"/>
  <c r="AG940" i="79"/>
  <c r="AI388" i="79"/>
  <c r="N69" i="43" s="1"/>
  <c r="I98" i="43"/>
  <c r="L94" i="43"/>
  <c r="R61" i="43"/>
  <c r="P46" i="47"/>
  <c r="P52" i="47"/>
  <c r="P41" i="47"/>
  <c r="J96" i="43"/>
  <c r="L95" i="43"/>
  <c r="K93" i="43"/>
  <c r="P45" i="47"/>
  <c r="P49" i="47"/>
  <c r="L102" i="43"/>
  <c r="M102" i="43" s="1"/>
  <c r="I94" i="43"/>
  <c r="AE388" i="79"/>
  <c r="J69" i="43" s="1"/>
  <c r="Z572" i="79"/>
  <c r="E72" i="43" s="1"/>
  <c r="AH940" i="79"/>
  <c r="K99" i="43"/>
  <c r="AD756" i="79"/>
  <c r="I75" i="43" s="1"/>
  <c r="J93" i="43"/>
  <c r="AE940" i="79"/>
  <c r="AK756" i="79"/>
  <c r="P75" i="43" s="1"/>
  <c r="L93" i="43"/>
  <c r="G97" i="43"/>
  <c r="AC940" i="79"/>
  <c r="L98" i="43"/>
  <c r="J94" i="43"/>
  <c r="L97" i="43"/>
  <c r="AL756" i="79"/>
  <c r="Q75" i="43" s="1"/>
  <c r="AF756" i="79"/>
  <c r="K75" i="43" s="1"/>
  <c r="AD940" i="79"/>
  <c r="J95" i="43"/>
  <c r="I96" i="43"/>
  <c r="AC756" i="79"/>
  <c r="H75" i="43" s="1"/>
  <c r="K100" i="43"/>
  <c r="AI756" i="79"/>
  <c r="N75" i="43" s="1"/>
  <c r="AA756" i="79"/>
  <c r="F75" i="43" s="1"/>
  <c r="I97" i="43"/>
  <c r="K96" i="43"/>
  <c r="Y388" i="79"/>
  <c r="D69" i="43" s="1"/>
  <c r="L99" i="43"/>
  <c r="AJ940" i="79"/>
  <c r="K98" i="43"/>
  <c r="AE756" i="79"/>
  <c r="J75" i="43" s="1"/>
  <c r="Z940" i="79"/>
  <c r="AL940" i="79"/>
  <c r="L101" i="43"/>
  <c r="AA940" i="79"/>
  <c r="AI940" i="79"/>
  <c r="AB940" i="79"/>
  <c r="AJ756" i="79"/>
  <c r="O75" i="43" s="1"/>
  <c r="AH756" i="79"/>
  <c r="M75" i="43" s="1"/>
  <c r="AK940" i="79"/>
  <c r="AG756" i="79"/>
  <c r="L75" i="43" s="1"/>
  <c r="AB756" i="79"/>
  <c r="G75" i="43" s="1"/>
  <c r="L96" i="43"/>
  <c r="J100" i="43"/>
  <c r="AH391" i="46"/>
  <c r="M60" i="43" s="1"/>
  <c r="Q61" i="47"/>
  <c r="P62" i="47"/>
  <c r="P66" i="47"/>
  <c r="P69" i="47"/>
  <c r="P67" i="47"/>
  <c r="P61" i="47"/>
  <c r="R31" i="47"/>
  <c r="P71" i="47"/>
  <c r="P70" i="47"/>
  <c r="R34" i="47"/>
  <c r="P68" i="47"/>
  <c r="P64" i="47"/>
  <c r="R38"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F96" i="43"/>
  <c r="F95" i="43"/>
  <c r="D63" i="43"/>
  <c r="U27" i="47"/>
  <c r="U29" i="47"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261" i="46" l="1"/>
  <c r="E32" i="43"/>
  <c r="E29" i="43"/>
  <c r="R81" i="43"/>
  <c r="I187" i="47"/>
  <c r="E36" i="43"/>
  <c r="E30" i="43"/>
  <c r="E33" i="43"/>
  <c r="E31" i="43"/>
  <c r="E35" i="43"/>
  <c r="E34" i="43"/>
  <c r="AM1124" i="79"/>
  <c r="AM1126" i="79" s="1"/>
  <c r="R79" i="43"/>
  <c r="H20" i="43" s="1"/>
  <c r="D126" i="43"/>
  <c r="V61" i="47"/>
  <c r="T65" i="47"/>
  <c r="V40" i="47"/>
  <c r="V56" i="47"/>
  <c r="V48" i="47"/>
  <c r="V31" i="47"/>
  <c r="AM521" i="46"/>
  <c r="AM523" i="46" s="1"/>
  <c r="D103" i="43"/>
  <c r="S27" i="47"/>
  <c r="S29" i="47" s="1"/>
  <c r="S42" i="47" s="1"/>
  <c r="S44" i="47" s="1"/>
  <c r="S57" i="47" s="1"/>
  <c r="S59" i="47" s="1"/>
  <c r="V27" i="47"/>
  <c r="V29" i="47" s="1"/>
  <c r="V64" i="47"/>
  <c r="V67" i="47"/>
  <c r="V54" i="47"/>
  <c r="T66" i="47"/>
  <c r="V46" i="47"/>
  <c r="V62" i="47"/>
  <c r="V63" i="47"/>
  <c r="V60" i="47"/>
  <c r="V45" i="47"/>
  <c r="V53" i="47"/>
  <c r="V34" i="47"/>
  <c r="V32" i="47"/>
  <c r="V71" i="47"/>
  <c r="V30" i="47"/>
  <c r="V39" i="47"/>
  <c r="V69" i="47"/>
  <c r="V70" i="47"/>
  <c r="V66" i="47"/>
  <c r="V35" i="47"/>
  <c r="V51" i="47"/>
  <c r="V50" i="47"/>
  <c r="V37" i="47"/>
  <c r="T63" i="47"/>
  <c r="V68" i="47"/>
  <c r="V65" i="47"/>
  <c r="V41" i="47"/>
  <c r="V36" i="47"/>
  <c r="V49" i="47"/>
  <c r="V47" i="47"/>
  <c r="V55" i="47"/>
  <c r="V52" i="47"/>
  <c r="V38" i="47"/>
  <c r="AM263" i="46"/>
  <c r="T69" i="47"/>
  <c r="T53" i="47"/>
  <c r="T68" i="47"/>
  <c r="T60" i="47"/>
  <c r="T61" i="47"/>
  <c r="T48" i="47"/>
  <c r="S70" i="47"/>
  <c r="T71" i="47"/>
  <c r="T67" i="47"/>
  <c r="T70" i="47"/>
  <c r="T54" i="47"/>
  <c r="T50" i="47"/>
  <c r="T51" i="47"/>
  <c r="T55" i="47"/>
  <c r="T62" i="47"/>
  <c r="T56" i="47"/>
  <c r="S62" i="47"/>
  <c r="S67" i="47"/>
  <c r="T49" i="47"/>
  <c r="T46" i="47"/>
  <c r="T64" i="47"/>
  <c r="T45" i="47"/>
  <c r="T52" i="47"/>
  <c r="T47" i="47"/>
  <c r="AM133" i="46"/>
  <c r="S65" i="47"/>
  <c r="S71" i="47"/>
  <c r="S69" i="47"/>
  <c r="S68" i="47"/>
  <c r="S63" i="47"/>
  <c r="R63" i="43"/>
  <c r="S61" i="47"/>
  <c r="S64" i="47"/>
  <c r="S66" i="47"/>
  <c r="T27" i="47"/>
  <c r="T29" i="47" s="1"/>
  <c r="T42" i="47" s="1"/>
  <c r="T44" i="47" s="1"/>
  <c r="R27" i="47"/>
  <c r="R29" i="47" s="1"/>
  <c r="R42" i="47" s="1"/>
  <c r="R44" i="47" s="1"/>
  <c r="R232" i="47"/>
  <c r="Q188" i="47"/>
  <c r="J225" i="47"/>
  <c r="T203" i="47"/>
  <c r="O182" i="47"/>
  <c r="S191" i="47"/>
  <c r="S189" i="47"/>
  <c r="Q228" i="47"/>
  <c r="U230" i="47"/>
  <c r="O176" i="47"/>
  <c r="O229" i="47"/>
  <c r="S204" i="47"/>
  <c r="T184" i="47"/>
  <c r="J233" i="47"/>
  <c r="Q231" i="47"/>
  <c r="N229" i="47"/>
  <c r="M202" i="47"/>
  <c r="U189" i="47"/>
  <c r="P213" i="47"/>
  <c r="K216" i="47"/>
  <c r="L184" i="47"/>
  <c r="O199" i="47"/>
  <c r="O219" i="47"/>
  <c r="S203" i="47"/>
  <c r="T191" i="47"/>
  <c r="O181" i="47"/>
  <c r="O220" i="47"/>
  <c r="S197" i="47"/>
  <c r="S233" i="47"/>
  <c r="E42" i="43"/>
  <c r="V180" i="47"/>
  <c r="V190" i="47"/>
  <c r="V198" i="47"/>
  <c r="V228" i="47"/>
  <c r="V170" i="47"/>
  <c r="V213" i="47"/>
  <c r="V202" i="47"/>
  <c r="V212" i="47"/>
  <c r="V197" i="47"/>
  <c r="V189" i="47"/>
  <c r="V221" i="47"/>
  <c r="V199" i="47"/>
  <c r="V195" i="47"/>
  <c r="V201" i="47"/>
  <c r="V167" i="47"/>
  <c r="V227" i="47"/>
  <c r="V214" i="47"/>
  <c r="V191" i="47"/>
  <c r="V232" i="47"/>
  <c r="V185" i="47"/>
  <c r="V168" i="47"/>
  <c r="V169" i="47"/>
  <c r="V175" i="47"/>
  <c r="V235" i="47"/>
  <c r="V182" i="47"/>
  <c r="V188" i="47"/>
  <c r="V217" i="47"/>
  <c r="V211" i="47"/>
  <c r="V186" i="47"/>
  <c r="V215" i="47"/>
  <c r="V183" i="47"/>
  <c r="V205" i="47"/>
  <c r="M228" i="47"/>
  <c r="N227" i="47"/>
  <c r="K218" i="47"/>
  <c r="V219" i="47"/>
  <c r="R186" i="47"/>
  <c r="U203" i="47"/>
  <c r="P170" i="47"/>
  <c r="R68" i="47"/>
  <c r="R171" i="47"/>
  <c r="R204" i="47"/>
  <c r="R235" i="47"/>
  <c r="R168" i="47"/>
  <c r="R187" i="47"/>
  <c r="R213" i="47"/>
  <c r="R220" i="47"/>
  <c r="R184" i="47"/>
  <c r="R214" i="47"/>
  <c r="R226" i="47"/>
  <c r="R166" i="47"/>
  <c r="R195" i="47"/>
  <c r="R198" i="47"/>
  <c r="E38" i="43"/>
  <c r="R180" i="47"/>
  <c r="R218" i="47"/>
  <c r="R182" i="47"/>
  <c r="R234" i="47"/>
  <c r="R183" i="47"/>
  <c r="R217" i="47"/>
  <c r="R199" i="47"/>
  <c r="R210" i="47"/>
  <c r="R185" i="47"/>
  <c r="R211" i="47"/>
  <c r="R173" i="47"/>
  <c r="R228" i="47"/>
  <c r="R197" i="47"/>
  <c r="R189" i="47"/>
  <c r="R165" i="47"/>
  <c r="R219" i="47"/>
  <c r="R190" i="47"/>
  <c r="O98" i="47"/>
  <c r="O234" i="47"/>
  <c r="O215" i="47"/>
  <c r="O211" i="47"/>
  <c r="O218" i="47"/>
  <c r="O228" i="47"/>
  <c r="O210" i="47"/>
  <c r="O188" i="47"/>
  <c r="O180" i="47"/>
  <c r="O187" i="47"/>
  <c r="O206" i="47"/>
  <c r="O198" i="47"/>
  <c r="O203" i="47"/>
  <c r="O173" i="47"/>
  <c r="O167" i="47"/>
  <c r="O174" i="47"/>
  <c r="O235" i="47"/>
  <c r="O231" i="47"/>
  <c r="O212" i="47"/>
  <c r="O236" i="47"/>
  <c r="O217" i="47"/>
  <c r="O225" i="47"/>
  <c r="O197" i="47"/>
  <c r="O186" i="47"/>
  <c r="O196" i="47"/>
  <c r="O185" i="47"/>
  <c r="O204" i="47"/>
  <c r="O205" i="47"/>
  <c r="O201" i="47"/>
  <c r="O168" i="47"/>
  <c r="O171" i="47"/>
  <c r="O170" i="47"/>
  <c r="P172" i="47"/>
  <c r="P205" i="47"/>
  <c r="P176" i="47"/>
  <c r="P165" i="47"/>
  <c r="P185" i="47"/>
  <c r="P168" i="47"/>
  <c r="P186" i="47"/>
  <c r="P218" i="47"/>
  <c r="P198" i="47"/>
  <c r="P166" i="47"/>
  <c r="P175" i="47"/>
  <c r="P174" i="47"/>
  <c r="P173" i="47"/>
  <c r="P231" i="47"/>
  <c r="P216" i="47"/>
  <c r="P215" i="47"/>
  <c r="P196" i="47"/>
  <c r="P195" i="47"/>
  <c r="P230" i="47"/>
  <c r="P188" i="47"/>
  <c r="P221" i="47"/>
  <c r="P217" i="47"/>
  <c r="P197" i="47"/>
  <c r="P227" i="47"/>
  <c r="P190" i="47"/>
  <c r="P191" i="47"/>
  <c r="P203" i="47"/>
  <c r="P210" i="47"/>
  <c r="P182" i="47"/>
  <c r="P171" i="47"/>
  <c r="P184" i="47"/>
  <c r="P199" i="47"/>
  <c r="P214" i="47"/>
  <c r="P183" i="47"/>
  <c r="P220" i="47"/>
  <c r="P169" i="47"/>
  <c r="P180" i="47"/>
  <c r="P232" i="47"/>
  <c r="P234" i="47"/>
  <c r="P212" i="47"/>
  <c r="P201" i="47"/>
  <c r="P181" i="47"/>
  <c r="P200" i="47"/>
  <c r="P236" i="47"/>
  <c r="L213" i="47"/>
  <c r="L203" i="47"/>
  <c r="L185" i="47"/>
  <c r="L175" i="47"/>
  <c r="V216" i="47"/>
  <c r="R231" i="47"/>
  <c r="U228" i="47"/>
  <c r="T221" i="47"/>
  <c r="M221" i="47"/>
  <c r="M181" i="47"/>
  <c r="M198" i="47"/>
  <c r="T196" i="47"/>
  <c r="N212" i="47"/>
  <c r="N202" i="47"/>
  <c r="N182" i="47"/>
  <c r="N169" i="47"/>
  <c r="K230" i="47"/>
  <c r="K184" i="47"/>
  <c r="K203" i="47"/>
  <c r="V173" i="47"/>
  <c r="R175" i="47"/>
  <c r="U198" i="47"/>
  <c r="V171" i="47"/>
  <c r="R206" i="47"/>
  <c r="U232" i="47"/>
  <c r="J168" i="47"/>
  <c r="J166" i="47"/>
  <c r="J167" i="47"/>
  <c r="J181" i="47"/>
  <c r="J187" i="47"/>
  <c r="J201" i="47"/>
  <c r="J232" i="47"/>
  <c r="J216" i="47"/>
  <c r="J235" i="47"/>
  <c r="V172" i="47"/>
  <c r="O172" i="47"/>
  <c r="O183" i="47"/>
  <c r="O184" i="47"/>
  <c r="O232" i="47"/>
  <c r="O233" i="47"/>
  <c r="O226" i="47"/>
  <c r="T230" i="47"/>
  <c r="L204" i="47"/>
  <c r="V165" i="47"/>
  <c r="U196" i="47"/>
  <c r="M231" i="47"/>
  <c r="M199" i="47"/>
  <c r="N218" i="47"/>
  <c r="N181" i="47"/>
  <c r="K220" i="47"/>
  <c r="K202" i="47"/>
  <c r="V218" i="47"/>
  <c r="U231" i="47"/>
  <c r="R167" i="47"/>
  <c r="T170" i="47"/>
  <c r="R200" i="47"/>
  <c r="R221" i="47"/>
  <c r="L217" i="47"/>
  <c r="V210" i="47"/>
  <c r="U229" i="47"/>
  <c r="M220" i="47"/>
  <c r="N216" i="47"/>
  <c r="N188" i="47"/>
  <c r="K231" i="47"/>
  <c r="K200" i="47"/>
  <c r="V229" i="47"/>
  <c r="T165" i="47"/>
  <c r="R201" i="47"/>
  <c r="T228" i="47"/>
  <c r="U211" i="47"/>
  <c r="U216" i="47"/>
  <c r="I205" i="47"/>
  <c r="P167" i="47"/>
  <c r="S202" i="47"/>
  <c r="S184" i="47"/>
  <c r="Q204" i="47"/>
  <c r="Q206" i="47"/>
  <c r="R174" i="47"/>
  <c r="K169" i="47"/>
  <c r="P211" i="47"/>
  <c r="P202" i="47"/>
  <c r="P225" i="47"/>
  <c r="I235" i="47"/>
  <c r="I214" i="47"/>
  <c r="I198" i="47"/>
  <c r="I165" i="47"/>
  <c r="I232" i="47"/>
  <c r="I213" i="47"/>
  <c r="I197" i="47"/>
  <c r="I204" i="47"/>
  <c r="I227" i="47"/>
  <c r="I211" i="47"/>
  <c r="I180" i="47"/>
  <c r="M229" i="47"/>
  <c r="M225" i="47"/>
  <c r="M236" i="47"/>
  <c r="M218" i="47"/>
  <c r="M213" i="47"/>
  <c r="M191" i="47"/>
  <c r="M183" i="47"/>
  <c r="M190" i="47"/>
  <c r="M182" i="47"/>
  <c r="M203" i="47"/>
  <c r="M206" i="47"/>
  <c r="M166" i="47"/>
  <c r="M170" i="47"/>
  <c r="M174" i="47"/>
  <c r="M227" i="47"/>
  <c r="M173" i="47"/>
  <c r="M205" i="47"/>
  <c r="M196" i="47"/>
  <c r="M211" i="47"/>
  <c r="M168" i="47"/>
  <c r="M186" i="47"/>
  <c r="M216" i="47"/>
  <c r="M233" i="47"/>
  <c r="M169" i="47"/>
  <c r="M184" i="47"/>
  <c r="M215" i="47"/>
  <c r="M230" i="47"/>
  <c r="M200" i="47"/>
  <c r="M197" i="47"/>
  <c r="M212" i="47"/>
  <c r="L81" i="47"/>
  <c r="L234" i="47"/>
  <c r="L226" i="47"/>
  <c r="L215" i="47"/>
  <c r="L235" i="47"/>
  <c r="L210" i="47"/>
  <c r="L229" i="47"/>
  <c r="L205" i="47"/>
  <c r="L172" i="47"/>
  <c r="L200" i="47"/>
  <c r="L190" i="47"/>
  <c r="L180" i="47"/>
  <c r="L186" i="47"/>
  <c r="L183" i="47"/>
  <c r="L174" i="47"/>
  <c r="L167" i="47"/>
  <c r="L232" i="47"/>
  <c r="L187" i="47"/>
  <c r="L202" i="47"/>
  <c r="L225" i="47"/>
  <c r="L236" i="47"/>
  <c r="L171" i="47"/>
  <c r="L196" i="47"/>
  <c r="L218" i="47"/>
  <c r="L219" i="47"/>
  <c r="L165" i="47"/>
  <c r="L189" i="47"/>
  <c r="L199" i="47"/>
  <c r="L231" i="47"/>
  <c r="L169" i="47"/>
  <c r="L197" i="47"/>
  <c r="L214" i="47"/>
  <c r="L230" i="47"/>
  <c r="L220" i="47"/>
  <c r="L173" i="47"/>
  <c r="V206" i="47"/>
  <c r="U185" i="47"/>
  <c r="M235" i="47"/>
  <c r="M201" i="47"/>
  <c r="N220" i="47"/>
  <c r="N185" i="47"/>
  <c r="K235" i="47"/>
  <c r="K204" i="47"/>
  <c r="K174" i="47"/>
  <c r="R225" i="47"/>
  <c r="R176" i="47"/>
  <c r="J171" i="47"/>
  <c r="J197" i="47"/>
  <c r="J206" i="47"/>
  <c r="J214" i="47"/>
  <c r="L201" i="47"/>
  <c r="U205" i="47"/>
  <c r="N191" i="47"/>
  <c r="K181" i="47"/>
  <c r="V230" i="47"/>
  <c r="U187" i="47"/>
  <c r="U218" i="47"/>
  <c r="R191" i="47"/>
  <c r="R203" i="47"/>
  <c r="L228" i="47"/>
  <c r="L195" i="47"/>
  <c r="U217" i="47"/>
  <c r="M204" i="47"/>
  <c r="N189" i="47"/>
  <c r="U215" i="47"/>
  <c r="T218" i="47"/>
  <c r="U182" i="47"/>
  <c r="Q172" i="47"/>
  <c r="Q220" i="47"/>
  <c r="K210" i="47"/>
  <c r="P187" i="47"/>
  <c r="N233" i="47"/>
  <c r="N225" i="47"/>
  <c r="N214" i="47"/>
  <c r="N236" i="47"/>
  <c r="N234" i="47"/>
  <c r="N211" i="47"/>
  <c r="N204" i="47"/>
  <c r="N199" i="47"/>
  <c r="N197" i="47"/>
  <c r="N186" i="47"/>
  <c r="N190" i="47"/>
  <c r="N168" i="47"/>
  <c r="N167" i="47"/>
  <c r="N174" i="47"/>
  <c r="N184" i="47"/>
  <c r="N201" i="47"/>
  <c r="N210" i="47"/>
  <c r="N235" i="47"/>
  <c r="N195" i="47"/>
  <c r="N203" i="47"/>
  <c r="N217" i="47"/>
  <c r="N173" i="47"/>
  <c r="N180" i="47"/>
  <c r="N198" i="47"/>
  <c r="N221" i="47"/>
  <c r="N165" i="47"/>
  <c r="N187" i="47"/>
  <c r="N200" i="47"/>
  <c r="N232" i="47"/>
  <c r="V231" i="47"/>
  <c r="L227" i="47"/>
  <c r="L206" i="47"/>
  <c r="L182" i="47"/>
  <c r="V184" i="47"/>
  <c r="R169" i="47"/>
  <c r="U165" i="47"/>
  <c r="T172" i="47"/>
  <c r="M226" i="47"/>
  <c r="M217" i="47"/>
  <c r="M188" i="47"/>
  <c r="M165" i="47"/>
  <c r="T220" i="47"/>
  <c r="N228" i="47"/>
  <c r="N205" i="47"/>
  <c r="N183" i="47"/>
  <c r="K233" i="47"/>
  <c r="K226" i="47"/>
  <c r="K191" i="47"/>
  <c r="K168" i="47"/>
  <c r="V187" i="47"/>
  <c r="R188" i="47"/>
  <c r="U197" i="47"/>
  <c r="T205" i="47"/>
  <c r="V226" i="47"/>
  <c r="R216" i="47"/>
  <c r="T173" i="47"/>
  <c r="J176" i="47"/>
  <c r="J173" i="47"/>
  <c r="J182" i="47"/>
  <c r="J180" i="47"/>
  <c r="J195" i="47"/>
  <c r="J198" i="47"/>
  <c r="J221" i="47"/>
  <c r="J226" i="47"/>
  <c r="V174" i="47"/>
  <c r="V203" i="47"/>
  <c r="O166" i="47"/>
  <c r="O169" i="47"/>
  <c r="O200" i="47"/>
  <c r="O189" i="47"/>
  <c r="O190" i="47"/>
  <c r="O214" i="47"/>
  <c r="O213" i="47"/>
  <c r="O227" i="47"/>
  <c r="L211" i="47"/>
  <c r="L181" i="47"/>
  <c r="R181" i="47"/>
  <c r="T197" i="47"/>
  <c r="M210" i="47"/>
  <c r="M172" i="47"/>
  <c r="N215" i="47"/>
  <c r="N176" i="47"/>
  <c r="K214" i="47"/>
  <c r="K175" i="47"/>
  <c r="R236" i="47"/>
  <c r="T216" i="47"/>
  <c r="R227" i="47"/>
  <c r="T217" i="47"/>
  <c r="R229" i="47"/>
  <c r="L212" i="47"/>
  <c r="L168" i="47"/>
  <c r="R202" i="47"/>
  <c r="T231" i="47"/>
  <c r="M185" i="47"/>
  <c r="M167" i="47"/>
  <c r="N213" i="47"/>
  <c r="N170" i="47"/>
  <c r="K212" i="47"/>
  <c r="K166" i="47"/>
  <c r="R230" i="47"/>
  <c r="T234" i="47"/>
  <c r="U188" i="47"/>
  <c r="U236" i="47"/>
  <c r="I182" i="47"/>
  <c r="S225" i="47"/>
  <c r="S200" i="47"/>
  <c r="S201" i="47"/>
  <c r="Q169" i="47"/>
  <c r="Q230" i="47"/>
  <c r="Q216" i="47"/>
  <c r="T212" i="47"/>
  <c r="P228" i="47"/>
  <c r="P189" i="47"/>
  <c r="P233" i="47"/>
  <c r="K196" i="47"/>
  <c r="K236" i="47"/>
  <c r="K234" i="47"/>
  <c r="K206" i="47"/>
  <c r="K176" i="47"/>
  <c r="K187" i="47"/>
  <c r="K217" i="47"/>
  <c r="K225" i="47"/>
  <c r="K172" i="47"/>
  <c r="K189" i="47"/>
  <c r="K219" i="47"/>
  <c r="K228" i="47"/>
  <c r="K198" i="47"/>
  <c r="K232" i="47"/>
  <c r="K197" i="47"/>
  <c r="K201" i="47"/>
  <c r="K199" i="47"/>
  <c r="K180" i="47"/>
  <c r="K211" i="47"/>
  <c r="K205" i="47"/>
  <c r="K182" i="47"/>
  <c r="K227" i="47"/>
  <c r="K167" i="47"/>
  <c r="K213" i="47"/>
  <c r="K186" i="47"/>
  <c r="K170" i="47"/>
  <c r="L221" i="47"/>
  <c r="L188" i="47"/>
  <c r="T214" i="47"/>
  <c r="M189" i="47"/>
  <c r="M175" i="47"/>
  <c r="N226" i="47"/>
  <c r="N171" i="47"/>
  <c r="K195" i="47"/>
  <c r="V236" i="47"/>
  <c r="T168" i="47"/>
  <c r="V166" i="47"/>
  <c r="T235" i="47"/>
  <c r="J174" i="47"/>
  <c r="J186" i="47"/>
  <c r="J199" i="47"/>
  <c r="J219" i="47"/>
  <c r="V225" i="47"/>
  <c r="V233" i="47"/>
  <c r="L170" i="47"/>
  <c r="M214" i="47"/>
  <c r="K221" i="47"/>
  <c r="V234" i="47"/>
  <c r="P235" i="47"/>
  <c r="P206" i="47"/>
  <c r="R57" i="43"/>
  <c r="J231" i="47"/>
  <c r="J220" i="47"/>
  <c r="J212" i="47"/>
  <c r="J215" i="47"/>
  <c r="J217" i="47"/>
  <c r="J213" i="47"/>
  <c r="J204" i="47"/>
  <c r="J205" i="47"/>
  <c r="J196" i="47"/>
  <c r="J229" i="47"/>
  <c r="J218" i="47"/>
  <c r="J230" i="47"/>
  <c r="J210" i="47"/>
  <c r="J228" i="47"/>
  <c r="J211" i="47"/>
  <c r="J202" i="47"/>
  <c r="J203" i="47"/>
  <c r="J191" i="47"/>
  <c r="J183" i="47"/>
  <c r="J185" i="47"/>
  <c r="J190" i="47"/>
  <c r="J175" i="47"/>
  <c r="J170" i="47"/>
  <c r="J172" i="47"/>
  <c r="T75" i="47"/>
  <c r="T210" i="47"/>
  <c r="T213" i="47"/>
  <c r="T200" i="47"/>
  <c r="T190" i="47"/>
  <c r="T233" i="47"/>
  <c r="T204" i="47"/>
  <c r="E40" i="43"/>
  <c r="T188" i="47"/>
  <c r="T219" i="47"/>
  <c r="T176" i="47"/>
  <c r="T236" i="47"/>
  <c r="T167" i="47"/>
  <c r="T186" i="47"/>
  <c r="T166" i="47"/>
  <c r="T198" i="47"/>
  <c r="T201" i="47"/>
  <c r="T181" i="47"/>
  <c r="T202" i="47"/>
  <c r="T180" i="47"/>
  <c r="T169" i="47"/>
  <c r="T195" i="47"/>
  <c r="T232" i="47"/>
  <c r="T182" i="47"/>
  <c r="T175" i="47"/>
  <c r="T185" i="47"/>
  <c r="T225" i="47"/>
  <c r="T183" i="47"/>
  <c r="T227" i="47"/>
  <c r="T187" i="47"/>
  <c r="T206" i="47"/>
  <c r="S169" i="47"/>
  <c r="S235" i="47"/>
  <c r="S211" i="47"/>
  <c r="S165" i="47"/>
  <c r="S218" i="47"/>
  <c r="S219" i="47"/>
  <c r="S231" i="47"/>
  <c r="S220" i="47"/>
  <c r="S182" i="47"/>
  <c r="S215" i="47"/>
  <c r="S168" i="47"/>
  <c r="S185" i="47"/>
  <c r="S190" i="47"/>
  <c r="S195" i="47"/>
  <c r="S174" i="47"/>
  <c r="S171" i="47"/>
  <c r="S228" i="47"/>
  <c r="S183" i="47"/>
  <c r="S205" i="47"/>
  <c r="S210" i="47"/>
  <c r="S221" i="47"/>
  <c r="S173" i="47"/>
  <c r="S175" i="47"/>
  <c r="E39" i="43"/>
  <c r="S213" i="47"/>
  <c r="S229" i="47"/>
  <c r="S206" i="47"/>
  <c r="S232" i="47"/>
  <c r="S226" i="47"/>
  <c r="S234" i="47"/>
  <c r="S187" i="47"/>
  <c r="S186" i="47"/>
  <c r="S180" i="47"/>
  <c r="S170" i="47"/>
  <c r="S166" i="47"/>
  <c r="S230" i="47"/>
  <c r="S198" i="47"/>
  <c r="S214" i="47"/>
  <c r="S199" i="47"/>
  <c r="S196" i="47"/>
  <c r="S227" i="47"/>
  <c r="S167" i="47"/>
  <c r="S176" i="47"/>
  <c r="S172" i="47"/>
  <c r="S216" i="47"/>
  <c r="S181" i="47"/>
  <c r="Q227" i="47"/>
  <c r="Q180" i="47"/>
  <c r="Q217" i="47"/>
  <c r="Q201" i="47"/>
  <c r="Q174" i="47"/>
  <c r="Q173" i="47"/>
  <c r="Q200" i="47"/>
  <c r="Q167" i="47"/>
  <c r="Q170" i="47"/>
  <c r="Q176" i="47"/>
  <c r="Q198" i="47"/>
  <c r="Q195" i="47"/>
  <c r="E37" i="43"/>
  <c r="Q203" i="47"/>
  <c r="Q185" i="47"/>
  <c r="Q165" i="47"/>
  <c r="Q186" i="47"/>
  <c r="Q233" i="47"/>
  <c r="Q202" i="47"/>
  <c r="Q212" i="47"/>
  <c r="Q166" i="47"/>
  <c r="Q182" i="47"/>
  <c r="Q205" i="47"/>
  <c r="Q197" i="47"/>
  <c r="Q190" i="47"/>
  <c r="Q184" i="47"/>
  <c r="Q199" i="47"/>
  <c r="Q183" i="47"/>
  <c r="Q210" i="47"/>
  <c r="Q211" i="47"/>
  <c r="Q191" i="47"/>
  <c r="Q219" i="47"/>
  <c r="Q234" i="47"/>
  <c r="Q226" i="47"/>
  <c r="Q175" i="47"/>
  <c r="Q189" i="47"/>
  <c r="Q168" i="47"/>
  <c r="Q214" i="47"/>
  <c r="Q196" i="47"/>
  <c r="Q215" i="47"/>
  <c r="Q229" i="47"/>
  <c r="Q225" i="47"/>
  <c r="Q187" i="47"/>
  <c r="Q218" i="47"/>
  <c r="Q236" i="47"/>
  <c r="Q221" i="47"/>
  <c r="Q213" i="47"/>
  <c r="U47" i="47"/>
  <c r="U170" i="47"/>
  <c r="U219" i="47"/>
  <c r="U206" i="47"/>
  <c r="U195" i="47"/>
  <c r="U212" i="47"/>
  <c r="U233" i="47"/>
  <c r="U186" i="47"/>
  <c r="U234" i="47"/>
  <c r="U204" i="47"/>
  <c r="U181" i="47"/>
  <c r="U214" i="47"/>
  <c r="U220" i="47"/>
  <c r="U172" i="47"/>
  <c r="U191" i="47"/>
  <c r="U176" i="47"/>
  <c r="U169" i="47"/>
  <c r="U221" i="47"/>
  <c r="U184" i="47"/>
  <c r="U227" i="47"/>
  <c r="U199" i="47"/>
  <c r="U175" i="47"/>
  <c r="U183" i="47"/>
  <c r="U226" i="47"/>
  <c r="U190" i="47"/>
  <c r="E41" i="43"/>
  <c r="U171" i="47"/>
  <c r="U180" i="47"/>
  <c r="U166" i="47"/>
  <c r="U235" i="47"/>
  <c r="U201" i="47"/>
  <c r="T211" i="47"/>
  <c r="L233" i="47"/>
  <c r="L198" i="47"/>
  <c r="L166" i="47"/>
  <c r="V196" i="47"/>
  <c r="R196" i="47"/>
  <c r="U200" i="47"/>
  <c r="T189" i="47"/>
  <c r="M219" i="47"/>
  <c r="M232" i="47"/>
  <c r="M180" i="47"/>
  <c r="M171" i="47"/>
  <c r="N231" i="47"/>
  <c r="N230" i="47"/>
  <c r="N196" i="47"/>
  <c r="N172" i="47"/>
  <c r="K229" i="47"/>
  <c r="K215" i="47"/>
  <c r="K183" i="47"/>
  <c r="K171" i="47"/>
  <c r="V200" i="47"/>
  <c r="R215" i="47"/>
  <c r="U213" i="47"/>
  <c r="T215" i="47"/>
  <c r="V220" i="47"/>
  <c r="U167" i="47"/>
  <c r="T199" i="47"/>
  <c r="J169" i="47"/>
  <c r="J165" i="47"/>
  <c r="J188" i="47"/>
  <c r="J184" i="47"/>
  <c r="J189" i="47"/>
  <c r="J200" i="47"/>
  <c r="J236" i="47"/>
  <c r="J234" i="47"/>
  <c r="J227" i="47"/>
  <c r="V176" i="47"/>
  <c r="V204" i="47"/>
  <c r="O175" i="47"/>
  <c r="O165" i="47"/>
  <c r="O202" i="47"/>
  <c r="O191" i="47"/>
  <c r="O195" i="47"/>
  <c r="O216" i="47"/>
  <c r="O221" i="47"/>
  <c r="O230" i="47"/>
  <c r="L216" i="47"/>
  <c r="L191" i="47"/>
  <c r="R205" i="47"/>
  <c r="T229" i="47"/>
  <c r="M187" i="47"/>
  <c r="M176" i="47"/>
  <c r="N219" i="47"/>
  <c r="N175" i="47"/>
  <c r="K190" i="47"/>
  <c r="K165" i="47"/>
  <c r="R233" i="47"/>
  <c r="T226" i="47"/>
  <c r="U173" i="47"/>
  <c r="R172" i="47"/>
  <c r="R170" i="47"/>
  <c r="U225" i="47"/>
  <c r="L176" i="47"/>
  <c r="R212" i="47"/>
  <c r="M234" i="47"/>
  <c r="M195" i="47"/>
  <c r="T171" i="47"/>
  <c r="N206" i="47"/>
  <c r="N166" i="47"/>
  <c r="K188" i="47"/>
  <c r="K173" i="47"/>
  <c r="U174" i="47"/>
  <c r="V181" i="47"/>
  <c r="U210" i="47"/>
  <c r="U168" i="47"/>
  <c r="U202" i="47"/>
  <c r="I206" i="47"/>
  <c r="S236" i="47"/>
  <c r="S217" i="47"/>
  <c r="S188" i="47"/>
  <c r="S212" i="47"/>
  <c r="Q171" i="47"/>
  <c r="Q235" i="47"/>
  <c r="Q232" i="47"/>
  <c r="Q181" i="47"/>
  <c r="K185" i="47"/>
  <c r="P219" i="47"/>
  <c r="P204" i="47"/>
  <c r="P226" i="47"/>
  <c r="P229" i="47"/>
  <c r="T174"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71" i="47"/>
  <c r="I125" i="47"/>
  <c r="I126" i="47"/>
  <c r="I68" i="47"/>
  <c r="I60" i="47"/>
  <c r="I70" i="47"/>
  <c r="I109" i="47"/>
  <c r="I131" i="47"/>
  <c r="I75" i="47"/>
  <c r="I83" i="47"/>
  <c r="I66" i="47"/>
  <c r="I54" i="47"/>
  <c r="I63" i="47"/>
  <c r="I95" i="47"/>
  <c r="I115" i="47"/>
  <c r="I157" i="47"/>
  <c r="I61" i="47"/>
  <c r="I47" i="47"/>
  <c r="I107" i="47"/>
  <c r="I105" i="47"/>
  <c r="I85" i="47"/>
  <c r="I82" i="47"/>
  <c r="I77" i="47"/>
  <c r="I65" i="47"/>
  <c r="I80" i="47"/>
  <c r="I48" i="47"/>
  <c r="I79" i="47"/>
  <c r="I62" i="47"/>
  <c r="I94" i="47"/>
  <c r="I99" i="47"/>
  <c r="I97" i="47"/>
  <c r="I138" i="47"/>
  <c r="I129" i="47"/>
  <c r="I112" i="47"/>
  <c r="I76" i="47"/>
  <c r="I56" i="47"/>
  <c r="I69" i="47"/>
  <c r="I53" i="47"/>
  <c r="I55" i="47"/>
  <c r="I46" i="47"/>
  <c r="I51" i="47"/>
  <c r="I90" i="47"/>
  <c r="I151" i="47"/>
  <c r="I121" i="47"/>
  <c r="I128" i="47"/>
  <c r="I106" i="47"/>
  <c r="I96" i="47"/>
  <c r="I123" i="47"/>
  <c r="I86" i="47"/>
  <c r="I113" i="47"/>
  <c r="I91" i="47"/>
  <c r="I98" i="47"/>
  <c r="I159" i="47"/>
  <c r="I93" i="47"/>
  <c r="I130" i="47"/>
  <c r="I92" i="47"/>
  <c r="I124" i="47"/>
  <c r="I108" i="47"/>
  <c r="I145" i="47"/>
  <c r="I84" i="47"/>
  <c r="I49" i="47"/>
  <c r="I67" i="47"/>
  <c r="I50" i="47"/>
  <c r="I81" i="47"/>
  <c r="I64" i="47"/>
  <c r="I52" i="47"/>
  <c r="I45" i="47"/>
  <c r="I78" i="47"/>
  <c r="I122" i="47"/>
  <c r="I120" i="47"/>
  <c r="I114" i="47"/>
  <c r="I101" i="47"/>
  <c r="I111" i="47"/>
  <c r="I100" i="47"/>
  <c r="I110"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I139" i="47" l="1"/>
  <c r="I144" i="47"/>
  <c r="W144" i="47" s="1"/>
  <c r="I160" i="47"/>
  <c r="W160" i="47" s="1"/>
  <c r="I152" i="47"/>
  <c r="W152" i="47" s="1"/>
  <c r="I158" i="47"/>
  <c r="W158" i="47" s="1"/>
  <c r="I221" i="47"/>
  <c r="W221" i="47" s="1"/>
  <c r="I174" i="47"/>
  <c r="W174" i="47" s="1"/>
  <c r="I169" i="47"/>
  <c r="W169" i="47" s="1"/>
  <c r="I215" i="47"/>
  <c r="W215" i="47" s="1"/>
  <c r="I199" i="47"/>
  <c r="W199" i="47" s="1"/>
  <c r="I181" i="47"/>
  <c r="W181" i="47" s="1"/>
  <c r="I216" i="47"/>
  <c r="W216" i="47" s="1"/>
  <c r="I176" i="47"/>
  <c r="W176" i="47" s="1"/>
  <c r="I201" i="47"/>
  <c r="W201" i="47" s="1"/>
  <c r="I183" i="47"/>
  <c r="W183" i="47" s="1"/>
  <c r="I218" i="47"/>
  <c r="W218" i="47" s="1"/>
  <c r="I175" i="47"/>
  <c r="W175" i="47" s="1"/>
  <c r="I203" i="47"/>
  <c r="W203" i="47" s="1"/>
  <c r="I185" i="47"/>
  <c r="W185" i="47" s="1"/>
  <c r="I226" i="47"/>
  <c r="W226" i="47" s="1"/>
  <c r="I170" i="47"/>
  <c r="W170" i="47" s="1"/>
  <c r="I143" i="47"/>
  <c r="W143" i="47" s="1"/>
  <c r="I161" i="47"/>
  <c r="W161" i="47" s="1"/>
  <c r="I155" i="47"/>
  <c r="W155" i="47" s="1"/>
  <c r="I225" i="47"/>
  <c r="I220" i="47"/>
  <c r="W220" i="47" s="1"/>
  <c r="I168" i="47"/>
  <c r="W168" i="47" s="1"/>
  <c r="I195" i="47"/>
  <c r="I189" i="47"/>
  <c r="W189" i="47" s="1"/>
  <c r="I234" i="47"/>
  <c r="W234" i="47" s="1"/>
  <c r="I172" i="47"/>
  <c r="W172" i="47" s="1"/>
  <c r="I150" i="47"/>
  <c r="W150" i="47" s="1"/>
  <c r="I191" i="47"/>
  <c r="W191" i="47" s="1"/>
  <c r="I212" i="47"/>
  <c r="W212" i="47" s="1"/>
  <c r="I171" i="47"/>
  <c r="W171" i="47" s="1"/>
  <c r="I166" i="47"/>
  <c r="W166" i="47" s="1"/>
  <c r="I196" i="47"/>
  <c r="I217" i="47"/>
  <c r="W217" i="47" s="1"/>
  <c r="I202" i="47"/>
  <c r="W202" i="47" s="1"/>
  <c r="I229" i="47"/>
  <c r="W229" i="47" s="1"/>
  <c r="I153" i="47"/>
  <c r="W153" i="47" s="1"/>
  <c r="I135" i="47"/>
  <c r="W135" i="47" s="1"/>
  <c r="I154" i="47"/>
  <c r="W154" i="47" s="1"/>
  <c r="I142" i="47"/>
  <c r="W142" i="47" s="1"/>
  <c r="I156" i="47"/>
  <c r="W156" i="47" s="1"/>
  <c r="I140" i="47"/>
  <c r="W140" i="47" s="1"/>
  <c r="I136" i="47"/>
  <c r="W136" i="47" s="1"/>
  <c r="I146" i="47"/>
  <c r="W146" i="47" s="1"/>
  <c r="I141" i="47"/>
  <c r="W141" i="47" s="1"/>
  <c r="I137" i="47"/>
  <c r="W137" i="47" s="1"/>
  <c r="R78" i="43"/>
  <c r="H19" i="43" s="1"/>
  <c r="I190" i="47"/>
  <c r="W190" i="47" s="1"/>
  <c r="I230" i="47"/>
  <c r="W230" i="47" s="1"/>
  <c r="I173" i="47"/>
  <c r="W173" i="47" s="1"/>
  <c r="I184" i="47"/>
  <c r="W184" i="47" s="1"/>
  <c r="I233" i="47"/>
  <c r="W233" i="47" s="1"/>
  <c r="I228" i="47"/>
  <c r="W228" i="47" s="1"/>
  <c r="I167" i="47"/>
  <c r="W167" i="47" s="1"/>
  <c r="I186" i="47"/>
  <c r="W186" i="47" s="1"/>
  <c r="I210" i="47"/>
  <c r="W210" i="47" s="1"/>
  <c r="I231" i="47"/>
  <c r="W231" i="47" s="1"/>
  <c r="I200" i="47"/>
  <c r="W200" i="47" s="1"/>
  <c r="I188" i="47"/>
  <c r="W188" i="47" s="1"/>
  <c r="I219" i="47"/>
  <c r="W219" i="47" s="1"/>
  <c r="I236" i="47"/>
  <c r="W236" i="47" s="1"/>
  <c r="D125" i="43"/>
  <c r="E126" i="43" s="1"/>
  <c r="W40" i="47"/>
  <c r="W34" i="47"/>
  <c r="W35" i="47"/>
  <c r="W39" i="47"/>
  <c r="W36" i="47"/>
  <c r="W37" i="47"/>
  <c r="W41" i="47"/>
  <c r="W30" i="47"/>
  <c r="V42" i="47"/>
  <c r="V44" i="47" s="1"/>
  <c r="V57" i="47" s="1"/>
  <c r="V59" i="47" s="1"/>
  <c r="V72" i="47" s="1"/>
  <c r="V74" i="47" s="1"/>
  <c r="V87" i="47" s="1"/>
  <c r="V89" i="47" s="1"/>
  <c r="V102" i="47" s="1"/>
  <c r="W32" i="47"/>
  <c r="W31" i="47"/>
  <c r="W38" i="47"/>
  <c r="T57" i="47"/>
  <c r="T59" i="47" s="1"/>
  <c r="T72" i="47" s="1"/>
  <c r="T74" i="47" s="1"/>
  <c r="T87" i="47" s="1"/>
  <c r="T89" i="47" s="1"/>
  <c r="T102" i="47" s="1"/>
  <c r="S72" i="47"/>
  <c r="S74" i="47" s="1"/>
  <c r="S87" i="47" s="1"/>
  <c r="S89" i="47" s="1"/>
  <c r="S102" i="47" s="1"/>
  <c r="W225" i="47"/>
  <c r="W213" i="47"/>
  <c r="W182" i="47"/>
  <c r="W195" i="47"/>
  <c r="E43" i="43"/>
  <c r="W180" i="47"/>
  <c r="W211" i="47"/>
  <c r="W227" i="47"/>
  <c r="W204" i="47"/>
  <c r="W197" i="47"/>
  <c r="W165" i="47"/>
  <c r="W198" i="47"/>
  <c r="W214" i="47"/>
  <c r="W235" i="47"/>
  <c r="W205" i="47"/>
  <c r="W187" i="47"/>
  <c r="W206" i="47"/>
  <c r="W232" i="47"/>
  <c r="W196" i="47"/>
  <c r="M104" i="43"/>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82" i="47"/>
  <c r="W145" i="47"/>
  <c r="W115" i="47"/>
  <c r="W107" i="47"/>
  <c r="W151" i="47"/>
  <c r="W92" i="47"/>
  <c r="W56" i="47"/>
  <c r="W61" i="47"/>
  <c r="W127" i="47"/>
  <c r="W114" i="47"/>
  <c r="W108" i="47"/>
  <c r="W159"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139" i="47"/>
  <c r="W49" i="47"/>
  <c r="W113" i="47"/>
  <c r="W96" i="47"/>
  <c r="W80" i="47"/>
  <c r="W105" i="47"/>
  <c r="W95" i="47"/>
  <c r="W70" i="47"/>
  <c r="W116" i="47"/>
  <c r="W78" i="47"/>
  <c r="W81" i="47"/>
  <c r="W84" i="47"/>
  <c r="W130" i="47"/>
  <c r="W86" i="47"/>
  <c r="W106" i="47"/>
  <c r="W90" i="47"/>
  <c r="W53"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E137" i="43" l="1"/>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P164" i="47"/>
  <c r="P177" i="47" s="1"/>
  <c r="P179" i="47" s="1"/>
  <c r="P192" i="47" s="1"/>
  <c r="P194" i="47" s="1"/>
  <c r="P207" i="47" s="1"/>
  <c r="P209" i="47" s="1"/>
  <c r="P222" i="47" s="1"/>
  <c r="P224" i="47" s="1"/>
  <c r="P237" i="47" s="1"/>
  <c r="K84"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2" i="43" l="1"/>
  <c r="G42" i="43" s="1"/>
  <c r="Q85" i="43"/>
  <c r="F136" i="43"/>
  <c r="G136" i="43" s="1"/>
  <c r="I136" i="43" s="1"/>
  <c r="K85" i="43"/>
  <c r="T192" i="47"/>
  <c r="T194" i="47" s="1"/>
  <c r="T207" i="47" s="1"/>
  <c r="T209" i="47" s="1"/>
  <c r="T222" i="47" s="1"/>
  <c r="T224" i="47" s="1"/>
  <c r="T237" i="47" s="1"/>
  <c r="O84" i="43" s="1"/>
  <c r="O85" i="43" s="1"/>
  <c r="F39" i="43"/>
  <c r="G39" i="43" s="1"/>
  <c r="F41" i="43"/>
  <c r="G41" i="43" s="1"/>
  <c r="F36" i="43"/>
  <c r="G36" i="43" s="1"/>
  <c r="F37" i="43"/>
  <c r="G37" i="43" s="1"/>
  <c r="F38" i="43"/>
  <c r="G38" i="43" s="1"/>
  <c r="M164" i="47"/>
  <c r="M177" i="47" s="1"/>
  <c r="M179" i="47" s="1"/>
  <c r="M192" i="47" s="1"/>
  <c r="M194" i="47" s="1"/>
  <c r="M207" i="47" s="1"/>
  <c r="M209" i="47" s="1"/>
  <c r="M222" i="47" s="1"/>
  <c r="M224" i="47" s="1"/>
  <c r="M237" i="47" s="1"/>
  <c r="H84" i="43" s="1"/>
  <c r="F133" i="43" s="1"/>
  <c r="O164" i="47"/>
  <c r="O177" i="47" s="1"/>
  <c r="O179" i="47" s="1"/>
  <c r="O192" i="47" s="1"/>
  <c r="O194" i="47" s="1"/>
  <c r="O207" i="47" s="1"/>
  <c r="O209" i="47" s="1"/>
  <c r="O222" i="47" s="1"/>
  <c r="O224" i="47" s="1"/>
  <c r="O237" i="47" s="1"/>
  <c r="J84" i="43" s="1"/>
  <c r="N164" i="47"/>
  <c r="N177" i="47" s="1"/>
  <c r="N179" i="47" s="1"/>
  <c r="N192" i="47" s="1"/>
  <c r="N194" i="47" s="1"/>
  <c r="N207" i="47" s="1"/>
  <c r="N209" i="47" s="1"/>
  <c r="N222" i="47" s="1"/>
  <c r="N224" i="47" s="1"/>
  <c r="N237" i="47" s="1"/>
  <c r="I84"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J85" i="43" l="1"/>
  <c r="F135" i="43"/>
  <c r="G135" i="43" s="1"/>
  <c r="I135" i="43" s="1"/>
  <c r="H85" i="43"/>
  <c r="G133" i="43"/>
  <c r="F130" i="43"/>
  <c r="G130" i="43" s="1"/>
  <c r="I130" i="43" s="1"/>
  <c r="E85" i="43"/>
  <c r="F134" i="43"/>
  <c r="G134" i="43" s="1"/>
  <c r="I134" i="43" s="1"/>
  <c r="I85" i="43"/>
  <c r="F40" i="43"/>
  <c r="G40" i="43" s="1"/>
  <c r="F30" i="43"/>
  <c r="G30" i="43" s="1"/>
  <c r="F35" i="43"/>
  <c r="G35" i="43" s="1"/>
  <c r="I237" i="47"/>
  <c r="D84" i="43" s="1"/>
  <c r="F34" i="43"/>
  <c r="G34" i="43" s="1"/>
  <c r="L164" i="47"/>
  <c r="L177" i="47" s="1"/>
  <c r="L179" i="47" s="1"/>
  <c r="L192" i="47" s="1"/>
  <c r="L194" i="47" s="1"/>
  <c r="L207" i="47" s="1"/>
  <c r="L209" i="47" s="1"/>
  <c r="L222" i="47" s="1"/>
  <c r="L224" i="47" s="1"/>
  <c r="L237" i="47" s="1"/>
  <c r="G84" i="43" s="1"/>
  <c r="F33" i="43"/>
  <c r="G33" i="43" s="1"/>
  <c r="W42" i="47"/>
  <c r="D105" i="43" s="1"/>
  <c r="K42" i="47"/>
  <c r="F129" i="43" l="1"/>
  <c r="G129" i="43" s="1"/>
  <c r="D85" i="43"/>
  <c r="F132" i="43"/>
  <c r="G132" i="43" s="1"/>
  <c r="I132" i="43" s="1"/>
  <c r="G85" i="43"/>
  <c r="F29" i="43"/>
  <c r="G29" i="43" s="1"/>
  <c r="F32" i="43"/>
  <c r="G32" i="43" s="1"/>
  <c r="D106" i="43"/>
  <c r="K44" i="47"/>
  <c r="K57" i="47" s="1"/>
  <c r="K59" i="47" s="1"/>
  <c r="W44" i="47"/>
  <c r="W57" i="47" s="1"/>
  <c r="I129" i="43" l="1"/>
  <c r="W59" i="47"/>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F85" i="43" l="1"/>
  <c r="F131" i="43"/>
  <c r="G131" i="43" s="1"/>
  <c r="R84" i="43"/>
  <c r="F137" i="43" s="1"/>
  <c r="F31" i="43"/>
  <c r="F43" i="43" s="1"/>
  <c r="G106" i="43"/>
  <c r="W104" i="47"/>
  <c r="W117" i="47" s="1"/>
  <c r="H105" i="43"/>
  <c r="H106" i="43" s="1"/>
  <c r="I131" i="43" l="1"/>
  <c r="G137" i="43"/>
  <c r="R85" i="43"/>
  <c r="H21" i="43"/>
  <c r="H22" i="43" s="1"/>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Leslie Dugas</author>
  </authors>
  <commentList>
    <comment ref="N16" authorId="0" shapeId="0" xr:uid="{00000000-0006-0000-0700-000001000000}">
      <text>
        <r>
          <rPr>
            <b/>
            <sz val="9"/>
            <color indexed="81"/>
            <rFont val="Tahoma"/>
            <family val="2"/>
          </rPr>
          <t>Leslie Dugas:</t>
        </r>
        <r>
          <rPr>
            <sz val="9"/>
            <color indexed="81"/>
            <rFont val="Tahoma"/>
            <family val="2"/>
          </rPr>
          <t xml:space="preserve">
May 2020 rates not implemented until November 2020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<sst xmlns="http://schemas.openxmlformats.org/spreadsheetml/2006/main" count="4312" uniqueCount="853">
  <si>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</si>
  <si>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</si>
  <si>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</si>
  <si>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</si>
  <si>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</si>
  <si>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</si>
  <si>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</si>
  <si>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</si>
  <si>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</si>
  <si>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</si>
  <si>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</si>
  <si>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</si>
  <si>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</si>
  <si>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</si>
  <si>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</si>
  <si>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</si>
  <si>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</si>
  <si>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</si>
  <si>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</si>
  <si>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</si>
  <si>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</si>
  <si>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</si>
  <si>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</si>
  <si>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</si>
  <si>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</si>
  <si>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</si>
  <si>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</si>
  <si>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</si>
  <si>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</si>
  <si>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</si>
  <si>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</si>
  <si>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</si>
  <si>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</si>
  <si>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</si>
  <si>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</si>
  <si>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</si>
  <si>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</si>
  <si>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</si>
  <si>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</si>
  <si>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</si>
  <si>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</si>
  <si>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</si>
  <si>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</si>
  <si>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</si>
  <si>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</si>
  <si>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</si>
  <si>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</si>
  <si>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</si>
  <si>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</si>
  <si>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</si>
  <si>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</si>
  <si>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</si>
  <si>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</si>
  <si>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</si>
  <si>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</si>
  <si>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</si>
  <si>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</si>
  <si>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</si>
  <si>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</si>
  <si>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</si>
  <si>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</si>
  <si>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</si>
  <si>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</si>
  <si>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</si>
  <si>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</si>
  <si>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</si>
  <si>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</si>
  <si>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</si>
  <si>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</si>
  <si>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</si>
  <si>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</si>
  <si>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</si>
  <si>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</si>
  <si>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</si>
  <si>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</si>
  <si>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</si>
  <si>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</si>
  <si>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</si>
  <si>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</si>
  <si>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</si>
  <si>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</si>
  <si>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</si>
  <si>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</si>
  <si>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</si>
  <si>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</si>
  <si>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</si>
  <si>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</si>
  <si>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</si>
  <si>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</si>
  <si>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</si>
  <si>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</si>
  <si>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</si>
  <si>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</si>
  <si>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</si>
  <si>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</si>
  <si>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</si>
  <si>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</si>
  <si>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</si>
  <si>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</si>
  <si>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</si>
  <si>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</si>
  <si>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</si>
  <si>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</si>
  <si>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</si>
  <si>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</si>
  <si>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</si>
  <si>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</si>
  <si>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</si>
  <si>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</si>
  <si>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</si>
  <si>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</si>
  <si>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</si>
  <si>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</si>
  <si>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</si>
  <si>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</si>
  <si>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</si>
  <si>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</si>
  <si>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</si>
  <si>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</si>
  <si>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</si>
  <si>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</si>
  <si>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</si>
  <si>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</si>
  <si>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</si>
  <si>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</si>
  <si>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</si>
  <si>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</si>
  <si>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</si>
  <si>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</si>
  <si>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</si>
  <si>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</si>
  <si>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</si>
  <si>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</si>
  <si>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</si>
  <si>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</si>
  <si>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</si>
  <si>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</si>
  <si>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</si>
  <si>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</si>
  <si>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</si>
  <si>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</si>
  <si>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</si>
  <si>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</si>
  <si>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</si>
  <si>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</si>
  <si>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</si>
  <si>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</si>
  <si>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</si>
  <si>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</si>
  <si>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</si>
  <si>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</si>
  <si>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</si>
  <si>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</si>
  <si>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</si>
  <si>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</si>
  <si>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</si>
  <si>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</si>
  <si>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</si>
  <si>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</si>
  <si>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</si>
  <si>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</si>
  <si>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</si>
  <si>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</si>
  <si>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</si>
  <si>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</si>
  <si>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</si>
  <si>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</si>
  <si>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</si>
  <si>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</si>
  <si>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</si>
  <si>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</si>
  <si>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</si>
  <si>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</si>
  <si>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</si>
  <si>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</si>
  <si>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</si>
  <si>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</si>
  <si>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</si>
  <si>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</si>
  <si>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</si>
  <si>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</si>
  <si>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</si>
  <si>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</si>
  <si>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</si>
  <si>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</si>
  <si>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</si>
  <si>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</si>
  <si>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</si>
  <si>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</si>
  <si>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</si>
  <si>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</si>
  <si>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</si>
  <si>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</si>
  <si>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</si>
  <si>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</si>
  <si>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</si>
  <si>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</si>
  <si>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</si>
  <si>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</si>
  <si>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</si>
  <si>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</si>
  <si>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</si>
  <si>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</si>
  <si>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</si>
  <si>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</si>
  <si>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</si>
  <si>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</si>
  <si>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</si>
  <si>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</si>
  <si>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</si>
  <si>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</si>
  <si>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</si>
  <si>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</si>
  <si>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</si>
  <si>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</si>
  <si>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</si>
  <si>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</si>
  <si>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</si>
  <si>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</si>
  <si>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</si>
  <si>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</si>
  <si>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</si>
  <si>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</si>
  <si>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</si>
  <si>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</si>
  <si>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</si>
  <si>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</si>
  <si>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</si>
  <si>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</si>
  <si>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</si>
  <si>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</si>
  <si>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</si>
  <si>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</si>
  <si>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</si>
  <si>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</si>
  <si>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</si>
  <si>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</si>
  <si>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</si>
  <si>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</si>
  <si>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</si>
  <si>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</si>
  <si>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</si>
  <si>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</si>
  <si>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</si>
  <si>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</si>
  <si>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</si>
  <si>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</si>
  <si>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</si>
  <si>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</si>
  <si>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</si>
  <si>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</si>
  <si>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</si>
  <si>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</si>
  <si>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</si>
  <si>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</si>
  <si>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</si>
  <si>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</si>
  <si>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</si>
  <si>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</si>
  <si>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</si>
  <si>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</si>
  <si>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</si>
  <si>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</si>
  <si>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</si>
  <si>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</si>
  <si>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</si>
  <si>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</si>
  <si>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</si>
  <si>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</si>
  <si>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</si>
  <si>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</si>
  <si>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</si>
  <si>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</si>
  <si>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</si>
  <si>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</si>
  <si>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</si>
  <si>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</si>
  <si>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</si>
  <si>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</si>
  <si>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</si>
  <si>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</si>
  <si>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</si>
  <si>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</si>
  <si>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</si>
  <si>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</si>
  <si>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</si>
  <si>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</si>
  <si>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</si>
  <si>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</si>
  <si>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</si>
  <si>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</si>
  <si>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</si>
  <si>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</si>
  <si>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</si>
  <si>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</si>
  <si>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</si>
  <si>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</si>
  <si>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</si>
  <si>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</si>
  <si>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</si>
  <si>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</si>
  <si>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</si>
  <si>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</si>
  <si>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</si>
  <si>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</si>
  <si>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</si>
  <si>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</si>
  <si>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</si>
  <si>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</si>
  <si>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</si>
  <si>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</si>
  <si>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</si>
  <si>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</si>
  <si>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</si>
  <si>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</si>
  <si>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</si>
  <si>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</si>
  <si>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</si>
  <si>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</si>
  <si>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</si>
  <si>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</si>
  <si>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</si>
  <si>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</si>
  <si>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</si>
  <si>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</si>
  <si>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</si>
  <si>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</si>
  <si>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</si>
  <si>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</si>
  <si>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</si>
  <si>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</si>
  <si>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</si>
  <si>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</si>
  <si>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</si>
  <si>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</si>
  <si>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</si>
  <si>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</si>
  <si>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</si>
  <si>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</si>
  <si>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</si>
  <si>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</si>
  <si>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</si>
  <si>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</si>
  <si>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</si>
  <si>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</si>
  <si>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</si>
  <si>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</si>
  <si>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</si>
  <si>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</si>
  <si>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</si>
  <si>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</si>
  <si>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</si>
  <si>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</si>
  <si>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</si>
  <si>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</si>
  <si>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</si>
  <si>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</si>
  <si>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</si>
  <si>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</si>
  <si>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</si>
  <si>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</si>
  <si>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</si>
  <si>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</si>
  <si>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</si>
  <si>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</si>
  <si>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</si>
  <si>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</si>
  <si>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</si>
  <si>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</si>
  <si>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</si>
  <si>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</si>
  <si>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</si>
  <si>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</si>
  <si>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</si>
  <si>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</si>
  <si>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</si>
  <si>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</si>
  <si>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</si>
  <si>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</si>
  <si>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</si>
  <si>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</si>
  <si>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</si>
  <si>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</si>
  <si>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</si>
  <si>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</si>
  <si>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</si>
  <si>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</si>
  <si>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</si>
  <si>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</si>
  <si>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</si>
  <si>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</si>
  <si>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</si>
  <si>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</si>
  <si>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</si>
  <si>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</si>
  <si>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</si>
  <si>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</si>
  <si>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</si>
  <si>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</si>
  <si>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</si>
  <si>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</si>
  <si>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</si>
  <si>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</si>
  <si>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</si>
  <si>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</si>
  <si>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</si>
  <si>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</si>
  <si>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</si>
  <si>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</si>
  <si>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</si>
  <si>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</si>
  <si>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</si>
  <si>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</si>
  <si>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</si>
  <si>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</si>
  <si>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</si>
  <si>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</si>
  <si>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</si>
  <si>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</si>
  <si>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</si>
  <si>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</si>
  <si>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</si>
  <si>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</si>
  <si>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</si>
  <si>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</si>
  <si>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</si>
  <si>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</si>
  <si>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</si>
  <si>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</si>
  <si>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</si>
  <si>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</si>
  <si>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</si>
  <si>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</si>
  <si>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</si>
  <si>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</si>
  <si>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</si>
  <si>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</si>
  <si>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</si>
  <si>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</si>
  <si>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</si>
  <si>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</si>
  <si>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</si>
  <si>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</si>
  <si>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</si>
  <si>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</si>
  <si>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</si>
  <si>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</si>
  <si>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</si>
  <si>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</si>
  <si>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</si>
  <si>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</si>
  <si>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</si>
  <si>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</si>
  <si>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</si>
  <si>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</si>
  <si>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</si>
  <si>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</si>
  <si>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</si>
  <si>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</si>
  <si>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</si>
  <si>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</si>
  <si>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</si>
  <si>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</si>
  <si>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</si>
  <si>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</si>
  <si>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</si>
  <si>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</si>
  <si>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</si>
  <si>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</si>
  <si>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</si>
  <si>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</si>
  <si>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</si>
  <si>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</si>
  <si>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</si>
  <si>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</si>
  <si>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</si>
  <si>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</si>
  <si>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</si>
  <si>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</si>
  <si>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</si>
  <si>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</si>
  <si>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</si>
  <si>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</si>
  <si>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</si>
  <si>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</si>
  <si>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</si>
  <si>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</si>
  <si>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</si>
  <si>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</si>
  <si>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</si>
  <si>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</si>
  <si>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</si>
  <si>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</si>
  <si>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</si>
  <si>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</si>
  <si>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</si>
  <si>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</si>
  <si>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</si>
  <si>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</si>
  <si>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</si>
  <si>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</si>
  <si>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</si>
  <si>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</si>
  <si>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</si>
  <si>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</si>
  <si>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</si>
  <si>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</si>
  <si>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</si>
  <si>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</si>
  <si>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</si>
  <si>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</si>
  <si>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</si>
  <si>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</si>
  <si>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</si>
  <si>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</si>
  <si>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</si>
  <si>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</si>
  <si>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</si>
  <si>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</si>
  <si>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</si>
  <si>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</si>
  <si>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</si>
  <si>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</si>
  <si>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</si>
  <si>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</si>
  <si>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</si>
  <si>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</si>
  <si>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</si>
  <si>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</si>
  <si>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</si>
  <si>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</si>
  <si>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</si>
  <si>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</si>
  <si>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</si>
  <si>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</si>
  <si>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</si>
  <si>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</si>
  <si>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</si>
  <si>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</si>
  <si>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</si>
  <si>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</si>
  <si>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</si>
  <si>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</si>
  <si>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</si>
  <si>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</si>
  <si>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</si>
  <si>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</si>
  <si>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</si>
  <si>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</si>
  <si>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</si>
  <si>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</si>
  <si>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</si>
  <si>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</si>
  <si>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</si>
  <si>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</si>
  <si>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</si>
  <si>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</si>
  <si>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</si>
  <si>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</si>
  <si>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</si>
  <si>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</si>
  <si>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</si>
  <si>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</si>
  <si>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</si>
  <si>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</si>
  <si>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</si>
  <si>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</si>
  <si>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</si>
  <si>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</si>
  <si>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</si>
  <si>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</si>
  <si>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</si>
  <si>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</si>
  <si>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</si>
  <si>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</si>
  <si>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</si>
  <si>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</si>
  <si>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</si>
  <si>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</si>
  <si>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</si>
  <si>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</si>
  <si>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</si>
  <si>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</si>
  <si>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</si>
  <si>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</si>
  <si>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</si>
  <si>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</si>
  <si>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</si>
  <si>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</si>
  <si>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</si>
  <si>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</si>
  <si>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</si>
  <si>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</si>
  <si>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</si>
  <si>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</si>
  <si>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</si>
  <si>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</si>
  <si>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</si>
  <si>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</si>
  <si>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</si>
  <si>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</si>
  <si>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</si>
  <si>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</si>
  <si>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</si>
  <si>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</si>
  <si>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</si>
  <si>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</si>
  <si>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</si>
  <si>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</si>
  <si>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</si>
  <si>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</si>
  <si>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</si>
  <si>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</si>
  <si>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</si>
  <si>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</si>
  <si>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</si>
  <si>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</si>
  <si>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</si>
  <si>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</si>
  <si>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</si>
  <si>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</si>
  <si>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</si>
  <si>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</si>
  <si>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</si>
  <si>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</si>
  <si>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</si>
  <si>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</si>
  <si>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</si>
  <si>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</si>
  <si>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</si>
  <si>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</si>
  <si>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</si>
  <si>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</si>
  <si>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</si>
  <si>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</si>
  <si>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</si>
  <si>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</si>
  <si>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</si>
  <si>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</si>
  <si>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</si>
  <si>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</si>
  <si>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</si>
  <si>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</si>
  <si>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</si>
  <si>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</si>
  <si>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</si>
  <si>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</si>
  <si>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</si>
  <si>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</si>
  <si>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</si>
  <si>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</si>
  <si>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</si>
  <si>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</si>
  <si>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</si>
  <si>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</si>
  <si>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</si>
  <si>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</si>
  <si>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</si>
  <si>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</si>
  <si>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</si>
  <si>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</si>
  <si>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</si>
  <si>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</si>
  <si>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</si>
  <si>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</si>
  <si>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</si>
  <si>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</si>
  <si>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</si>
  <si>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</si>
  <si>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</si>
  <si>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</si>
  <si>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</si>
  <si>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</si>
  <si>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</si>
  <si>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</si>
  <si>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</si>
  <si>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</si>
  <si>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</si>
  <si>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</si>
  <si>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</si>
  <si>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</si>
  <si>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</si>
  <si>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</si>
  <si>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</si>
  <si>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</si>
  <si>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</si>
  <si>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</si>
  <si>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</si>
  <si>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</si>
  <si>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</si>
  <si>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</si>
  <si>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</si>
  <si>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</si>
  <si>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</si>
  <si>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</si>
  <si>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</si>
  <si>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</si>
  <si>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</si>
  <si>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</si>
  <si>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</si>
  <si>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</si>
  <si>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</si>
  <si>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</si>
  <si>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</si>
  <si>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</si>
  <si>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</si>
  <si>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</si>
  <si>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</si>
  <si>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</si>
  <si>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</si>
  <si>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</si>
  <si>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</si>
  <si>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</si>
  <si>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</si>
  <si>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</si>
  <si>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</si>
  <si>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</si>
  <si>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</si>
  <si>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</si>
  <si>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</si>
  <si>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</si>
  <si>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</si>
  <si>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</si>
  <si>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</si>
  <si>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</si>
  <si>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</si>
  <si>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</si>
  <si>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</si>
  <si>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</si>
  <si>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</si>
  <si>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</si>
  <si>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</si>
  <si>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</si>
  <si>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</si>
  <si>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</si>
  <si>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</si>
  <si>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</si>
  <si>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</si>
  <si>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</si>
  <si>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</si>
  <si>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</si>
  <si>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</si>
  <si>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</si>
  <si>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</si>
  <si>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</si>
  <si>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</si>
  <si>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</si>
  <si>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</si>
  <si>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</si>
  <si>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</si>
  <si>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</si>
  <si>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</si>
  <si>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</si>
  <si>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Bluewater Power Distribution Corporation</t>
  </si>
  <si>
    <t>EB-2019-0021</t>
  </si>
  <si>
    <t>2020 IRM Application</t>
  </si>
  <si>
    <t>General Service 50 - 999 kW</t>
  </si>
  <si>
    <t>General Service 1,000 - 4,999 kW</t>
  </si>
  <si>
    <t>Proportionate share of total load (weather normalized)</t>
  </si>
  <si>
    <t>EB-2012-0107 Settlement Agreement, p.25</t>
  </si>
  <si>
    <t>EB-2010-0065</t>
  </si>
  <si>
    <t>EB-2011-0153</t>
  </si>
  <si>
    <t>EB-2012-0107</t>
  </si>
  <si>
    <t>EB-2013-0112</t>
  </si>
  <si>
    <t>EB-2014-0057</t>
  </si>
  <si>
    <t>EB-2015-0053</t>
  </si>
  <si>
    <t>EB-2016-0057</t>
  </si>
  <si>
    <t>EB-2017-0027</t>
  </si>
  <si>
    <t>EB-2018-0019</t>
  </si>
  <si>
    <t>Save on Energy Instant Discount Program</t>
  </si>
  <si>
    <t>Instant Savings Local Program</t>
  </si>
  <si>
    <t>Whole Home Pilot Program</t>
  </si>
  <si>
    <t>Ontario Clean Water Agency P4P Conservation Fund Pilot Program</t>
  </si>
  <si>
    <t>Save on Energy Smart Thermostat Program</t>
  </si>
  <si>
    <t>Save on Energy Smart Thermostat</t>
  </si>
  <si>
    <t>Instant Savings</t>
  </si>
  <si>
    <t>Tier 1</t>
  </si>
  <si>
    <t>Consumer</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</si>
  <si>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</si>
  <si>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</si>
  <si>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</si>
  <si>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</si>
  <si>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</si>
  <si>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</si>
  <si>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</si>
  <si>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</si>
  <si>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</si>
  <si>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</si>
  <si>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</si>
  <si>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</si>
  <si>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</si>
  <si>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</si>
  <si>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</si>
  <si>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</si>
  <si>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</si>
  <si>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</si>
  <si>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</si>
  <si>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</si>
  <si>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</si>
  <si>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</si>
  <si>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</si>
  <si>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Loblaw P4P Conservation Fund Pilot Program</t>
  </si>
  <si>
    <t>Save on Energy Heating &amp; Cooling Program</t>
  </si>
  <si>
    <t>Home Depot Home Appliance Market Uplift Conservation Fund Pilot Program</t>
  </si>
  <si>
    <t>Instant Savings Program</t>
  </si>
  <si>
    <t>2016 Adj</t>
  </si>
  <si>
    <t>2017 Adj.</t>
  </si>
  <si>
    <t>PSUP</t>
  </si>
  <si>
    <t>Actual</t>
  </si>
  <si>
    <t>Forecast</t>
  </si>
  <si>
    <t>GS &lt; 50 kW</t>
  </si>
  <si>
    <t>GS 50 – 999 kW</t>
  </si>
  <si>
    <t>GS &gt; 1,000 kW</t>
  </si>
  <si>
    <t>USL</t>
  </si>
  <si>
    <t>Sen. Lighting</t>
  </si>
  <si>
    <t>Rate Class</t>
  </si>
  <si>
    <t>Principal</t>
  </si>
  <si>
    <t>Total LRAMVA</t>
  </si>
  <si>
    <t>GS 50 - 999 kW</t>
  </si>
  <si>
    <t>EB-2020-0005</t>
  </si>
  <si>
    <t>kwh</t>
  </si>
  <si>
    <t>kw</t>
  </si>
  <si>
    <t>GEN&gt;50</t>
  </si>
  <si>
    <t>GS&lt;50</t>
  </si>
  <si>
    <t>Intermediate</t>
  </si>
  <si>
    <t>Intermediate Total</t>
  </si>
  <si>
    <t>Grand Total</t>
  </si>
  <si>
    <t>Net to Gross Adjustment</t>
  </si>
  <si>
    <t>Allocation to Rate Class</t>
  </si>
  <si>
    <t>GEN</t>
  </si>
  <si>
    <t>GEN Total</t>
  </si>
  <si>
    <t>Large</t>
  </si>
  <si>
    <t>Large Total</t>
  </si>
  <si>
    <t>Net To Gross Adjustment</t>
  </si>
  <si>
    <t>% Allocation to Rate Class</t>
  </si>
  <si>
    <t xml:space="preserve">2019 Process &amp; Systems Upgrade </t>
  </si>
  <si>
    <t>Realization Rate</t>
  </si>
  <si>
    <t xml:space="preserve"> ID</t>
  </si>
  <si>
    <t>ID</t>
  </si>
  <si>
    <t>2022 IRM Application</t>
  </si>
  <si>
    <t>EB-2021-0008</t>
  </si>
  <si>
    <t>2020 Energy Retrofit Program</t>
  </si>
  <si>
    <t>IM Gen &gt; 50</t>
  </si>
  <si>
    <t>GS &lt; 50</t>
  </si>
  <si>
    <t>2019 Process &amp; Systems Upgrade (2020 Update)</t>
  </si>
  <si>
    <t>2019 PSUP Adjustment</t>
  </si>
  <si>
    <t>*Updated Savings for projects 2 &amp; 4</t>
  </si>
  <si>
    <t>Billing Determinants</t>
  </si>
  <si>
    <t>Rate Rider</t>
  </si>
  <si>
    <t>T,U,V 160, and AY,AZ,BA 160</t>
  </si>
  <si>
    <t>Adjustment to 2019 results</t>
  </si>
  <si>
    <t>Updated results from Third Party reviewer, see page 23 of Manager's Summary</t>
  </si>
  <si>
    <t>Row 1048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</si>
</sst>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
    <numFmt numFmtId="290" formatCode="#,##0.0"/>
  </numFmts>
  <fonts count="25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000000"/>
      <name val="Calibri"/>
      <family val="2"/>
      <scheme val="minor"/>
    </font>
    <font>
      <b/>
      <sz val="11"/>
      <name val="Calibri"/>
      <family val="2"/>
    </font>
    <font>
      <sz val="8"/>
      <color indexed="8"/>
      <name val="Tahoma"/>
      <family val="2"/>
    </font>
    <font>
      <b/>
      <sz val="8"/>
      <color indexed="8"/>
      <name val="Tahoma"/>
      <family val="2"/>
    </font>
    <font>
      <b/>
      <sz val="11"/>
      <color indexed="8"/>
      <name val="Calibri"/>
      <family val="2"/>
      <scheme val="minor"/>
    </font>
    <font>
      <b/>
      <u/>
      <sz val="11"/>
      <color theme="1"/>
      <name val="Calibri"/>
      <family val="2"/>
      <scheme val="minor"/>
    </font>
    <font>
      <i/>
      <sz val="11"/>
      <color theme="1"/>
      <name val="Arial"/>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D9E2F3"/>
        <bgColor indexed="64"/>
      </patternFill>
    </fill>
    <fill>
      <patternFill patternType="solid">
        <fgColor theme="9" tint="0.59999389629810485"/>
        <bgColor indexed="64"/>
      </patternFill>
    </fill>
    <fill>
      <patternFill patternType="solid">
        <fgColor theme="2" tint="-9.9978637043366805E-2"/>
        <bgColor indexed="64"/>
      </patternFill>
    </fill>
  </fills>
  <borders count="23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ck">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style="medium">
        <color indexed="64"/>
      </right>
      <top style="medium">
        <color indexed="64"/>
      </top>
      <bottom/>
      <diagonal/>
    </border>
  </borders>
  <cellStyleXfs count="1013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171" fontId="85" fillId="0" borderId="204"/>
    <xf numFmtId="165" fontId="193" fillId="0" borderId="194" applyFill="0" applyAlignment="0" applyProtection="0"/>
    <xf numFmtId="39" fontId="12" fillId="0" borderId="194">
      <protection locked="0"/>
    </xf>
    <xf numFmtId="0" fontId="12" fillId="25" borderId="110" applyNumberFormat="0" applyProtection="0">
      <alignment horizontal="left" vertical="center"/>
    </xf>
    <xf numFmtId="0" fontId="12" fillId="25" borderId="110" applyNumberFormat="0" applyProtection="0">
      <alignment horizontal="left" vertical="center"/>
    </xf>
    <xf numFmtId="241" fontId="12" fillId="25" borderId="202" applyNumberFormat="0" applyProtection="0">
      <alignment horizontal="centerContinuous" vertical="center"/>
    </xf>
    <xf numFmtId="241" fontId="194" fillId="86" borderId="203" applyNumberFormat="0" applyBorder="0" applyAlignment="0" applyProtection="0">
      <alignment vertical="center"/>
    </xf>
    <xf numFmtId="241" fontId="12" fillId="25" borderId="202" applyNumberFormat="0" applyAlignment="0">
      <alignment vertical="center"/>
    </xf>
    <xf numFmtId="283" fontId="79" fillId="0" borderId="206">
      <alignment horizontal="right"/>
    </xf>
    <xf numFmtId="278" fontId="173" fillId="70" borderId="212" applyBorder="0">
      <alignment horizontal="right" vertical="center"/>
      <protection locked="0"/>
    </xf>
    <xf numFmtId="171" fontId="85" fillId="0" borderId="185"/>
    <xf numFmtId="165" fontId="193" fillId="0" borderId="179" applyFill="0" applyAlignment="0" applyProtection="0"/>
    <xf numFmtId="39" fontId="12" fillId="0" borderId="179">
      <protection locked="0"/>
    </xf>
    <xf numFmtId="171" fontId="85" fillId="0" borderId="210"/>
    <xf numFmtId="171" fontId="85" fillId="0" borderId="231"/>
    <xf numFmtId="165" fontId="193" fillId="0" borderId="227" applyFill="0" applyAlignment="0" applyProtection="0"/>
    <xf numFmtId="39" fontId="12" fillId="0" borderId="227">
      <protection locked="0"/>
    </xf>
    <xf numFmtId="49" fontId="79" fillId="0" borderId="206">
      <alignment vertical="center"/>
    </xf>
    <xf numFmtId="241" fontId="194" fillId="86" borderId="184" applyNumberFormat="0" applyBorder="0" applyAlignment="0" applyProtection="0">
      <alignment vertical="center"/>
    </xf>
    <xf numFmtId="0" fontId="189" fillId="83" borderId="206" applyBorder="0" applyProtection="0">
      <alignment horizontal="centerContinuous" vertical="center"/>
    </xf>
    <xf numFmtId="171" fontId="12" fillId="0" borderId="206" applyBorder="0" applyProtection="0">
      <alignment horizontal="right" vertical="center"/>
    </xf>
    <xf numFmtId="0" fontId="11" fillId="60" borderId="167" applyNumberFormat="0" applyProtection="0">
      <alignment horizontal="left" vertical="center" wrapText="1"/>
    </xf>
    <xf numFmtId="0" fontId="12" fillId="25" borderId="167" applyNumberFormat="0" applyProtection="0">
      <alignment horizontal="left" vertical="center" wrapText="1"/>
    </xf>
    <xf numFmtId="257" fontId="11" fillId="82" borderId="167" applyNumberFormat="0" applyProtection="0">
      <alignment horizontal="center" vertical="center" wrapText="1"/>
    </xf>
    <xf numFmtId="0" fontId="11" fillId="60" borderId="167" applyNumberFormat="0" applyProtection="0">
      <alignment horizontal="left" vertical="center" wrapText="1"/>
    </xf>
    <xf numFmtId="0" fontId="11" fillId="81" borderId="167" applyNumberFormat="0" applyProtection="0">
      <alignment horizontal="center" vertical="center" wrapText="1"/>
    </xf>
    <xf numFmtId="0" fontId="11" fillId="81" borderId="167" applyNumberFormat="0" applyProtection="0">
      <alignment horizontal="center" vertical="center"/>
    </xf>
    <xf numFmtId="0" fontId="11" fillId="81" borderId="167" applyNumberFormat="0" applyProtection="0">
      <alignment horizontal="center" vertical="center" wrapText="1"/>
    </xf>
    <xf numFmtId="0" fontId="183" fillId="81" borderId="167" applyNumberFormat="0" applyProtection="0">
      <alignment horizontal="center" vertical="center"/>
    </xf>
    <xf numFmtId="0" fontId="11" fillId="60" borderId="220" applyNumberFormat="0" applyProtection="0">
      <alignment horizontal="left" vertical="center" wrapText="1"/>
    </xf>
    <xf numFmtId="0" fontId="12" fillId="25" borderId="220" applyNumberFormat="0" applyProtection="0">
      <alignment horizontal="left" vertical="center" wrapText="1"/>
    </xf>
    <xf numFmtId="257" fontId="11" fillId="82" borderId="220" applyNumberFormat="0" applyProtection="0">
      <alignment horizontal="center" vertical="center" wrapText="1"/>
    </xf>
    <xf numFmtId="0" fontId="11" fillId="60" borderId="220" applyNumberFormat="0" applyProtection="0">
      <alignment horizontal="left" vertical="center" wrapText="1"/>
    </xf>
    <xf numFmtId="0" fontId="11" fillId="81" borderId="220" applyNumberFormat="0" applyProtection="0">
      <alignment horizontal="center" vertical="center" wrapText="1"/>
    </xf>
    <xf numFmtId="0" fontId="11" fillId="81" borderId="220" applyNumberFormat="0" applyProtection="0">
      <alignment horizontal="center" vertical="center"/>
    </xf>
    <xf numFmtId="0" fontId="11" fillId="81" borderId="220" applyNumberFormat="0" applyProtection="0">
      <alignment horizontal="center" vertical="center" wrapText="1"/>
    </xf>
    <xf numFmtId="0" fontId="183" fillId="81" borderId="220" applyNumberFormat="0" applyProtection="0">
      <alignment horizontal="center" vertical="center"/>
    </xf>
    <xf numFmtId="0" fontId="177" fillId="67" borderId="167">
      <alignment horizontal="center" vertical="center" wrapText="1"/>
      <protection hidden="1"/>
    </xf>
    <xf numFmtId="0" fontId="177" fillId="67" borderId="220">
      <alignment horizontal="center" vertical="center" wrapText="1"/>
      <protection hidden="1"/>
    </xf>
    <xf numFmtId="264" fontId="172" fillId="65" borderId="167" applyFill="0" applyBorder="0" applyAlignment="0" applyProtection="0">
      <alignment horizontal="right"/>
      <protection locked="0"/>
    </xf>
    <xf numFmtId="0" fontId="12" fillId="60" borderId="157" applyNumberFormat="0">
      <alignment horizontal="centerContinuous" vertical="center" wrapText="1"/>
    </xf>
    <xf numFmtId="0" fontId="12" fillId="61" borderId="157" applyNumberFormat="0">
      <alignment horizontal="left" vertical="center"/>
    </xf>
    <xf numFmtId="0" fontId="11" fillId="60" borderId="186" applyNumberFormat="0" applyProtection="0">
      <alignment horizontal="left" vertical="center" wrapText="1"/>
    </xf>
    <xf numFmtId="0" fontId="12" fillId="25" borderId="186" applyNumberFormat="0" applyProtection="0">
      <alignment horizontal="left" vertical="center" wrapText="1"/>
    </xf>
    <xf numFmtId="257" fontId="11" fillId="82" borderId="186" applyNumberFormat="0" applyProtection="0">
      <alignment horizontal="center" vertical="center" wrapText="1"/>
    </xf>
    <xf numFmtId="0" fontId="11" fillId="60" borderId="186" applyNumberFormat="0" applyProtection="0">
      <alignment horizontal="left" vertical="center" wrapText="1"/>
    </xf>
    <xf numFmtId="0" fontId="11" fillId="81" borderId="186" applyNumberFormat="0" applyProtection="0">
      <alignment horizontal="center" vertical="center" wrapText="1"/>
    </xf>
    <xf numFmtId="0" fontId="11" fillId="81" borderId="186" applyNumberFormat="0" applyProtection="0">
      <alignment horizontal="center" vertical="center"/>
    </xf>
    <xf numFmtId="0" fontId="11" fillId="81" borderId="186" applyNumberFormat="0" applyProtection="0">
      <alignment horizontal="center" vertical="center" wrapText="1"/>
    </xf>
    <xf numFmtId="0" fontId="183" fillId="81" borderId="186" applyNumberFormat="0" applyProtection="0">
      <alignment horizontal="center" vertical="center"/>
    </xf>
    <xf numFmtId="237" fontId="181" fillId="0" borderId="199"/>
    <xf numFmtId="0" fontId="177" fillId="67" borderId="186">
      <alignment horizontal="center" vertical="center" wrapText="1"/>
      <protection hidden="1"/>
    </xf>
    <xf numFmtId="264" fontId="172" fillId="65" borderId="186" applyFill="0" applyBorder="0" applyAlignment="0" applyProtection="0">
      <alignment horizontal="right"/>
      <protection locked="0"/>
    </xf>
    <xf numFmtId="0" fontId="97" fillId="0" borderId="206" applyNumberFormat="0" applyFill="0" applyAlignment="0" applyProtection="0"/>
    <xf numFmtId="0" fontId="83" fillId="0" borderId="206" applyNumberFormat="0" applyFont="0" applyFill="0" applyAlignment="0" applyProtection="0"/>
    <xf numFmtId="231" fontId="85" fillId="0" borderId="206" applyFont="0" applyFill="0" applyBorder="0" applyAlignment="0" applyProtection="0"/>
    <xf numFmtId="260" fontId="164" fillId="0" borderId="191" applyBorder="0"/>
    <xf numFmtId="2" fontId="149" fillId="0" borderId="206"/>
    <xf numFmtId="14" fontId="85" fillId="0" borderId="206" applyFont="0" applyFill="0" applyBorder="0" applyAlignment="0" applyProtection="0"/>
    <xf numFmtId="264" fontId="172" fillId="65" borderId="220" applyFill="0" applyBorder="0" applyAlignment="0" applyProtection="0">
      <alignment horizontal="right"/>
      <protection locked="0"/>
    </xf>
    <xf numFmtId="260" fontId="164" fillId="0" borderId="217" applyBorder="0"/>
    <xf numFmtId="208" fontId="90" fillId="63" borderId="162"/>
    <xf numFmtId="0" fontId="83" fillId="0" borderId="161" applyNumberFormat="0" applyFont="0" applyFill="0" applyAlignment="0" applyProtection="0"/>
    <xf numFmtId="0" fontId="17" fillId="21" borderId="157" applyNumberFormat="0" applyAlignment="0" applyProtection="0"/>
    <xf numFmtId="171" fontId="12" fillId="0" borderId="206" applyBorder="0" applyProtection="0">
      <alignment horizontal="right" vertical="center"/>
    </xf>
    <xf numFmtId="0" fontId="189" fillId="83" borderId="206" applyBorder="0" applyProtection="0">
      <alignment horizontal="centerContinuous" vertical="center"/>
    </xf>
    <xf numFmtId="49" fontId="79" fillId="0" borderId="206">
      <alignment vertical="center"/>
    </xf>
    <xf numFmtId="283" fontId="79" fillId="0" borderId="206">
      <alignment horizontal="right"/>
    </xf>
    <xf numFmtId="0" fontId="12" fillId="24" borderId="158" applyNumberFormat="0" applyFont="0" applyAlignment="0" applyProtection="0"/>
    <xf numFmtId="166" fontId="113" fillId="0" borderId="163">
      <protection locked="0"/>
    </xf>
    <xf numFmtId="171" fontId="85" fillId="0" borderId="185"/>
    <xf numFmtId="241" fontId="194" fillId="86" borderId="184" applyNumberFormat="0" applyBorder="0" applyAlignment="0" applyProtection="0">
      <alignment vertical="center"/>
    </xf>
    <xf numFmtId="0" fontId="25" fillId="8" borderId="157" applyNumberFormat="0" applyAlignment="0" applyProtection="0"/>
    <xf numFmtId="1" fontId="121" fillId="69" borderId="160"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59">
      <alignment horizontal="left" vertical="center"/>
    </xf>
    <xf numFmtId="0" fontId="147" fillId="73" borderId="209">
      <alignment horizontal="left" vertical="center" wrapText="1"/>
    </xf>
    <xf numFmtId="166" fontId="113" fillId="0" borderId="208">
      <protection locked="0"/>
    </xf>
    <xf numFmtId="208" fontId="90" fillId="63" borderId="207"/>
    <xf numFmtId="10" fontId="108" fillId="65" borderId="110" applyNumberFormat="0" applyBorder="0" applyAlignment="0" applyProtection="0"/>
    <xf numFmtId="0" fontId="147" fillId="73" borderId="164">
      <alignment horizontal="left" vertical="center" wrapText="1"/>
    </xf>
    <xf numFmtId="0" fontId="147" fillId="73" borderId="230">
      <alignment horizontal="left" vertical="center" wrapText="1"/>
    </xf>
    <xf numFmtId="166" fontId="113" fillId="0" borderId="229">
      <protection locked="0"/>
    </xf>
    <xf numFmtId="208" fontId="90" fillId="63" borderId="228"/>
    <xf numFmtId="0" fontId="12" fillId="0" borderId="110"/>
    <xf numFmtId="0" fontId="12" fillId="0" borderId="186"/>
    <xf numFmtId="0" fontId="147" fillId="73" borderId="201">
      <alignment horizontal="left" vertical="center" wrapText="1"/>
    </xf>
    <xf numFmtId="241" fontId="12" fillId="65" borderId="200" applyNumberFormat="0" applyFont="0" applyBorder="0" applyAlignment="0">
      <alignment horizontal="right" vertical="center"/>
      <protection locked="0"/>
    </xf>
    <xf numFmtId="10" fontId="108" fillId="65" borderId="186" applyNumberFormat="0" applyBorder="0" applyAlignment="0" applyProtection="0"/>
    <xf numFmtId="208" fontId="90" fillId="63" borderId="180"/>
    <xf numFmtId="166" fontId="113" fillId="0" borderId="181">
      <protection locked="0"/>
    </xf>
    <xf numFmtId="0" fontId="147" fillId="73" borderId="183">
      <alignment horizontal="left" vertical="center" wrapText="1"/>
    </xf>
    <xf numFmtId="238" fontId="87" fillId="0" borderId="199">
      <alignment horizontal="center"/>
    </xf>
    <xf numFmtId="0" fontId="47" fillId="0" borderId="191">
      <alignment horizontal="left" vertical="center"/>
    </xf>
    <xf numFmtId="237" fontId="12" fillId="71" borderId="186"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87" applyNumberFormat="0" applyAlignment="0" applyProtection="0"/>
    <xf numFmtId="227" fontId="78" fillId="0" borderId="198" applyNumberFormat="0" applyFill="0">
      <alignment horizontal="right"/>
    </xf>
    <xf numFmtId="227" fontId="78" fillId="0" borderId="198" applyNumberFormat="0" applyFill="0">
      <alignment horizontal="right"/>
    </xf>
    <xf numFmtId="224" fontId="108" fillId="0" borderId="182" applyFont="0" applyFill="0" applyBorder="0" applyAlignment="0" applyProtection="0"/>
    <xf numFmtId="0" fontId="47" fillId="0" borderId="217">
      <alignment horizontal="left" vertical="center"/>
    </xf>
    <xf numFmtId="0" fontId="25" fillId="8" borderId="125" applyNumberFormat="0" applyAlignment="0" applyProtection="0"/>
    <xf numFmtId="1" fontId="121" fillId="69" borderId="218" applyNumberFormat="0" applyBorder="0" applyAlignment="0">
      <alignment horizontal="centerContinuous" vertical="center"/>
      <protection locked="0"/>
    </xf>
    <xf numFmtId="0" fontId="25" fillId="8" borderId="213" applyNumberFormat="0" applyAlignment="0" applyProtection="0"/>
    <xf numFmtId="224" fontId="108" fillId="0" borderId="182" applyFont="0" applyFill="0" applyBorder="0" applyAlignment="0" applyProtection="0"/>
    <xf numFmtId="224" fontId="108" fillId="0" borderId="182" applyFont="0" applyFill="0" applyBorder="0" applyAlignment="0" applyProtection="0"/>
    <xf numFmtId="171" fontId="85" fillId="0" borderId="210"/>
    <xf numFmtId="260" fontId="164" fillId="0" borderId="225" applyBorder="0"/>
    <xf numFmtId="171" fontId="85" fillId="0" borderId="231"/>
    <xf numFmtId="166" fontId="113" fillId="0" borderId="197">
      <protection locked="0"/>
    </xf>
    <xf numFmtId="0" fontId="12" fillId="24" borderId="188" applyNumberFormat="0" applyFont="0" applyAlignment="0" applyProtection="0"/>
    <xf numFmtId="0" fontId="12" fillId="24" borderId="127" applyNumberFormat="0" applyFont="0" applyAlignment="0" applyProtection="0"/>
    <xf numFmtId="0" fontId="12" fillId="24" borderId="214" applyNumberFormat="0" applyFont="0" applyAlignment="0" applyProtection="0"/>
    <xf numFmtId="0" fontId="17" fillId="21" borderId="187" applyNumberFormat="0" applyAlignment="0" applyProtection="0"/>
    <xf numFmtId="0" fontId="83" fillId="0" borderId="193" applyNumberFormat="0" applyFont="0" applyFill="0" applyAlignment="0" applyProtection="0"/>
    <xf numFmtId="0" fontId="99" fillId="0" borderId="196" applyNumberFormat="0" applyFont="0" applyFill="0" applyAlignment="0" applyProtection="0">
      <alignment horizontal="centerContinuous"/>
    </xf>
    <xf numFmtId="208" fontId="90" fillId="63" borderId="195"/>
    <xf numFmtId="167" fontId="87" fillId="0" borderId="194" applyFont="0"/>
    <xf numFmtId="0" fontId="17" fillId="21" borderId="125" applyNumberFormat="0" applyAlignment="0" applyProtection="0"/>
    <xf numFmtId="0" fontId="83" fillId="0" borderId="103" applyNumberFormat="0" applyFont="0" applyFill="0" applyAlignment="0" applyProtection="0"/>
    <xf numFmtId="0" fontId="17" fillId="21" borderId="213" applyNumberFormat="0" applyAlignment="0" applyProtection="0"/>
    <xf numFmtId="0" fontId="83" fillId="0" borderId="219" applyNumberFormat="0" applyFont="0" applyFill="0" applyAlignment="0" applyProtection="0"/>
    <xf numFmtId="260" fontId="164" fillId="0" borderId="159"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65" applyNumberFormat="0" applyBorder="0" applyAlignment="0" applyProtection="0">
      <alignment vertical="center"/>
    </xf>
    <xf numFmtId="0" fontId="12" fillId="61" borderId="187" applyNumberFormat="0">
      <alignment horizontal="left" vertical="center"/>
    </xf>
    <xf numFmtId="0" fontId="12" fillId="60" borderId="187" applyNumberFormat="0">
      <alignment horizontal="centerContinuous" vertical="center" wrapText="1"/>
    </xf>
    <xf numFmtId="260" fontId="164" fillId="0" borderId="176" applyBorder="0"/>
    <xf numFmtId="229" fontId="81" fillId="65" borderId="205" applyFont="0" applyFill="0" applyBorder="0" applyAlignment="0" applyProtection="0"/>
    <xf numFmtId="0" fontId="147" fillId="73" borderId="201">
      <alignment horizontal="left" vertical="center" wrapText="1"/>
    </xf>
    <xf numFmtId="166" fontId="113" fillId="0" borderId="197">
      <protection locked="0"/>
    </xf>
    <xf numFmtId="208" fontId="90" fillId="63" borderId="195"/>
    <xf numFmtId="0" fontId="147" fillId="73" borderId="164">
      <alignment horizontal="left" vertical="center" wrapText="1"/>
    </xf>
    <xf numFmtId="166" fontId="113" fillId="0" borderId="163">
      <protection locked="0"/>
    </xf>
    <xf numFmtId="208" fontId="90" fillId="63" borderId="162"/>
    <xf numFmtId="0" fontId="12" fillId="0" borderId="220"/>
    <xf numFmtId="0" fontId="12" fillId="0" borderId="167"/>
    <xf numFmtId="14" fontId="85" fillId="0" borderId="206" applyFont="0" applyFill="0" applyBorder="0" applyAlignment="0" applyProtection="0"/>
    <xf numFmtId="2" fontId="149" fillId="0" borderId="206"/>
    <xf numFmtId="0" fontId="147" fillId="73" borderId="209">
      <alignment horizontal="left" vertical="center" wrapText="1"/>
    </xf>
    <xf numFmtId="0" fontId="147" fillId="73" borderId="230">
      <alignment horizontal="left" vertical="center" wrapText="1"/>
    </xf>
    <xf numFmtId="0" fontId="147" fillId="73" borderId="183">
      <alignment horizontal="left" vertical="center" wrapText="1"/>
    </xf>
    <xf numFmtId="10" fontId="108" fillId="65" borderId="220" applyNumberFormat="0" applyBorder="0" applyAlignment="0" applyProtection="0"/>
    <xf numFmtId="10" fontId="108" fillId="65" borderId="167" applyNumberFormat="0" applyBorder="0" applyAlignment="0" applyProtection="0"/>
    <xf numFmtId="0" fontId="47" fillId="0" borderId="225">
      <alignment horizontal="left" vertical="center"/>
    </xf>
    <xf numFmtId="237" fontId="12" fillId="71" borderId="220" applyNumberFormat="0" applyFont="0" applyBorder="0" applyAlignment="0" applyProtection="0"/>
    <xf numFmtId="0" fontId="47" fillId="0" borderId="176">
      <alignment horizontal="left" vertical="center"/>
    </xf>
    <xf numFmtId="1" fontId="121" fillId="69" borderId="168" applyNumberFormat="0" applyBorder="0" applyAlignment="0">
      <alignment horizontal="centerContinuous" vertical="center"/>
      <protection locked="0"/>
    </xf>
    <xf numFmtId="237" fontId="12" fillId="71" borderId="167" applyNumberFormat="0" applyFont="0" applyBorder="0" applyAlignment="0" applyProtection="0"/>
    <xf numFmtId="0" fontId="25" fillId="8" borderId="169" applyNumberFormat="0" applyAlignment="0" applyProtection="0"/>
    <xf numFmtId="1" fontId="121" fillId="69" borderId="221" applyNumberFormat="0" applyBorder="0" applyAlignment="0">
      <alignment horizontal="centerContinuous" vertical="center"/>
      <protection locked="0"/>
    </xf>
    <xf numFmtId="1" fontId="121" fillId="69" borderId="177" applyNumberFormat="0" applyBorder="0" applyAlignment="0">
      <alignment horizontal="centerContinuous" vertical="center"/>
      <protection locked="0"/>
    </xf>
    <xf numFmtId="235" fontId="101" fillId="68" borderId="212">
      <alignment horizontal="left"/>
    </xf>
    <xf numFmtId="0" fontId="25" fillId="8" borderId="172" applyNumberFormat="0" applyAlignment="0" applyProtection="0"/>
    <xf numFmtId="0" fontId="25" fillId="8" borderId="222" applyNumberFormat="0" applyAlignment="0" applyProtection="0"/>
    <xf numFmtId="231" fontId="85" fillId="0" borderId="206" applyFont="0" applyFill="0" applyBorder="0" applyAlignment="0" applyProtection="0"/>
    <xf numFmtId="224" fontId="108" fillId="0" borderId="182" applyFont="0" applyFill="0" applyBorder="0" applyAlignment="0" applyProtection="0"/>
    <xf numFmtId="224" fontId="108" fillId="0" borderId="182" applyFont="0" applyFill="0" applyBorder="0" applyAlignment="0" applyProtection="0"/>
    <xf numFmtId="224" fontId="108" fillId="0" borderId="182" applyFont="0" applyFill="0" applyBorder="0" applyAlignment="0" applyProtection="0"/>
    <xf numFmtId="224" fontId="108" fillId="0" borderId="182" applyFont="0" applyFill="0" applyBorder="0" applyAlignment="0" applyProtection="0"/>
    <xf numFmtId="241" fontId="194" fillId="86" borderId="203" applyNumberFormat="0" applyBorder="0" applyAlignment="0" applyProtection="0">
      <alignment vertical="center"/>
    </xf>
    <xf numFmtId="171" fontId="85" fillId="0" borderId="204"/>
    <xf numFmtId="166" fontId="113" fillId="0" borderId="208">
      <protection locked="0"/>
    </xf>
    <xf numFmtId="166" fontId="113" fillId="0" borderId="181">
      <protection locked="0"/>
    </xf>
    <xf numFmtId="0" fontId="12" fillId="24" borderId="173" applyNumberFormat="0" applyFont="0" applyAlignment="0" applyProtection="0"/>
    <xf numFmtId="166" fontId="113" fillId="0" borderId="229">
      <protection locked="0"/>
    </xf>
    <xf numFmtId="0" fontId="17" fillId="21" borderId="169" applyNumberFormat="0" applyAlignment="0" applyProtection="0"/>
    <xf numFmtId="0" fontId="83" fillId="0" borderId="166" applyNumberFormat="0" applyFont="0" applyFill="0" applyAlignment="0" applyProtection="0"/>
    <xf numFmtId="0" fontId="17" fillId="21" borderId="172" applyNumberFormat="0" applyAlignment="0" applyProtection="0"/>
    <xf numFmtId="0" fontId="83" fillId="0" borderId="206" applyNumberFormat="0" applyFont="0" applyFill="0" applyAlignment="0" applyProtection="0"/>
    <xf numFmtId="0" fontId="97" fillId="0" borderId="206" applyNumberFormat="0" applyFill="0" applyAlignment="0" applyProtection="0"/>
    <xf numFmtId="0" fontId="83" fillId="0" borderId="178" applyNumberFormat="0" applyFont="0" applyFill="0" applyAlignment="0" applyProtection="0"/>
    <xf numFmtId="0" fontId="17" fillId="21" borderId="222" applyNumberFormat="0" applyAlignment="0" applyProtection="0"/>
    <xf numFmtId="208" fontId="90" fillId="63" borderId="207"/>
    <xf numFmtId="0" fontId="83" fillId="0" borderId="226" applyNumberFormat="0" applyFont="0" applyFill="0" applyAlignment="0" applyProtection="0"/>
    <xf numFmtId="208" fontId="90" fillId="63" borderId="180"/>
    <xf numFmtId="0" fontId="83" fillId="0" borderId="212" applyNumberFormat="0" applyFont="0" applyFill="0" applyAlignment="0" applyProtection="0"/>
    <xf numFmtId="1" fontId="94" fillId="64" borderId="212" applyNumberFormat="0" applyBorder="0" applyAlignment="0">
      <alignment horizontal="center" vertical="top" wrapText="1"/>
      <protection hidden="1"/>
    </xf>
    <xf numFmtId="167" fontId="87" fillId="0" borderId="179" applyFont="0"/>
    <xf numFmtId="165" fontId="88" fillId="0" borderId="211" applyNumberFormat="0" applyFont="0" applyBorder="0" applyProtection="0">
      <alignment horizontal="right"/>
    </xf>
    <xf numFmtId="207" fontId="12" fillId="0" borderId="211">
      <alignment horizontal="right"/>
      <protection locked="0"/>
    </xf>
    <xf numFmtId="208" fontId="90" fillId="63" borderId="228"/>
    <xf numFmtId="205" fontId="88" fillId="0" borderId="211" applyFill="0">
      <alignment horizontal="right"/>
    </xf>
    <xf numFmtId="3" fontId="12" fillId="0" borderId="211" applyFill="0">
      <alignment horizontal="right"/>
    </xf>
    <xf numFmtId="204" fontId="88" fillId="0" borderId="211" applyFill="0">
      <alignment horizontal="right"/>
    </xf>
    <xf numFmtId="204" fontId="88" fillId="0" borderId="211">
      <alignment horizontal="right"/>
    </xf>
    <xf numFmtId="167" fontId="87" fillId="0" borderId="227" applyFont="0"/>
    <xf numFmtId="203" fontId="12" fillId="0" borderId="211">
      <alignment horizontal="right"/>
    </xf>
    <xf numFmtId="241" fontId="194" fillId="86" borderId="165" applyNumberFormat="0" applyBorder="0" applyAlignment="0" applyProtection="0">
      <alignment vertical="center"/>
    </xf>
    <xf numFmtId="0" fontId="12" fillId="61" borderId="169" applyNumberFormat="0">
      <alignment horizontal="left" vertical="center"/>
    </xf>
    <xf numFmtId="0" fontId="12" fillId="60" borderId="169" applyNumberFormat="0">
      <alignment horizontal="centerContinuous" vertical="center" wrapText="1"/>
    </xf>
    <xf numFmtId="0" fontId="12" fillId="61" borderId="172" applyNumberFormat="0">
      <alignment horizontal="left" vertical="center"/>
    </xf>
    <xf numFmtId="0" fontId="12" fillId="60" borderId="172" applyNumberFormat="0">
      <alignment horizontal="centerContinuous" vertical="center" wrapText="1"/>
    </xf>
    <xf numFmtId="0" fontId="28" fillId="21" borderId="223" applyNumberFormat="0" applyAlignment="0" applyProtection="0"/>
    <xf numFmtId="0" fontId="30" fillId="0" borderId="224" applyNumberFormat="0" applyFill="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61" borderId="125" applyNumberFormat="0">
      <alignment horizontal="left" vertical="center"/>
    </xf>
    <xf numFmtId="0" fontId="12" fillId="60" borderId="125" applyNumberFormat="0">
      <alignment horizontal="centerContinuous" vertical="center" wrapText="1"/>
    </xf>
    <xf numFmtId="0" fontId="12" fillId="61" borderId="213" applyNumberFormat="0">
      <alignment horizontal="left" vertical="center"/>
    </xf>
    <xf numFmtId="0" fontId="12" fillId="60" borderId="213" applyNumberFormat="0">
      <alignment horizontal="centerContinuous" vertical="center" wrapText="1"/>
    </xf>
    <xf numFmtId="0" fontId="12" fillId="61" borderId="222" applyNumberFormat="0">
      <alignment horizontal="left" vertical="center"/>
    </xf>
    <xf numFmtId="0" fontId="12" fillId="60" borderId="222" applyNumberFormat="0">
      <alignment horizontal="centerContinuous" vertical="center" wrapText="1"/>
    </xf>
    <xf numFmtId="0" fontId="12" fillId="25" borderId="220" applyNumberFormat="0" applyProtection="0">
      <alignment horizontal="left" vertical="center"/>
    </xf>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12" fillId="25" borderId="220" applyNumberFormat="0" applyProtection="0">
      <alignment horizontal="left" vertical="center"/>
    </xf>
    <xf numFmtId="0" fontId="12" fillId="25" borderId="186" applyNumberFormat="0" applyProtection="0">
      <alignment horizontal="left" vertical="center"/>
    </xf>
    <xf numFmtId="0" fontId="12" fillId="25" borderId="186" applyNumberFormat="0" applyProtection="0">
      <alignment horizontal="left" vertical="center"/>
    </xf>
    <xf numFmtId="0" fontId="12" fillId="25" borderId="167" applyNumberFormat="0" applyProtection="0">
      <alignment horizontal="left" vertical="center"/>
    </xf>
    <xf numFmtId="0" fontId="12" fillId="25" borderId="167" applyNumberFormat="0" applyProtection="0">
      <alignment horizontal="left" vertical="center"/>
    </xf>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167" applyNumberFormat="0" applyProtection="0">
      <alignment horizontal="left" vertical="center"/>
    </xf>
    <xf numFmtId="0" fontId="12" fillId="25" borderId="167" applyNumberFormat="0" applyProtection="0">
      <alignment horizontal="left" vertical="center"/>
    </xf>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220" applyNumberFormat="0" applyProtection="0">
      <alignment horizontal="left" vertical="center"/>
    </xf>
    <xf numFmtId="0" fontId="12" fillId="25" borderId="220" applyNumberFormat="0" applyProtection="0">
      <alignment horizontal="left" vertical="center"/>
    </xf>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187" applyNumberFormat="0" applyAlignment="0" applyProtection="0"/>
    <xf numFmtId="0" fontId="30" fillId="0" borderId="216" applyNumberFormat="0" applyFill="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2" fillId="25" borderId="186" applyNumberFormat="0" applyProtection="0">
      <alignment horizontal="left" vertical="center"/>
    </xf>
    <xf numFmtId="0" fontId="12" fillId="25" borderId="186" applyNumberFormat="0" applyProtection="0">
      <alignment horizontal="left" vertical="center"/>
    </xf>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cellStyleXfs>
  <cellXfs count="93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89"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89"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0" fontId="13" fillId="2" borderId="0" xfId="0" applyFont="1" applyFill="1" applyProtection="1">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89"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89"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0" borderId="0" xfId="0" applyNumberFormat="1" applyFont="1" applyFill="1" applyAlignment="1">
      <alignment horizontal="center"/>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0" borderId="89" xfId="0" applyNumberFormat="1" applyFont="1" applyFill="1" applyBorder="1" applyAlignment="1" applyProtection="1">
      <alignment vertical="center" wrapText="1"/>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0" borderId="0" xfId="0" applyNumberFormat="1" applyFont="1" applyFill="1" applyBorder="1" applyAlignment="1" applyProtection="1">
      <alignment vertical="center" wrapText="1"/>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89"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8"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89" borderId="0" xfId="0" applyFill="1"/>
    <xf numFmtId="0" fontId="217" fillId="2" borderId="110" xfId="0" applyFont="1" applyFill="1" applyBorder="1" applyAlignment="1">
      <alignment vertical="top" wrapText="1"/>
    </xf>
    <xf numFmtId="178" fontId="212" fillId="89"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89"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3" borderId="0" xfId="0" applyFont="1" applyFill="1" applyBorder="1" applyAlignment="1" applyProtection="1">
      <alignment vertical="top" wrapText="1"/>
      <protection locked="0"/>
    </xf>
    <xf numFmtId="0" fontId="0" fillId="0" borderId="110" xfId="0" applyFont="1" applyFill="1" applyBorder="1" applyAlignment="1">
      <alignment vertical="top"/>
    </xf>
    <xf numFmtId="0" fontId="0" fillId="0" borderId="110" xfId="0" applyFont="1" applyBorder="1" applyAlignment="1">
      <alignment vertical="top"/>
    </xf>
    <xf numFmtId="0" fontId="7" fillId="2" borderId="110" xfId="0" applyFont="1" applyFill="1" applyBorder="1" applyAlignment="1">
      <alignment vertical="top"/>
    </xf>
    <xf numFmtId="0" fontId="0" fillId="2" borderId="110" xfId="0" applyFont="1" applyFill="1" applyBorder="1" applyAlignment="1">
      <alignment vertical="top"/>
    </xf>
    <xf numFmtId="289" fontId="7" fillId="2" borderId="110" xfId="0" applyNumberFormat="1" applyFont="1" applyFill="1" applyBorder="1" applyAlignment="1">
      <alignment vertical="top"/>
    </xf>
    <xf numFmtId="0" fontId="0" fillId="2" borderId="110" xfId="0" applyNumberFormat="1" applyFont="1" applyFill="1" applyBorder="1" applyAlignment="1">
      <alignment vertical="top"/>
    </xf>
    <xf numFmtId="0" fontId="7" fillId="0" borderId="110" xfId="0" applyFont="1" applyBorder="1" applyAlignment="1">
      <alignment vertical="top"/>
    </xf>
    <xf numFmtId="9" fontId="41" fillId="28" borderId="12" xfId="72" applyNumberFormat="1" applyFont="1" applyFill="1" applyBorder="1" applyAlignment="1" applyProtection="1">
      <alignment horizontal="center" vertical="center"/>
      <protection locked="0"/>
    </xf>
    <xf numFmtId="290" fontId="0" fillId="28" borderId="35" xfId="0" applyNumberFormat="1" applyFont="1" applyFill="1" applyBorder="1" applyAlignment="1">
      <alignment vertical="top"/>
    </xf>
    <xf numFmtId="0" fontId="0" fillId="0" borderId="144" xfId="0" applyBorder="1" applyAlignment="1">
      <alignment vertical="center" wrapText="1"/>
    </xf>
    <xf numFmtId="6" fontId="0" fillId="2" borderId="110" xfId="0" applyNumberFormat="1" applyFill="1" applyBorder="1"/>
    <xf numFmtId="0" fontId="0" fillId="0" borderId="146" xfId="0" applyBorder="1" applyAlignment="1">
      <alignment vertical="center" wrapText="1"/>
    </xf>
    <xf numFmtId="0" fontId="0" fillId="0" borderId="148" xfId="0" applyBorder="1" applyAlignment="1">
      <alignment vertical="center" wrapText="1"/>
    </xf>
    <xf numFmtId="8" fontId="0" fillId="2" borderId="0" xfId="0" applyNumberFormat="1" applyFill="1"/>
    <xf numFmtId="0" fontId="3" fillId="94" borderId="150" xfId="0" applyFont="1" applyFill="1" applyBorder="1" applyAlignment="1">
      <alignment horizontal="center" vertical="center" wrapText="1"/>
    </xf>
    <xf numFmtId="0" fontId="246" fillId="94" borderId="144" xfId="0" applyFont="1" applyFill="1" applyBorder="1" applyAlignment="1">
      <alignment horizontal="center" vertical="center" wrapText="1"/>
    </xf>
    <xf numFmtId="0" fontId="0" fillId="0" borderId="151" xfId="0" applyBorder="1" applyAlignment="1">
      <alignment vertical="center" wrapText="1"/>
    </xf>
    <xf numFmtId="0" fontId="3" fillId="2" borderId="110" xfId="0" applyFont="1" applyFill="1" applyBorder="1"/>
    <xf numFmtId="0" fontId="247" fillId="0" borderId="0" xfId="0" applyFont="1" applyFill="1" applyAlignment="1">
      <alignment horizontal="center" wrapText="1"/>
    </xf>
    <xf numFmtId="43" fontId="247" fillId="0" borderId="0" xfId="71" applyFont="1" applyFill="1" applyAlignment="1">
      <alignment horizontal="left" wrapText="1"/>
    </xf>
    <xf numFmtId="0" fontId="248" fillId="0" borderId="0" xfId="0" applyFont="1" applyFill="1" applyBorder="1" applyAlignment="1" applyProtection="1">
      <alignment horizontal="left" vertical="top" wrapText="1" readingOrder="1"/>
      <protection locked="0"/>
    </xf>
    <xf numFmtId="43" fontId="0" fillId="0" borderId="0" xfId="71" applyFont="1" applyFill="1"/>
    <xf numFmtId="0" fontId="0" fillId="0" borderId="0" xfId="0" applyFill="1"/>
    <xf numFmtId="0" fontId="0" fillId="0" borderId="110" xfId="0" applyFill="1" applyBorder="1"/>
    <xf numFmtId="10" fontId="0" fillId="0" borderId="110" xfId="72" applyNumberFormat="1" applyFont="1" applyFill="1" applyBorder="1"/>
    <xf numFmtId="10" fontId="0" fillId="95" borderId="110" xfId="72" applyNumberFormat="1" applyFont="1" applyFill="1" applyBorder="1"/>
    <xf numFmtId="0" fontId="251" fillId="2" borderId="0" xfId="0" applyFont="1" applyFill="1"/>
    <xf numFmtId="0" fontId="247" fillId="0" borderId="0" xfId="0" applyFont="1" applyAlignment="1">
      <alignment horizontal="center" wrapText="1"/>
    </xf>
    <xf numFmtId="0" fontId="247" fillId="0" borderId="0" xfId="0" applyFont="1" applyAlignment="1">
      <alignment horizontal="left" wrapText="1"/>
    </xf>
    <xf numFmtId="178" fontId="0" fillId="0" borderId="0" xfId="71" applyNumberFormat="1" applyFont="1"/>
    <xf numFmtId="0" fontId="0" fillId="96" borderId="0" xfId="0" applyFill="1"/>
    <xf numFmtId="0" fontId="250" fillId="96" borderId="0" xfId="0" applyFont="1" applyFill="1"/>
    <xf numFmtId="178" fontId="0" fillId="96" borderId="0" xfId="71" applyNumberFormat="1" applyFont="1" applyFill="1"/>
    <xf numFmtId="0" fontId="0" fillId="96" borderId="153" xfId="0" applyFill="1" applyBorder="1"/>
    <xf numFmtId="0" fontId="250" fillId="96" borderId="154" xfId="0" applyFont="1" applyFill="1" applyBorder="1"/>
    <xf numFmtId="178" fontId="0" fillId="96" borderId="154" xfId="71" applyNumberFormat="1" applyFont="1" applyFill="1" applyBorder="1"/>
    <xf numFmtId="0" fontId="0" fillId="96" borderId="144" xfId="0" applyFill="1" applyBorder="1"/>
    <xf numFmtId="178" fontId="0" fillId="0" borderId="0" xfId="0" applyNumberFormat="1"/>
    <xf numFmtId="0" fontId="0" fillId="0" borderId="110" xfId="0" applyBorder="1"/>
    <xf numFmtId="237" fontId="0" fillId="0" borderId="110" xfId="72" applyNumberFormat="1" applyFont="1" applyBorder="1"/>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73" fontId="47" fillId="2" borderId="110" xfId="0" applyNumberFormat="1" applyFont="1" applyFill="1" applyBorder="1" applyAlignment="1">
      <alignment horizontal="center"/>
    </xf>
    <xf numFmtId="180" fontId="45" fillId="28" borderId="35" xfId="70" applyNumberFormat="1" applyFont="1" applyFill="1" applyBorder="1" applyAlignment="1" applyProtection="1">
      <alignment horizontal="center"/>
      <protection locked="0"/>
    </xf>
    <xf numFmtId="0" fontId="0" fillId="0" borderId="220" xfId="0" applyFill="1" applyBorder="1"/>
    <xf numFmtId="0" fontId="0" fillId="0" borderId="9" xfId="0" applyFill="1" applyBorder="1"/>
    <xf numFmtId="43" fontId="0" fillId="0" borderId="9" xfId="71" applyFont="1" applyFill="1" applyBorder="1"/>
    <xf numFmtId="0" fontId="250" fillId="0" borderId="220" xfId="0" applyFont="1" applyFill="1" applyBorder="1"/>
    <xf numFmtId="10" fontId="250" fillId="0" borderId="220" xfId="0" applyNumberFormat="1" applyFont="1" applyFill="1" applyBorder="1"/>
    <xf numFmtId="178" fontId="250" fillId="0" borderId="220" xfId="71" applyNumberFormat="1" applyFont="1" applyFill="1" applyBorder="1"/>
    <xf numFmtId="10" fontId="0" fillId="2" borderId="220" xfId="0" applyNumberFormat="1" applyFill="1" applyBorder="1"/>
    <xf numFmtId="10" fontId="0" fillId="0" borderId="220" xfId="0" applyNumberFormat="1" applyFill="1" applyBorder="1"/>
    <xf numFmtId="181" fontId="0" fillId="0" borderId="220" xfId="71" applyNumberFormat="1" applyFont="1" applyFill="1" applyBorder="1"/>
    <xf numFmtId="0" fontId="0" fillId="0" borderId="9" xfId="0" applyBorder="1"/>
    <xf numFmtId="178" fontId="0" fillId="0" borderId="9" xfId="0" applyNumberFormat="1" applyBorder="1"/>
    <xf numFmtId="0" fontId="0" fillId="0" borderId="220" xfId="0" applyBorder="1"/>
    <xf numFmtId="10" fontId="0" fillId="0" borderId="220" xfId="0" applyNumberFormat="1" applyBorder="1"/>
    <xf numFmtId="178" fontId="0" fillId="0" borderId="220" xfId="0" applyNumberFormat="1" applyBorder="1"/>
    <xf numFmtId="0" fontId="0" fillId="2" borderId="220" xfId="0" applyFill="1" applyBorder="1"/>
    <xf numFmtId="6" fontId="0" fillId="0" borderId="146" xfId="0" applyNumberFormat="1" applyBorder="1" applyAlignment="1">
      <alignment horizontal="right" vertical="center" wrapText="1"/>
    </xf>
    <xf numFmtId="0" fontId="6" fillId="0" borderId="0" xfId="2477"/>
    <xf numFmtId="178" fontId="0" fillId="0" borderId="0" xfId="1448" applyNumberFormat="1" applyFont="1"/>
    <xf numFmtId="171" fontId="6" fillId="0" borderId="0" xfId="2477" applyNumberFormat="1"/>
    <xf numFmtId="0" fontId="249" fillId="0" borderId="0" xfId="0" applyFont="1" applyFill="1" applyBorder="1" applyAlignment="1" applyProtection="1">
      <alignment horizontal="left" vertical="top" wrapText="1" readingOrder="1"/>
      <protection locked="0"/>
    </xf>
    <xf numFmtId="43" fontId="3" fillId="0" borderId="0" xfId="71" applyFont="1" applyFill="1"/>
    <xf numFmtId="0" fontId="0" fillId="2" borderId="0" xfId="0" applyFill="1" applyAlignment="1"/>
    <xf numFmtId="178" fontId="0" fillId="0" borderId="0" xfId="1448" applyNumberFormat="1" applyFont="1" applyFill="1"/>
    <xf numFmtId="0" fontId="3" fillId="96" borderId="0" xfId="0" applyFont="1" applyFill="1"/>
    <xf numFmtId="0" fontId="3" fillId="2" borderId="220" xfId="0" applyFont="1" applyFill="1" applyBorder="1" applyAlignment="1">
      <alignment horizontal="center"/>
    </xf>
    <xf numFmtId="10" fontId="252" fillId="28" borderId="48" xfId="0" applyNumberFormat="1" applyFont="1" applyFill="1" applyBorder="1" applyAlignment="1" applyProtection="1">
      <alignment horizontal="center"/>
      <protection locked="0"/>
    </xf>
    <xf numFmtId="10" fontId="252" fillId="28" borderId="7" xfId="0" applyNumberFormat="1" applyFont="1" applyFill="1" applyBorder="1" applyAlignment="1" applyProtection="1">
      <alignment horizontal="center"/>
      <protection locked="0"/>
    </xf>
    <xf numFmtId="288" fontId="0" fillId="0" borderId="146" xfId="0" applyNumberFormat="1" applyBorder="1" applyAlignment="1">
      <alignment horizontal="right" vertical="center" wrapText="1"/>
    </xf>
    <xf numFmtId="181" fontId="0" fillId="0" borderId="146" xfId="71" applyNumberFormat="1" applyFont="1" applyBorder="1" applyAlignment="1">
      <alignment horizontal="right" vertical="center" wrapText="1"/>
    </xf>
    <xf numFmtId="0" fontId="73" fillId="0" borderId="0" xfId="0" applyFont="1" applyFill="1" applyAlignment="1"/>
    <xf numFmtId="0" fontId="0" fillId="0" borderId="0" xfId="0" applyFill="1" applyAlignment="1"/>
    <xf numFmtId="0" fontId="0" fillId="0" borderId="0" xfId="0" applyFill="1" applyProtection="1">
      <protection locked="0"/>
    </xf>
    <xf numFmtId="0" fontId="44" fillId="0" borderId="0" xfId="0" applyFont="1" applyFill="1" applyBorder="1" applyAlignment="1" applyProtection="1">
      <alignment horizontal="left" vertical="top"/>
      <protection locked="0"/>
    </xf>
    <xf numFmtId="0" fontId="44" fillId="0" borderId="0" xfId="0" applyFont="1" applyFill="1" applyAlignment="1" applyProtection="1">
      <protection locked="0"/>
    </xf>
    <xf numFmtId="3" fontId="231" fillId="0" borderId="89" xfId="0" applyNumberFormat="1" applyFont="1" applyFill="1" applyBorder="1" applyAlignment="1" applyProtection="1">
      <alignment vertical="center"/>
      <protection locked="0"/>
    </xf>
    <xf numFmtId="3" fontId="227" fillId="0" borderId="89" xfId="0" applyNumberFormat="1" applyFont="1" applyFill="1" applyBorder="1" applyAlignment="1" applyProtection="1">
      <alignment vertical="center"/>
      <protection locked="0"/>
    </xf>
    <xf numFmtId="0" fontId="91" fillId="0" borderId="89" xfId="0" applyFont="1" applyFill="1" applyBorder="1" applyAlignment="1" applyProtection="1">
      <alignment vertical="top" wrapText="1"/>
      <protection locked="0"/>
    </xf>
    <xf numFmtId="3" fontId="91" fillId="0" borderId="89" xfId="0" applyNumberFormat="1" applyFont="1" applyFill="1" applyBorder="1" applyAlignment="1" applyProtection="1">
      <alignment vertical="center"/>
      <protection locked="0"/>
    </xf>
    <xf numFmtId="3" fontId="47" fillId="0" borderId="89" xfId="0" applyNumberFormat="1" applyFont="1" applyFill="1" applyBorder="1" applyAlignment="1" applyProtection="1">
      <alignment vertical="center"/>
      <protection locked="0"/>
    </xf>
    <xf numFmtId="3" fontId="227" fillId="0" borderId="89" xfId="0" applyNumberFormat="1" applyFont="1" applyFill="1" applyBorder="1" applyAlignment="1" applyProtection="1">
      <alignment vertical="center" wrapText="1"/>
      <protection locked="0"/>
    </xf>
    <xf numFmtId="0" fontId="91" fillId="0" borderId="89" xfId="0" applyNumberFormat="1" applyFont="1" applyFill="1" applyBorder="1" applyAlignment="1" applyProtection="1">
      <alignment vertical="top"/>
      <protection locked="0"/>
    </xf>
    <xf numFmtId="0" fontId="91" fillId="0" borderId="89" xfId="0" applyNumberFormat="1" applyFont="1" applyFill="1" applyBorder="1" applyAlignment="1" applyProtection="1">
      <alignment vertical="top" wrapText="1"/>
      <protection locked="0"/>
    </xf>
    <xf numFmtId="3" fontId="91" fillId="0" borderId="89" xfId="0" applyNumberFormat="1" applyFont="1" applyFill="1" applyBorder="1" applyAlignment="1" applyProtection="1">
      <alignment vertical="center" wrapText="1"/>
      <protection locked="0"/>
    </xf>
    <xf numFmtId="3" fontId="91" fillId="0" borderId="89" xfId="0" applyNumberFormat="1" applyFont="1" applyFill="1" applyBorder="1" applyAlignment="1" applyProtection="1">
      <alignment horizontal="left" vertical="center"/>
      <protection locked="0"/>
    </xf>
    <xf numFmtId="3" fontId="91" fillId="0" borderId="89" xfId="0" applyNumberFormat="1" applyFont="1" applyFill="1" applyBorder="1" applyAlignment="1" applyProtection="1">
      <alignment horizontal="center" vertical="center"/>
      <protection locked="0"/>
    </xf>
    <xf numFmtId="3" fontId="47" fillId="0" borderId="89" xfId="0" applyNumberFormat="1" applyFont="1" applyFill="1" applyBorder="1" applyAlignment="1" applyProtection="1">
      <alignment horizontal="center" vertical="center"/>
      <protection locked="0"/>
    </xf>
    <xf numFmtId="3" fontId="44" fillId="0" borderId="41" xfId="0" applyNumberFormat="1" applyFont="1" applyFill="1" applyBorder="1" applyAlignment="1" applyProtection="1">
      <alignment horizontal="left" vertical="center"/>
      <protection locked="0"/>
    </xf>
    <xf numFmtId="3" fontId="44" fillId="0" borderId="113" xfId="0" applyNumberFormat="1" applyFont="1" applyFill="1" applyBorder="1" applyAlignment="1" applyProtection="1">
      <alignment horizontal="left" vertical="center"/>
      <protection locked="0"/>
    </xf>
    <xf numFmtId="3" fontId="91" fillId="0" borderId="118" xfId="0" applyNumberFormat="1" applyFont="1" applyFill="1" applyBorder="1" applyAlignment="1" applyProtection="1">
      <alignment horizontal="left" vertical="center"/>
      <protection locked="0"/>
    </xf>
    <xf numFmtId="3" fontId="47" fillId="0" borderId="89" xfId="0" applyNumberFormat="1" applyFont="1" applyFill="1" applyBorder="1" applyAlignment="1" applyProtection="1">
      <alignment horizontal="left" vertical="center"/>
      <protection locked="0"/>
    </xf>
    <xf numFmtId="3" fontId="91" fillId="0" borderId="109" xfId="0" applyNumberFormat="1" applyFont="1" applyFill="1" applyBorder="1" applyAlignment="1" applyProtection="1">
      <alignment vertical="center"/>
      <protection locked="0"/>
    </xf>
    <xf numFmtId="0" fontId="219" fillId="0" borderId="0" xfId="0" applyFont="1" applyFill="1" applyProtection="1">
      <protection locked="0"/>
    </xf>
    <xf numFmtId="0" fontId="13" fillId="0" borderId="0" xfId="0" applyFont="1" applyFill="1" applyProtection="1">
      <protection locked="0"/>
    </xf>
    <xf numFmtId="3" fontId="91" fillId="0" borderId="95" xfId="0" applyNumberFormat="1" applyFont="1" applyFill="1" applyBorder="1" applyAlignment="1" applyProtection="1">
      <alignment horizontal="left" vertical="center"/>
      <protection locked="0"/>
    </xf>
    <xf numFmtId="0" fontId="48" fillId="0" borderId="89" xfId="0" applyFont="1" applyFill="1" applyBorder="1" applyAlignment="1" applyProtection="1">
      <alignment horizontal="left" vertical="center"/>
      <protection locked="0"/>
    </xf>
    <xf numFmtId="0" fontId="48" fillId="0" borderId="109" xfId="0"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protection locked="0"/>
    </xf>
    <xf numFmtId="3" fontId="227" fillId="0" borderId="0" xfId="0" applyNumberFormat="1" applyFont="1" applyFill="1" applyBorder="1" applyAlignment="1" applyProtection="1">
      <alignment vertical="center"/>
      <protection locked="0"/>
    </xf>
    <xf numFmtId="0" fontId="91"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3" fontId="47" fillId="0" borderId="0" xfId="0" applyNumberFormat="1" applyFont="1" applyFill="1" applyBorder="1" applyAlignment="1" applyProtection="1">
      <alignment vertical="center"/>
      <protection locked="0"/>
    </xf>
    <xf numFmtId="3" fontId="227" fillId="0" borderId="0" xfId="0" applyNumberFormat="1" applyFont="1" applyFill="1" applyBorder="1" applyAlignment="1" applyProtection="1">
      <alignment vertical="center" wrapText="1"/>
      <protection locked="0"/>
    </xf>
    <xf numFmtId="0" fontId="91" fillId="0" borderId="0" xfId="0" applyNumberFormat="1" applyFont="1" applyFill="1" applyBorder="1" applyAlignment="1" applyProtection="1">
      <alignment vertical="top"/>
      <protection locked="0"/>
    </xf>
    <xf numFmtId="0" fontId="91" fillId="0" borderId="0" xfId="0" applyNumberFormat="1"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wrapText="1"/>
      <protection locked="0"/>
    </xf>
    <xf numFmtId="3" fontId="91" fillId="0" borderId="0" xfId="0" applyNumberFormat="1" applyFont="1" applyFill="1" applyBorder="1" applyAlignment="1" applyProtection="1">
      <alignment horizontal="left" vertical="center"/>
      <protection locked="0"/>
    </xf>
    <xf numFmtId="3" fontId="91" fillId="0" borderId="0" xfId="0" applyNumberFormat="1" applyFont="1" applyFill="1" applyBorder="1" applyAlignment="1" applyProtection="1">
      <alignment horizontal="center" vertical="center"/>
      <protection locked="0"/>
    </xf>
    <xf numFmtId="3" fontId="47" fillId="0" borderId="0" xfId="0" applyNumberFormat="1" applyFont="1" applyFill="1" applyBorder="1" applyAlignment="1" applyProtection="1">
      <alignment horizontal="center" vertical="center"/>
      <protection locked="0"/>
    </xf>
    <xf numFmtId="3" fontId="91" fillId="0" borderId="109" xfId="0" applyNumberFormat="1" applyFont="1" applyFill="1" applyBorder="1" applyAlignment="1" applyProtection="1">
      <alignment horizontal="left" vertical="center"/>
      <protection locked="0"/>
    </xf>
    <xf numFmtId="0" fontId="38" fillId="0" borderId="0" xfId="73" applyFill="1" applyProtection="1">
      <protection locked="0"/>
    </xf>
    <xf numFmtId="3" fontId="45" fillId="93" borderId="35" xfId="0" applyNumberFormat="1" applyFont="1" applyFill="1" applyBorder="1" applyAlignment="1" applyProtection="1">
      <alignment horizontal="center" vertical="center"/>
      <protection locked="0"/>
    </xf>
    <xf numFmtId="178" fontId="0" fillId="93" borderId="220" xfId="0" applyNumberFormat="1" applyFill="1" applyBorder="1"/>
    <xf numFmtId="3" fontId="0" fillId="93" borderId="35" xfId="0" applyNumberFormat="1"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3" fillId="0" borderId="143" xfId="0" applyFont="1" applyBorder="1" applyAlignment="1">
      <alignment vertical="center" wrapText="1"/>
    </xf>
    <xf numFmtId="0" fontId="3" fillId="0" borderId="145" xfId="0" applyFont="1" applyBorder="1" applyAlignment="1">
      <alignmen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3" fillId="0" borderId="147" xfId="0" applyFont="1" applyBorder="1" applyAlignment="1">
      <alignment vertical="center" wrapText="1"/>
    </xf>
    <xf numFmtId="0" fontId="3" fillId="0" borderId="149" xfId="0" applyFont="1" applyBorder="1" applyAlignment="1">
      <alignment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1"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1" borderId="140" xfId="40" applyNumberFormat="1" applyFont="1" applyFill="1" applyBorder="1" applyAlignment="1">
      <alignment horizontal="left" vertical="center"/>
    </xf>
    <xf numFmtId="178" fontId="212" fillId="91" borderId="141" xfId="40" applyNumberFormat="1" applyFont="1" applyFill="1" applyBorder="1" applyAlignment="1">
      <alignment horizontal="left" vertical="center"/>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8" fillId="91" borderId="0" xfId="0" applyFont="1" applyFill="1" applyAlignment="1">
      <alignment horizontal="left" vertical="center" wrapText="1"/>
    </xf>
    <xf numFmtId="0" fontId="3" fillId="0" borderId="152" xfId="0" applyFont="1" applyFill="1" applyBorder="1" applyAlignment="1">
      <alignment horizontal="center"/>
    </xf>
    <xf numFmtId="0" fontId="3" fillId="0" borderId="232" xfId="0" applyFont="1" applyFill="1" applyBorder="1" applyAlignment="1">
      <alignment horizontal="center"/>
    </xf>
    <xf numFmtId="43" fontId="3" fillId="0" borderId="152" xfId="71" applyFont="1" applyFill="1" applyBorder="1" applyAlignment="1">
      <alignment horizontal="center"/>
    </xf>
    <xf numFmtId="43" fontId="3" fillId="0" borderId="232" xfId="71"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1"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0" borderId="0" xfId="0" applyFont="1" applyFill="1" applyBorder="1" applyAlignment="1" applyProtection="1">
      <alignment horizontal="left" vertical="top"/>
      <protection locked="0"/>
    </xf>
    <xf numFmtId="0" fontId="52" fillId="0" borderId="105" xfId="0" applyNumberFormat="1" applyFont="1" applyFill="1" applyBorder="1" applyAlignment="1" applyProtection="1">
      <alignment horizontal="center" vertical="center" wrapText="1"/>
      <protection locked="0"/>
    </xf>
    <xf numFmtId="0" fontId="52" fillId="0" borderId="52"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1" borderId="0" xfId="0" applyFont="1" applyFill="1" applyAlignment="1">
      <alignment horizontal="left" vertical="center" wrapText="1"/>
    </xf>
  </cellXfs>
  <cellStyles count="1013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832" xr:uid="{00000000-0005-0000-0000-000007000000}"/>
    <cellStyle name="(Heading) 3" xfId="9993" xr:uid="{00000000-0005-0000-0000-000008000000}"/>
    <cellStyle name="(Heading) 4" xfId="9927" xr:uid="{00000000-0005-0000-0000-000009000000}"/>
    <cellStyle name="(Heading) 5" xfId="9991" xr:uid="{00000000-0005-0000-0000-00000A000000}"/>
    <cellStyle name="(Heading) 6" xfId="10003" xr:uid="{00000000-0005-0000-0000-00000B000000}"/>
    <cellStyle name="(Heading) 7" xfId="10005" xr:uid="{00000000-0005-0000-0000-00000C000000}"/>
    <cellStyle name="(Heading) 8" xfId="10007" xr:uid="{00000000-0005-0000-0000-00000D000000}"/>
    <cellStyle name="(Lefting)" xfId="705" xr:uid="{00000000-0005-0000-0000-00000E000000}"/>
    <cellStyle name="(Lefting) 2" xfId="9833" xr:uid="{00000000-0005-0000-0000-00000F000000}"/>
    <cellStyle name="(Lefting) 3" xfId="9992" xr:uid="{00000000-0005-0000-0000-000010000000}"/>
    <cellStyle name="(Lefting) 4" xfId="9926" xr:uid="{00000000-0005-0000-0000-000011000000}"/>
    <cellStyle name="(Lefting) 5" xfId="9990" xr:uid="{00000000-0005-0000-0000-000012000000}"/>
    <cellStyle name="(Lefting) 6" xfId="10002" xr:uid="{00000000-0005-0000-0000-000013000000}"/>
    <cellStyle name="(Lefting) 7" xfId="10004" xr:uid="{00000000-0005-0000-0000-000014000000}"/>
    <cellStyle name="(Lefting) 8" xfId="10006" xr:uid="{00000000-0005-0000-0000-000015000000}"/>
    <cellStyle name="(z*¯_x000f_°(”,¯?À(¢,¯?Ð(°,¯?à(Â,¯?ð(Ô,¯?" xfId="706" xr:uid="{00000000-0005-0000-0000-000016000000}"/>
    <cellStyle name="******************************************" xfId="707" xr:uid="{00000000-0005-0000-0000-000017000000}"/>
    <cellStyle name="_CNMD_Valuation Model_20081212_v2" xfId="671" xr:uid="{00000000-0005-0000-0000-000018000000}"/>
    <cellStyle name="_Comma" xfId="672" xr:uid="{00000000-0005-0000-0000-000019000000}"/>
    <cellStyle name="_Comps 4" xfId="673" xr:uid="{00000000-0005-0000-0000-00001A000000}"/>
    <cellStyle name="_Cont Analysis" xfId="674" xr:uid="{00000000-0005-0000-0000-00001B000000}"/>
    <cellStyle name="_Currency" xfId="675" xr:uid="{00000000-0005-0000-0000-00001C000000}"/>
    <cellStyle name="_Currency_Analysis" xfId="676" xr:uid="{00000000-0005-0000-0000-00001D000000}"/>
    <cellStyle name="_Currency_Smartportfolio model" xfId="677" xr:uid="{00000000-0005-0000-0000-00001E000000}"/>
    <cellStyle name="_Currency_Smartportfolio model_DB-merged files" xfId="678" xr:uid="{00000000-0005-0000-0000-00001F000000}"/>
    <cellStyle name="_CurrencySpace" xfId="679" xr:uid="{00000000-0005-0000-0000-000020000000}"/>
    <cellStyle name="_Gamma Valuation - 8" xfId="680" xr:uid="{00000000-0005-0000-0000-000021000000}"/>
    <cellStyle name="_ITRN" xfId="681" xr:uid="{00000000-0005-0000-0000-000022000000}"/>
    <cellStyle name="-_Merger Model 17 Nov 04" xfId="703" xr:uid="{00000000-0005-0000-0000-000023000000}"/>
    <cellStyle name="_Merger Model_KN&amp;Fzio_v2.30 - Street" xfId="682" xr:uid="{00000000-0005-0000-0000-000024000000}"/>
    <cellStyle name="_Multiple" xfId="683" xr:uid="{00000000-0005-0000-0000-000025000000}"/>
    <cellStyle name="_Multiple_Analysis" xfId="684" xr:uid="{00000000-0005-0000-0000-000026000000}"/>
    <cellStyle name="_Multiple_Analysis_DB-merged files" xfId="685" xr:uid="{00000000-0005-0000-0000-000027000000}"/>
    <cellStyle name="_Multiple_Smartportfolio model" xfId="686" xr:uid="{00000000-0005-0000-0000-000028000000}"/>
    <cellStyle name="_Multiple_Smartportfolio model_DB-merged files" xfId="687" xr:uid="{00000000-0005-0000-0000-000029000000}"/>
    <cellStyle name="_MultipleSpace" xfId="688" xr:uid="{00000000-0005-0000-0000-00002A000000}"/>
    <cellStyle name="_MultipleSpace_Analysis" xfId="689" xr:uid="{00000000-0005-0000-0000-00002B000000}"/>
    <cellStyle name="_MultipleSpace_csc" xfId="690" xr:uid="{00000000-0005-0000-0000-00002C000000}"/>
    <cellStyle name="_MultipleSpace_Smartportfolio model" xfId="691" xr:uid="{00000000-0005-0000-0000-00002D000000}"/>
    <cellStyle name="_MultipleSpace_Smartportfolio model_DB-merged files" xfId="692" xr:uid="{00000000-0005-0000-0000-00002E000000}"/>
    <cellStyle name="_Percent" xfId="693" xr:uid="{00000000-0005-0000-0000-00002F000000}"/>
    <cellStyle name="_Percent_Analysis" xfId="694" xr:uid="{00000000-0005-0000-0000-000030000000}"/>
    <cellStyle name="_Percent_Smartportfolio model" xfId="695" xr:uid="{00000000-0005-0000-0000-000031000000}"/>
    <cellStyle name="_Percent_Smartportfolio model_DB-merged files" xfId="696" xr:uid="{00000000-0005-0000-0000-000032000000}"/>
    <cellStyle name="_PercentSpace" xfId="697" xr:uid="{00000000-0005-0000-0000-000033000000}"/>
    <cellStyle name="_PercentSpace_Analysis" xfId="698" xr:uid="{00000000-0005-0000-0000-000034000000}"/>
    <cellStyle name="_PercentSpace_Smartportfolio model" xfId="699" xr:uid="{00000000-0005-0000-0000-000035000000}"/>
    <cellStyle name="_Sepracor Riders_Clean" xfId="700" xr:uid="{00000000-0005-0000-0000-000036000000}"/>
    <cellStyle name="_SIAL_Model_5.22.09 v71" xfId="701" xr:uid="{00000000-0005-0000-0000-000037000000}"/>
    <cellStyle name="£ BP" xfId="715" xr:uid="{00000000-0005-0000-0000-000038000000}"/>
    <cellStyle name="¥ JY" xfId="716" xr:uid="{00000000-0005-0000-0000-000039000000}"/>
    <cellStyle name="&lt;9#_x000f_¾Èƒé1ƒÃ_x0002_;M_x0014_}$‹E_x0010_‹_x0004_ˆ…Àt_x001b_Pÿ_x0015_ x¦" xfId="710" xr:uid="{00000000-0005-0000-0000-00003A000000}"/>
    <cellStyle name="=C:\WINNT\SYSTEM32\COMMAND.COM" xfId="711" xr:uid="{00000000-0005-0000-0000-00003B000000}"/>
    <cellStyle name="=C:\WINNT35\SYSTEM32\COMMAND.COM" xfId="712" xr:uid="{00000000-0005-0000-0000-00003C000000}"/>
    <cellStyle name="0752-93035" xfId="717" xr:uid="{00000000-0005-0000-0000-00003D000000}"/>
    <cellStyle name="1,comma" xfId="718" xr:uid="{00000000-0005-0000-0000-00003E000000}"/>
    <cellStyle name="10Q" xfId="719" xr:uid="{00000000-0005-0000-0000-00003F000000}"/>
    <cellStyle name="20 % - Accent1" xfId="720" xr:uid="{00000000-0005-0000-0000-000040000000}"/>
    <cellStyle name="20 % - Accent2" xfId="721" xr:uid="{00000000-0005-0000-0000-000041000000}"/>
    <cellStyle name="20 % - Accent3" xfId="722" xr:uid="{00000000-0005-0000-0000-000042000000}"/>
    <cellStyle name="20 % - Accent4" xfId="723" xr:uid="{00000000-0005-0000-0000-000043000000}"/>
    <cellStyle name="20 % - Accent5" xfId="724" xr:uid="{00000000-0005-0000-0000-000044000000}"/>
    <cellStyle name="20 % - Accent6" xfId="725" xr:uid="{00000000-0005-0000-0000-000045000000}"/>
    <cellStyle name="20% - Accent1 2" xfId="11" xr:uid="{00000000-0005-0000-0000-000046000000}"/>
    <cellStyle name="20% - Accent1 2 10" xfId="726" xr:uid="{00000000-0005-0000-0000-000047000000}"/>
    <cellStyle name="20% - Accent1 2 2" xfId="727" xr:uid="{00000000-0005-0000-0000-000048000000}"/>
    <cellStyle name="20% - Accent1 2 2 2" xfId="728" xr:uid="{00000000-0005-0000-0000-000049000000}"/>
    <cellStyle name="20% - Accent1 2 2 3" xfId="729" xr:uid="{00000000-0005-0000-0000-00004A000000}"/>
    <cellStyle name="20% - Accent1 2 3" xfId="730" xr:uid="{00000000-0005-0000-0000-00004B000000}"/>
    <cellStyle name="20% - Accent1 2 3 2" xfId="731" xr:uid="{00000000-0005-0000-0000-00004C000000}"/>
    <cellStyle name="20% - Accent1 2 4" xfId="732" xr:uid="{00000000-0005-0000-0000-00004D000000}"/>
    <cellStyle name="20% - Accent1 2 5" xfId="733" xr:uid="{00000000-0005-0000-0000-00004E000000}"/>
    <cellStyle name="20% - Accent1 2 6" xfId="734" xr:uid="{00000000-0005-0000-0000-00004F000000}"/>
    <cellStyle name="20% - Accent1 2 7" xfId="735" xr:uid="{00000000-0005-0000-0000-000050000000}"/>
    <cellStyle name="20% - Accent1 2 8" xfId="736" xr:uid="{00000000-0005-0000-0000-000051000000}"/>
    <cellStyle name="20% - Accent1 2 9" xfId="737" xr:uid="{00000000-0005-0000-0000-000052000000}"/>
    <cellStyle name="20% - Accent1 3" xfId="738" xr:uid="{00000000-0005-0000-0000-000053000000}"/>
    <cellStyle name="20% - Accent1 3 2" xfId="739" xr:uid="{00000000-0005-0000-0000-000054000000}"/>
    <cellStyle name="20% - Accent1 3 2 2" xfId="740" xr:uid="{00000000-0005-0000-0000-000055000000}"/>
    <cellStyle name="20% - Accent1 3 2 2 2" xfId="741" xr:uid="{00000000-0005-0000-0000-000056000000}"/>
    <cellStyle name="20% - Accent1 3 2 2 2 2" xfId="742" xr:uid="{00000000-0005-0000-0000-000057000000}"/>
    <cellStyle name="20% - Accent1 3 2 2 3" xfId="743" xr:uid="{00000000-0005-0000-0000-000058000000}"/>
    <cellStyle name="20% - Accent1 3 2 3" xfId="744" xr:uid="{00000000-0005-0000-0000-000059000000}"/>
    <cellStyle name="20% - Accent1 3 2 3 2" xfId="745" xr:uid="{00000000-0005-0000-0000-00005A000000}"/>
    <cellStyle name="20% - Accent1 3 2 4" xfId="746" xr:uid="{00000000-0005-0000-0000-00005B000000}"/>
    <cellStyle name="20% - Accent1 3 3" xfId="747" xr:uid="{00000000-0005-0000-0000-00005C000000}"/>
    <cellStyle name="20% - Accent1 3 3 2" xfId="748" xr:uid="{00000000-0005-0000-0000-00005D000000}"/>
    <cellStyle name="20% - Accent1 3 3 2 2" xfId="749" xr:uid="{00000000-0005-0000-0000-00005E000000}"/>
    <cellStyle name="20% - Accent1 3 3 2 2 2" xfId="750" xr:uid="{00000000-0005-0000-0000-00005F000000}"/>
    <cellStyle name="20% - Accent1 3 3 2 3" xfId="751" xr:uid="{00000000-0005-0000-0000-000060000000}"/>
    <cellStyle name="20% - Accent1 3 3 3" xfId="752" xr:uid="{00000000-0005-0000-0000-000061000000}"/>
    <cellStyle name="20% - Accent1 3 3 3 2" xfId="753" xr:uid="{00000000-0005-0000-0000-000062000000}"/>
    <cellStyle name="20% - Accent1 3 3 4" xfId="754" xr:uid="{00000000-0005-0000-0000-000063000000}"/>
    <cellStyle name="20% - Accent1 3 4" xfId="755" xr:uid="{00000000-0005-0000-0000-000064000000}"/>
    <cellStyle name="20% - Accent1 3 4 2" xfId="756" xr:uid="{00000000-0005-0000-0000-000065000000}"/>
    <cellStyle name="20% - Accent1 3 4 2 2" xfId="757" xr:uid="{00000000-0005-0000-0000-000066000000}"/>
    <cellStyle name="20% - Accent1 3 4 3" xfId="758" xr:uid="{00000000-0005-0000-0000-000067000000}"/>
    <cellStyle name="20% - Accent1 3 5" xfId="759" xr:uid="{00000000-0005-0000-0000-000068000000}"/>
    <cellStyle name="20% - Accent1 3 5 2" xfId="760" xr:uid="{00000000-0005-0000-0000-000069000000}"/>
    <cellStyle name="20% - Accent1 3 6" xfId="761" xr:uid="{00000000-0005-0000-0000-00006A000000}"/>
    <cellStyle name="20% - Accent1 4" xfId="762" xr:uid="{00000000-0005-0000-0000-00006B000000}"/>
    <cellStyle name="20% - Accent1 5" xfId="763" xr:uid="{00000000-0005-0000-0000-00006C000000}"/>
    <cellStyle name="20% - Accent1 6" xfId="764" xr:uid="{00000000-0005-0000-0000-00006D000000}"/>
    <cellStyle name="20% - Accent1 7" xfId="765" xr:uid="{00000000-0005-0000-0000-00006E000000}"/>
    <cellStyle name="20% - Accent1 8" xfId="766" xr:uid="{00000000-0005-0000-0000-00006F000000}"/>
    <cellStyle name="20% - Accent1 9" xfId="767" xr:uid="{00000000-0005-0000-0000-000070000000}"/>
    <cellStyle name="20% - Accent2 2" xfId="12" xr:uid="{00000000-0005-0000-0000-000071000000}"/>
    <cellStyle name="20% - Accent2 2 10" xfId="768" xr:uid="{00000000-0005-0000-0000-000072000000}"/>
    <cellStyle name="20% - Accent2 2 2" xfId="769" xr:uid="{00000000-0005-0000-0000-000073000000}"/>
    <cellStyle name="20% - Accent2 2 2 2" xfId="770" xr:uid="{00000000-0005-0000-0000-000074000000}"/>
    <cellStyle name="20% - Accent2 2 2 3" xfId="771" xr:uid="{00000000-0005-0000-0000-000075000000}"/>
    <cellStyle name="20% - Accent2 2 3" xfId="772" xr:uid="{00000000-0005-0000-0000-000076000000}"/>
    <cellStyle name="20% - Accent2 2 3 2" xfId="773" xr:uid="{00000000-0005-0000-0000-000077000000}"/>
    <cellStyle name="20% - Accent2 2 4" xfId="774" xr:uid="{00000000-0005-0000-0000-000078000000}"/>
    <cellStyle name="20% - Accent2 2 5" xfId="775" xr:uid="{00000000-0005-0000-0000-000079000000}"/>
    <cellStyle name="20% - Accent2 2 6" xfId="776" xr:uid="{00000000-0005-0000-0000-00007A000000}"/>
    <cellStyle name="20% - Accent2 2 7" xfId="777" xr:uid="{00000000-0005-0000-0000-00007B000000}"/>
    <cellStyle name="20% - Accent2 2 8" xfId="778" xr:uid="{00000000-0005-0000-0000-00007C000000}"/>
    <cellStyle name="20% - Accent2 2 9" xfId="779" xr:uid="{00000000-0005-0000-0000-00007D000000}"/>
    <cellStyle name="20% - Accent2 3" xfId="780" xr:uid="{00000000-0005-0000-0000-00007E000000}"/>
    <cellStyle name="20% - Accent2 3 2" xfId="781" xr:uid="{00000000-0005-0000-0000-00007F000000}"/>
    <cellStyle name="20% - Accent2 3 2 2" xfId="782" xr:uid="{00000000-0005-0000-0000-000080000000}"/>
    <cellStyle name="20% - Accent2 3 2 2 2" xfId="783" xr:uid="{00000000-0005-0000-0000-000081000000}"/>
    <cellStyle name="20% - Accent2 3 2 2 2 2" xfId="784" xr:uid="{00000000-0005-0000-0000-000082000000}"/>
    <cellStyle name="20% - Accent2 3 2 2 3" xfId="785" xr:uid="{00000000-0005-0000-0000-000083000000}"/>
    <cellStyle name="20% - Accent2 3 2 3" xfId="786" xr:uid="{00000000-0005-0000-0000-000084000000}"/>
    <cellStyle name="20% - Accent2 3 2 3 2" xfId="787" xr:uid="{00000000-0005-0000-0000-000085000000}"/>
    <cellStyle name="20% - Accent2 3 2 4" xfId="788" xr:uid="{00000000-0005-0000-0000-000086000000}"/>
    <cellStyle name="20% - Accent2 3 3" xfId="789" xr:uid="{00000000-0005-0000-0000-000087000000}"/>
    <cellStyle name="20% - Accent2 3 3 2" xfId="790" xr:uid="{00000000-0005-0000-0000-000088000000}"/>
    <cellStyle name="20% - Accent2 3 3 2 2" xfId="791" xr:uid="{00000000-0005-0000-0000-000089000000}"/>
    <cellStyle name="20% - Accent2 3 3 2 2 2" xfId="792" xr:uid="{00000000-0005-0000-0000-00008A000000}"/>
    <cellStyle name="20% - Accent2 3 3 2 3" xfId="793" xr:uid="{00000000-0005-0000-0000-00008B000000}"/>
    <cellStyle name="20% - Accent2 3 3 3" xfId="794" xr:uid="{00000000-0005-0000-0000-00008C000000}"/>
    <cellStyle name="20% - Accent2 3 3 3 2" xfId="795" xr:uid="{00000000-0005-0000-0000-00008D000000}"/>
    <cellStyle name="20% - Accent2 3 3 4" xfId="796" xr:uid="{00000000-0005-0000-0000-00008E000000}"/>
    <cellStyle name="20% - Accent2 3 4" xfId="797" xr:uid="{00000000-0005-0000-0000-00008F000000}"/>
    <cellStyle name="20% - Accent2 3 4 2" xfId="798" xr:uid="{00000000-0005-0000-0000-000090000000}"/>
    <cellStyle name="20% - Accent2 3 4 2 2" xfId="799" xr:uid="{00000000-0005-0000-0000-000091000000}"/>
    <cellStyle name="20% - Accent2 3 4 3" xfId="800" xr:uid="{00000000-0005-0000-0000-000092000000}"/>
    <cellStyle name="20% - Accent2 3 5" xfId="801" xr:uid="{00000000-0005-0000-0000-000093000000}"/>
    <cellStyle name="20% - Accent2 3 5 2" xfId="802" xr:uid="{00000000-0005-0000-0000-000094000000}"/>
    <cellStyle name="20% - Accent2 3 6" xfId="803" xr:uid="{00000000-0005-0000-0000-000095000000}"/>
    <cellStyle name="20% - Accent2 4" xfId="804" xr:uid="{00000000-0005-0000-0000-000096000000}"/>
    <cellStyle name="20% - Accent2 5" xfId="805" xr:uid="{00000000-0005-0000-0000-000097000000}"/>
    <cellStyle name="20% - Accent2 6" xfId="806" xr:uid="{00000000-0005-0000-0000-000098000000}"/>
    <cellStyle name="20% - Accent2 7" xfId="807" xr:uid="{00000000-0005-0000-0000-000099000000}"/>
    <cellStyle name="20% - Accent2 8" xfId="808" xr:uid="{00000000-0005-0000-0000-00009A000000}"/>
    <cellStyle name="20% - Accent2 9" xfId="809" xr:uid="{00000000-0005-0000-0000-00009B000000}"/>
    <cellStyle name="20% - Accent3 2" xfId="13" xr:uid="{00000000-0005-0000-0000-00009C000000}"/>
    <cellStyle name="20% - Accent3 2 10" xfId="810" xr:uid="{00000000-0005-0000-0000-00009D000000}"/>
    <cellStyle name="20% - Accent3 2 2" xfId="811" xr:uid="{00000000-0005-0000-0000-00009E000000}"/>
    <cellStyle name="20% - Accent3 2 2 2" xfId="812" xr:uid="{00000000-0005-0000-0000-00009F000000}"/>
    <cellStyle name="20% - Accent3 2 2 3" xfId="813" xr:uid="{00000000-0005-0000-0000-0000A0000000}"/>
    <cellStyle name="20% - Accent3 2 3" xfId="814" xr:uid="{00000000-0005-0000-0000-0000A1000000}"/>
    <cellStyle name="20% - Accent3 2 3 2" xfId="815" xr:uid="{00000000-0005-0000-0000-0000A2000000}"/>
    <cellStyle name="20% - Accent3 2 4" xfId="816" xr:uid="{00000000-0005-0000-0000-0000A3000000}"/>
    <cellStyle name="20% - Accent3 2 5" xfId="817" xr:uid="{00000000-0005-0000-0000-0000A4000000}"/>
    <cellStyle name="20% - Accent3 2 6" xfId="818" xr:uid="{00000000-0005-0000-0000-0000A5000000}"/>
    <cellStyle name="20% - Accent3 2 7" xfId="819" xr:uid="{00000000-0005-0000-0000-0000A6000000}"/>
    <cellStyle name="20% - Accent3 2 8" xfId="820" xr:uid="{00000000-0005-0000-0000-0000A7000000}"/>
    <cellStyle name="20% - Accent3 2 9" xfId="821" xr:uid="{00000000-0005-0000-0000-0000A8000000}"/>
    <cellStyle name="20% - Accent3 3" xfId="822" xr:uid="{00000000-0005-0000-0000-0000A9000000}"/>
    <cellStyle name="20% - Accent3 3 2" xfId="823" xr:uid="{00000000-0005-0000-0000-0000AA000000}"/>
    <cellStyle name="20% - Accent3 3 2 2" xfId="824" xr:uid="{00000000-0005-0000-0000-0000AB000000}"/>
    <cellStyle name="20% - Accent3 3 2 2 2" xfId="825" xr:uid="{00000000-0005-0000-0000-0000AC000000}"/>
    <cellStyle name="20% - Accent3 3 2 2 2 2" xfId="826" xr:uid="{00000000-0005-0000-0000-0000AD000000}"/>
    <cellStyle name="20% - Accent3 3 2 2 3" xfId="827" xr:uid="{00000000-0005-0000-0000-0000AE000000}"/>
    <cellStyle name="20% - Accent3 3 2 3" xfId="828" xr:uid="{00000000-0005-0000-0000-0000AF000000}"/>
    <cellStyle name="20% - Accent3 3 2 3 2" xfId="829" xr:uid="{00000000-0005-0000-0000-0000B0000000}"/>
    <cellStyle name="20% - Accent3 3 2 4" xfId="830" xr:uid="{00000000-0005-0000-0000-0000B1000000}"/>
    <cellStyle name="20% - Accent3 3 3" xfId="831" xr:uid="{00000000-0005-0000-0000-0000B2000000}"/>
    <cellStyle name="20% - Accent3 3 3 2" xfId="832" xr:uid="{00000000-0005-0000-0000-0000B3000000}"/>
    <cellStyle name="20% - Accent3 3 3 2 2" xfId="833" xr:uid="{00000000-0005-0000-0000-0000B4000000}"/>
    <cellStyle name="20% - Accent3 3 3 2 2 2" xfId="834" xr:uid="{00000000-0005-0000-0000-0000B5000000}"/>
    <cellStyle name="20% - Accent3 3 3 2 3" xfId="835" xr:uid="{00000000-0005-0000-0000-0000B6000000}"/>
    <cellStyle name="20% - Accent3 3 3 3" xfId="836" xr:uid="{00000000-0005-0000-0000-0000B7000000}"/>
    <cellStyle name="20% - Accent3 3 3 3 2" xfId="837" xr:uid="{00000000-0005-0000-0000-0000B8000000}"/>
    <cellStyle name="20% - Accent3 3 3 4" xfId="838" xr:uid="{00000000-0005-0000-0000-0000B9000000}"/>
    <cellStyle name="20% - Accent3 3 4" xfId="839" xr:uid="{00000000-0005-0000-0000-0000BA000000}"/>
    <cellStyle name="20% - Accent3 3 4 2" xfId="840" xr:uid="{00000000-0005-0000-0000-0000BB000000}"/>
    <cellStyle name="20% - Accent3 3 4 2 2" xfId="841" xr:uid="{00000000-0005-0000-0000-0000BC000000}"/>
    <cellStyle name="20% - Accent3 3 4 3" xfId="842" xr:uid="{00000000-0005-0000-0000-0000BD000000}"/>
    <cellStyle name="20% - Accent3 3 5" xfId="843" xr:uid="{00000000-0005-0000-0000-0000BE000000}"/>
    <cellStyle name="20% - Accent3 3 5 2" xfId="844" xr:uid="{00000000-0005-0000-0000-0000BF000000}"/>
    <cellStyle name="20% - Accent3 3 6" xfId="845" xr:uid="{00000000-0005-0000-0000-0000C0000000}"/>
    <cellStyle name="20% - Accent3 4" xfId="846" xr:uid="{00000000-0005-0000-0000-0000C1000000}"/>
    <cellStyle name="20% - Accent3 5" xfId="847" xr:uid="{00000000-0005-0000-0000-0000C2000000}"/>
    <cellStyle name="20% - Accent3 6" xfId="848" xr:uid="{00000000-0005-0000-0000-0000C3000000}"/>
    <cellStyle name="20% - Accent3 7" xfId="849" xr:uid="{00000000-0005-0000-0000-0000C4000000}"/>
    <cellStyle name="20% - Accent3 8" xfId="850" xr:uid="{00000000-0005-0000-0000-0000C5000000}"/>
    <cellStyle name="20% - Accent3 9" xfId="851" xr:uid="{00000000-0005-0000-0000-0000C6000000}"/>
    <cellStyle name="20% - Accent4 2" xfId="14" xr:uid="{00000000-0005-0000-0000-0000C7000000}"/>
    <cellStyle name="20% - Accent4 2 10" xfId="852" xr:uid="{00000000-0005-0000-0000-0000C8000000}"/>
    <cellStyle name="20% - Accent4 2 2" xfId="853" xr:uid="{00000000-0005-0000-0000-0000C9000000}"/>
    <cellStyle name="20% - Accent4 2 2 2" xfId="854" xr:uid="{00000000-0005-0000-0000-0000CA000000}"/>
    <cellStyle name="20% - Accent4 2 2 3" xfId="855" xr:uid="{00000000-0005-0000-0000-0000CB000000}"/>
    <cellStyle name="20% - Accent4 2 3" xfId="856" xr:uid="{00000000-0005-0000-0000-0000CC000000}"/>
    <cellStyle name="20% - Accent4 2 3 2" xfId="857" xr:uid="{00000000-0005-0000-0000-0000CD000000}"/>
    <cellStyle name="20% - Accent4 2 4" xfId="858" xr:uid="{00000000-0005-0000-0000-0000CE000000}"/>
    <cellStyle name="20% - Accent4 2 5" xfId="859" xr:uid="{00000000-0005-0000-0000-0000CF000000}"/>
    <cellStyle name="20% - Accent4 2 6" xfId="860" xr:uid="{00000000-0005-0000-0000-0000D0000000}"/>
    <cellStyle name="20% - Accent4 2 7" xfId="861" xr:uid="{00000000-0005-0000-0000-0000D1000000}"/>
    <cellStyle name="20% - Accent4 2 8" xfId="862" xr:uid="{00000000-0005-0000-0000-0000D2000000}"/>
    <cellStyle name="20% - Accent4 2 9" xfId="863" xr:uid="{00000000-0005-0000-0000-0000D3000000}"/>
    <cellStyle name="20% - Accent4 3" xfId="864" xr:uid="{00000000-0005-0000-0000-0000D4000000}"/>
    <cellStyle name="20% - Accent4 3 2" xfId="865" xr:uid="{00000000-0005-0000-0000-0000D5000000}"/>
    <cellStyle name="20% - Accent4 3 2 2" xfId="866" xr:uid="{00000000-0005-0000-0000-0000D6000000}"/>
    <cellStyle name="20% - Accent4 3 2 2 2" xfId="867" xr:uid="{00000000-0005-0000-0000-0000D7000000}"/>
    <cellStyle name="20% - Accent4 3 2 2 2 2" xfId="868" xr:uid="{00000000-0005-0000-0000-0000D8000000}"/>
    <cellStyle name="20% - Accent4 3 2 2 3" xfId="869" xr:uid="{00000000-0005-0000-0000-0000D9000000}"/>
    <cellStyle name="20% - Accent4 3 2 3" xfId="870" xr:uid="{00000000-0005-0000-0000-0000DA000000}"/>
    <cellStyle name="20% - Accent4 3 2 3 2" xfId="871" xr:uid="{00000000-0005-0000-0000-0000DB000000}"/>
    <cellStyle name="20% - Accent4 3 2 4" xfId="872" xr:uid="{00000000-0005-0000-0000-0000DC000000}"/>
    <cellStyle name="20% - Accent4 3 3" xfId="873" xr:uid="{00000000-0005-0000-0000-0000DD000000}"/>
    <cellStyle name="20% - Accent4 3 3 2" xfId="874" xr:uid="{00000000-0005-0000-0000-0000DE000000}"/>
    <cellStyle name="20% - Accent4 3 3 2 2" xfId="875" xr:uid="{00000000-0005-0000-0000-0000DF000000}"/>
    <cellStyle name="20% - Accent4 3 3 2 2 2" xfId="876" xr:uid="{00000000-0005-0000-0000-0000E0000000}"/>
    <cellStyle name="20% - Accent4 3 3 2 3" xfId="877" xr:uid="{00000000-0005-0000-0000-0000E1000000}"/>
    <cellStyle name="20% - Accent4 3 3 3" xfId="878" xr:uid="{00000000-0005-0000-0000-0000E2000000}"/>
    <cellStyle name="20% - Accent4 3 3 3 2" xfId="879" xr:uid="{00000000-0005-0000-0000-0000E3000000}"/>
    <cellStyle name="20% - Accent4 3 3 4" xfId="880" xr:uid="{00000000-0005-0000-0000-0000E4000000}"/>
    <cellStyle name="20% - Accent4 3 4" xfId="881" xr:uid="{00000000-0005-0000-0000-0000E5000000}"/>
    <cellStyle name="20% - Accent4 3 4 2" xfId="882" xr:uid="{00000000-0005-0000-0000-0000E6000000}"/>
    <cellStyle name="20% - Accent4 3 4 2 2" xfId="883" xr:uid="{00000000-0005-0000-0000-0000E7000000}"/>
    <cellStyle name="20% - Accent4 3 4 3" xfId="884" xr:uid="{00000000-0005-0000-0000-0000E8000000}"/>
    <cellStyle name="20% - Accent4 3 5" xfId="885" xr:uid="{00000000-0005-0000-0000-0000E9000000}"/>
    <cellStyle name="20% - Accent4 3 5 2" xfId="886" xr:uid="{00000000-0005-0000-0000-0000EA000000}"/>
    <cellStyle name="20% - Accent4 3 6" xfId="887" xr:uid="{00000000-0005-0000-0000-0000EB000000}"/>
    <cellStyle name="20% - Accent4 4" xfId="888" xr:uid="{00000000-0005-0000-0000-0000EC000000}"/>
    <cellStyle name="20% - Accent4 5" xfId="889" xr:uid="{00000000-0005-0000-0000-0000ED000000}"/>
    <cellStyle name="20% - Accent4 6" xfId="890" xr:uid="{00000000-0005-0000-0000-0000EE000000}"/>
    <cellStyle name="20% - Accent4 7" xfId="891" xr:uid="{00000000-0005-0000-0000-0000EF000000}"/>
    <cellStyle name="20% - Accent4 8" xfId="892" xr:uid="{00000000-0005-0000-0000-0000F0000000}"/>
    <cellStyle name="20% - Accent4 9" xfId="893" xr:uid="{00000000-0005-0000-0000-0000F1000000}"/>
    <cellStyle name="20% - Accent5 2" xfId="15" xr:uid="{00000000-0005-0000-0000-0000F2000000}"/>
    <cellStyle name="20% - Accent5 2 10" xfId="894" xr:uid="{00000000-0005-0000-0000-0000F3000000}"/>
    <cellStyle name="20% - Accent5 2 2" xfId="895" xr:uid="{00000000-0005-0000-0000-0000F4000000}"/>
    <cellStyle name="20% - Accent5 2 2 2" xfId="896" xr:uid="{00000000-0005-0000-0000-0000F5000000}"/>
    <cellStyle name="20% - Accent5 2 2 3" xfId="897" xr:uid="{00000000-0005-0000-0000-0000F6000000}"/>
    <cellStyle name="20% - Accent5 2 3" xfId="898" xr:uid="{00000000-0005-0000-0000-0000F7000000}"/>
    <cellStyle name="20% - Accent5 2 3 2" xfId="899" xr:uid="{00000000-0005-0000-0000-0000F8000000}"/>
    <cellStyle name="20% - Accent5 2 4" xfId="900" xr:uid="{00000000-0005-0000-0000-0000F9000000}"/>
    <cellStyle name="20% - Accent5 2 5" xfId="901" xr:uid="{00000000-0005-0000-0000-0000FA000000}"/>
    <cellStyle name="20% - Accent5 2 6" xfId="902" xr:uid="{00000000-0005-0000-0000-0000FB000000}"/>
    <cellStyle name="20% - Accent5 2 7" xfId="903" xr:uid="{00000000-0005-0000-0000-0000FC000000}"/>
    <cellStyle name="20% - Accent5 2 8" xfId="904" xr:uid="{00000000-0005-0000-0000-0000FD000000}"/>
    <cellStyle name="20% - Accent5 2 9" xfId="905" xr:uid="{00000000-0005-0000-0000-0000FE000000}"/>
    <cellStyle name="20% - Accent5 3" xfId="906" xr:uid="{00000000-0005-0000-0000-0000FF000000}"/>
    <cellStyle name="20% - Accent5 3 2" xfId="907" xr:uid="{00000000-0005-0000-0000-000000010000}"/>
    <cellStyle name="20% - Accent5 3 2 2" xfId="908" xr:uid="{00000000-0005-0000-0000-000001010000}"/>
    <cellStyle name="20% - Accent5 3 2 2 2" xfId="909" xr:uid="{00000000-0005-0000-0000-000002010000}"/>
    <cellStyle name="20% - Accent5 3 2 2 2 2" xfId="910" xr:uid="{00000000-0005-0000-0000-000003010000}"/>
    <cellStyle name="20% - Accent5 3 2 2 3" xfId="911" xr:uid="{00000000-0005-0000-0000-000004010000}"/>
    <cellStyle name="20% - Accent5 3 2 3" xfId="912" xr:uid="{00000000-0005-0000-0000-000005010000}"/>
    <cellStyle name="20% - Accent5 3 2 3 2" xfId="913" xr:uid="{00000000-0005-0000-0000-000006010000}"/>
    <cellStyle name="20% - Accent5 3 2 4" xfId="914" xr:uid="{00000000-0005-0000-0000-000007010000}"/>
    <cellStyle name="20% - Accent5 3 3" xfId="915" xr:uid="{00000000-0005-0000-0000-000008010000}"/>
    <cellStyle name="20% - Accent5 3 3 2" xfId="916" xr:uid="{00000000-0005-0000-0000-000009010000}"/>
    <cellStyle name="20% - Accent5 3 3 2 2" xfId="917" xr:uid="{00000000-0005-0000-0000-00000A010000}"/>
    <cellStyle name="20% - Accent5 3 3 2 2 2" xfId="918" xr:uid="{00000000-0005-0000-0000-00000B010000}"/>
    <cellStyle name="20% - Accent5 3 3 2 3" xfId="919" xr:uid="{00000000-0005-0000-0000-00000C010000}"/>
    <cellStyle name="20% - Accent5 3 3 3" xfId="920" xr:uid="{00000000-0005-0000-0000-00000D010000}"/>
    <cellStyle name="20% - Accent5 3 3 3 2" xfId="921" xr:uid="{00000000-0005-0000-0000-00000E010000}"/>
    <cellStyle name="20% - Accent5 3 3 4" xfId="922" xr:uid="{00000000-0005-0000-0000-00000F010000}"/>
    <cellStyle name="20% - Accent5 3 4" xfId="923" xr:uid="{00000000-0005-0000-0000-000010010000}"/>
    <cellStyle name="20% - Accent5 3 4 2" xfId="924" xr:uid="{00000000-0005-0000-0000-000011010000}"/>
    <cellStyle name="20% - Accent5 3 4 2 2" xfId="925" xr:uid="{00000000-0005-0000-0000-000012010000}"/>
    <cellStyle name="20% - Accent5 3 4 3" xfId="926" xr:uid="{00000000-0005-0000-0000-000013010000}"/>
    <cellStyle name="20% - Accent5 3 5" xfId="927" xr:uid="{00000000-0005-0000-0000-000014010000}"/>
    <cellStyle name="20% - Accent5 3 5 2" xfId="928" xr:uid="{00000000-0005-0000-0000-000015010000}"/>
    <cellStyle name="20% - Accent5 3 6" xfId="929" xr:uid="{00000000-0005-0000-0000-000016010000}"/>
    <cellStyle name="20% - Accent5 4" xfId="930" xr:uid="{00000000-0005-0000-0000-000017010000}"/>
    <cellStyle name="20% - Accent5 5" xfId="931" xr:uid="{00000000-0005-0000-0000-000018010000}"/>
    <cellStyle name="20% - Accent5 6" xfId="932" xr:uid="{00000000-0005-0000-0000-000019010000}"/>
    <cellStyle name="20% - Accent5 7" xfId="933" xr:uid="{00000000-0005-0000-0000-00001A010000}"/>
    <cellStyle name="20% - Accent5 8" xfId="934" xr:uid="{00000000-0005-0000-0000-00001B010000}"/>
    <cellStyle name="20% - Accent5 9" xfId="935" xr:uid="{00000000-0005-0000-0000-00001C010000}"/>
    <cellStyle name="20% - Accent6 2" xfId="16" xr:uid="{00000000-0005-0000-0000-00001D010000}"/>
    <cellStyle name="20% - Accent6 2 10" xfId="936" xr:uid="{00000000-0005-0000-0000-00001E010000}"/>
    <cellStyle name="20% - Accent6 2 2" xfId="937" xr:uid="{00000000-0005-0000-0000-00001F010000}"/>
    <cellStyle name="20% - Accent6 2 2 2" xfId="938" xr:uid="{00000000-0005-0000-0000-000020010000}"/>
    <cellStyle name="20% - Accent6 2 2 3" xfId="939" xr:uid="{00000000-0005-0000-0000-000021010000}"/>
    <cellStyle name="20% - Accent6 2 3" xfId="940" xr:uid="{00000000-0005-0000-0000-000022010000}"/>
    <cellStyle name="20% - Accent6 2 3 2" xfId="941" xr:uid="{00000000-0005-0000-0000-000023010000}"/>
    <cellStyle name="20% - Accent6 2 4" xfId="942" xr:uid="{00000000-0005-0000-0000-000024010000}"/>
    <cellStyle name="20% - Accent6 2 5" xfId="943" xr:uid="{00000000-0005-0000-0000-000025010000}"/>
    <cellStyle name="20% - Accent6 2 6" xfId="944" xr:uid="{00000000-0005-0000-0000-000026010000}"/>
    <cellStyle name="20% - Accent6 2 7" xfId="945" xr:uid="{00000000-0005-0000-0000-000027010000}"/>
    <cellStyle name="20% - Accent6 2 8" xfId="946" xr:uid="{00000000-0005-0000-0000-000028010000}"/>
    <cellStyle name="20% - Accent6 2 9" xfId="947" xr:uid="{00000000-0005-0000-0000-000029010000}"/>
    <cellStyle name="20% - Accent6 3" xfId="948" xr:uid="{00000000-0005-0000-0000-00002A010000}"/>
    <cellStyle name="20% - Accent6 3 2" xfId="949" xr:uid="{00000000-0005-0000-0000-00002B010000}"/>
    <cellStyle name="20% - Accent6 3 2 2" xfId="950" xr:uid="{00000000-0005-0000-0000-00002C010000}"/>
    <cellStyle name="20% - Accent6 3 2 2 2" xfId="951" xr:uid="{00000000-0005-0000-0000-00002D010000}"/>
    <cellStyle name="20% - Accent6 3 2 2 2 2" xfId="952" xr:uid="{00000000-0005-0000-0000-00002E010000}"/>
    <cellStyle name="20% - Accent6 3 2 2 3" xfId="953" xr:uid="{00000000-0005-0000-0000-00002F010000}"/>
    <cellStyle name="20% - Accent6 3 2 3" xfId="954" xr:uid="{00000000-0005-0000-0000-000030010000}"/>
    <cellStyle name="20% - Accent6 3 2 3 2" xfId="955" xr:uid="{00000000-0005-0000-0000-000031010000}"/>
    <cellStyle name="20% - Accent6 3 2 4" xfId="956" xr:uid="{00000000-0005-0000-0000-000032010000}"/>
    <cellStyle name="20% - Accent6 3 3" xfId="957" xr:uid="{00000000-0005-0000-0000-000033010000}"/>
    <cellStyle name="20% - Accent6 3 3 2" xfId="958" xr:uid="{00000000-0005-0000-0000-000034010000}"/>
    <cellStyle name="20% - Accent6 3 3 2 2" xfId="959" xr:uid="{00000000-0005-0000-0000-000035010000}"/>
    <cellStyle name="20% - Accent6 3 3 2 2 2" xfId="960" xr:uid="{00000000-0005-0000-0000-000036010000}"/>
    <cellStyle name="20% - Accent6 3 3 2 3" xfId="961" xr:uid="{00000000-0005-0000-0000-000037010000}"/>
    <cellStyle name="20% - Accent6 3 3 3" xfId="962" xr:uid="{00000000-0005-0000-0000-000038010000}"/>
    <cellStyle name="20% - Accent6 3 3 3 2" xfId="963" xr:uid="{00000000-0005-0000-0000-000039010000}"/>
    <cellStyle name="20% - Accent6 3 3 4" xfId="964" xr:uid="{00000000-0005-0000-0000-00003A010000}"/>
    <cellStyle name="20% - Accent6 3 4" xfId="965" xr:uid="{00000000-0005-0000-0000-00003B010000}"/>
    <cellStyle name="20% - Accent6 3 4 2" xfId="966" xr:uid="{00000000-0005-0000-0000-00003C010000}"/>
    <cellStyle name="20% - Accent6 3 4 2 2" xfId="967" xr:uid="{00000000-0005-0000-0000-00003D010000}"/>
    <cellStyle name="20% - Accent6 3 4 3" xfId="968" xr:uid="{00000000-0005-0000-0000-00003E010000}"/>
    <cellStyle name="20% - Accent6 3 5" xfId="969" xr:uid="{00000000-0005-0000-0000-00003F010000}"/>
    <cellStyle name="20% - Accent6 3 5 2" xfId="970" xr:uid="{00000000-0005-0000-0000-000040010000}"/>
    <cellStyle name="20% - Accent6 3 6" xfId="971" xr:uid="{00000000-0005-0000-0000-000041010000}"/>
    <cellStyle name="20% - Accent6 4" xfId="972" xr:uid="{00000000-0005-0000-0000-000042010000}"/>
    <cellStyle name="20% - Accent6 5" xfId="973" xr:uid="{00000000-0005-0000-0000-000043010000}"/>
    <cellStyle name="20% - Accent6 6" xfId="974" xr:uid="{00000000-0005-0000-0000-000044010000}"/>
    <cellStyle name="20% - Accent6 7" xfId="975" xr:uid="{00000000-0005-0000-0000-000045010000}"/>
    <cellStyle name="20% - Accent6 8" xfId="976" xr:uid="{00000000-0005-0000-0000-000046010000}"/>
    <cellStyle name="20% - Accent6 9" xfId="977" xr:uid="{00000000-0005-0000-0000-000047010000}"/>
    <cellStyle name="40 % - Accent1" xfId="978" xr:uid="{00000000-0005-0000-0000-000048010000}"/>
    <cellStyle name="40 % - Accent2" xfId="979" xr:uid="{00000000-0005-0000-0000-000049010000}"/>
    <cellStyle name="40 % - Accent3" xfId="980" xr:uid="{00000000-0005-0000-0000-00004A010000}"/>
    <cellStyle name="40 % - Accent4" xfId="981" xr:uid="{00000000-0005-0000-0000-00004B010000}"/>
    <cellStyle name="40 % - Accent5" xfId="982" xr:uid="{00000000-0005-0000-0000-00004C010000}"/>
    <cellStyle name="40 % - Accent6" xfId="983" xr:uid="{00000000-0005-0000-0000-00004D010000}"/>
    <cellStyle name="40% - Accent1 2" xfId="17" xr:uid="{00000000-0005-0000-0000-00004E010000}"/>
    <cellStyle name="40% - Accent1 2 10" xfId="984" xr:uid="{00000000-0005-0000-0000-00004F010000}"/>
    <cellStyle name="40% - Accent1 2 2" xfId="985" xr:uid="{00000000-0005-0000-0000-000050010000}"/>
    <cellStyle name="40% - Accent1 2 2 2" xfId="986" xr:uid="{00000000-0005-0000-0000-000051010000}"/>
    <cellStyle name="40% - Accent1 2 2 3" xfId="987" xr:uid="{00000000-0005-0000-0000-000052010000}"/>
    <cellStyle name="40% - Accent1 2 3" xfId="988" xr:uid="{00000000-0005-0000-0000-000053010000}"/>
    <cellStyle name="40% - Accent1 2 3 2" xfId="989" xr:uid="{00000000-0005-0000-0000-000054010000}"/>
    <cellStyle name="40% - Accent1 2 4" xfId="990" xr:uid="{00000000-0005-0000-0000-000055010000}"/>
    <cellStyle name="40% - Accent1 2 5" xfId="991" xr:uid="{00000000-0005-0000-0000-000056010000}"/>
    <cellStyle name="40% - Accent1 2 6" xfId="992" xr:uid="{00000000-0005-0000-0000-000057010000}"/>
    <cellStyle name="40% - Accent1 2 7" xfId="993" xr:uid="{00000000-0005-0000-0000-000058010000}"/>
    <cellStyle name="40% - Accent1 2 8" xfId="994" xr:uid="{00000000-0005-0000-0000-000059010000}"/>
    <cellStyle name="40% - Accent1 2 9" xfId="995" xr:uid="{00000000-0005-0000-0000-00005A010000}"/>
    <cellStyle name="40% - Accent1 3" xfId="996" xr:uid="{00000000-0005-0000-0000-00005B010000}"/>
    <cellStyle name="40% - Accent1 3 2" xfId="997" xr:uid="{00000000-0005-0000-0000-00005C010000}"/>
    <cellStyle name="40% - Accent1 3 2 2" xfId="998" xr:uid="{00000000-0005-0000-0000-00005D010000}"/>
    <cellStyle name="40% - Accent1 3 2 2 2" xfId="999" xr:uid="{00000000-0005-0000-0000-00005E010000}"/>
    <cellStyle name="40% - Accent1 3 2 2 2 2" xfId="1000" xr:uid="{00000000-0005-0000-0000-00005F010000}"/>
    <cellStyle name="40% - Accent1 3 2 2 3" xfId="1001" xr:uid="{00000000-0005-0000-0000-000060010000}"/>
    <cellStyle name="40% - Accent1 3 2 3" xfId="1002" xr:uid="{00000000-0005-0000-0000-000061010000}"/>
    <cellStyle name="40% - Accent1 3 2 3 2" xfId="1003" xr:uid="{00000000-0005-0000-0000-000062010000}"/>
    <cellStyle name="40% - Accent1 3 2 4" xfId="1004" xr:uid="{00000000-0005-0000-0000-000063010000}"/>
    <cellStyle name="40% - Accent1 3 3" xfId="1005" xr:uid="{00000000-0005-0000-0000-000064010000}"/>
    <cellStyle name="40% - Accent1 3 3 2" xfId="1006" xr:uid="{00000000-0005-0000-0000-000065010000}"/>
    <cellStyle name="40% - Accent1 3 3 2 2" xfId="1007" xr:uid="{00000000-0005-0000-0000-000066010000}"/>
    <cellStyle name="40% - Accent1 3 3 2 2 2" xfId="1008" xr:uid="{00000000-0005-0000-0000-000067010000}"/>
    <cellStyle name="40% - Accent1 3 3 2 3" xfId="1009" xr:uid="{00000000-0005-0000-0000-000068010000}"/>
    <cellStyle name="40% - Accent1 3 3 3" xfId="1010" xr:uid="{00000000-0005-0000-0000-000069010000}"/>
    <cellStyle name="40% - Accent1 3 3 3 2" xfId="1011" xr:uid="{00000000-0005-0000-0000-00006A010000}"/>
    <cellStyle name="40% - Accent1 3 3 4" xfId="1012" xr:uid="{00000000-0005-0000-0000-00006B010000}"/>
    <cellStyle name="40% - Accent1 3 4" xfId="1013" xr:uid="{00000000-0005-0000-0000-00006C010000}"/>
    <cellStyle name="40% - Accent1 3 4 2" xfId="1014" xr:uid="{00000000-0005-0000-0000-00006D010000}"/>
    <cellStyle name="40% - Accent1 3 4 2 2" xfId="1015" xr:uid="{00000000-0005-0000-0000-00006E010000}"/>
    <cellStyle name="40% - Accent1 3 4 3" xfId="1016" xr:uid="{00000000-0005-0000-0000-00006F010000}"/>
    <cellStyle name="40% - Accent1 3 5" xfId="1017" xr:uid="{00000000-0005-0000-0000-000070010000}"/>
    <cellStyle name="40% - Accent1 3 5 2" xfId="1018" xr:uid="{00000000-0005-0000-0000-000071010000}"/>
    <cellStyle name="40% - Accent1 3 6" xfId="1019" xr:uid="{00000000-0005-0000-0000-000072010000}"/>
    <cellStyle name="40% - Accent1 4" xfId="1020" xr:uid="{00000000-0005-0000-0000-000073010000}"/>
    <cellStyle name="40% - Accent1 5" xfId="1021" xr:uid="{00000000-0005-0000-0000-000074010000}"/>
    <cellStyle name="40% - Accent1 6" xfId="1022" xr:uid="{00000000-0005-0000-0000-000075010000}"/>
    <cellStyle name="40% - Accent1 7" xfId="1023" xr:uid="{00000000-0005-0000-0000-000076010000}"/>
    <cellStyle name="40% - Accent1 8" xfId="1024" xr:uid="{00000000-0005-0000-0000-000077010000}"/>
    <cellStyle name="40% - Accent1 9" xfId="1025" xr:uid="{00000000-0005-0000-0000-000078010000}"/>
    <cellStyle name="40% - Accent2 2" xfId="18" xr:uid="{00000000-0005-0000-0000-000079010000}"/>
    <cellStyle name="40% - Accent2 2 10" xfId="1026" xr:uid="{00000000-0005-0000-0000-00007A010000}"/>
    <cellStyle name="40% - Accent2 2 2" xfId="1027" xr:uid="{00000000-0005-0000-0000-00007B010000}"/>
    <cellStyle name="40% - Accent2 2 2 2" xfId="1028" xr:uid="{00000000-0005-0000-0000-00007C010000}"/>
    <cellStyle name="40% - Accent2 2 2 3" xfId="1029" xr:uid="{00000000-0005-0000-0000-00007D010000}"/>
    <cellStyle name="40% - Accent2 2 3" xfId="1030" xr:uid="{00000000-0005-0000-0000-00007E010000}"/>
    <cellStyle name="40% - Accent2 2 3 2" xfId="1031" xr:uid="{00000000-0005-0000-0000-00007F010000}"/>
    <cellStyle name="40% - Accent2 2 4" xfId="1032" xr:uid="{00000000-0005-0000-0000-000080010000}"/>
    <cellStyle name="40% - Accent2 2 5" xfId="1033" xr:uid="{00000000-0005-0000-0000-000081010000}"/>
    <cellStyle name="40% - Accent2 2 6" xfId="1034" xr:uid="{00000000-0005-0000-0000-000082010000}"/>
    <cellStyle name="40% - Accent2 2 7" xfId="1035" xr:uid="{00000000-0005-0000-0000-000083010000}"/>
    <cellStyle name="40% - Accent2 2 8" xfId="1036" xr:uid="{00000000-0005-0000-0000-000084010000}"/>
    <cellStyle name="40% - Accent2 2 9" xfId="1037" xr:uid="{00000000-0005-0000-0000-000085010000}"/>
    <cellStyle name="40% - Accent2 3" xfId="1038" xr:uid="{00000000-0005-0000-0000-000086010000}"/>
    <cellStyle name="40% - Accent2 3 2" xfId="1039" xr:uid="{00000000-0005-0000-0000-000087010000}"/>
    <cellStyle name="40% - Accent2 3 2 2" xfId="1040" xr:uid="{00000000-0005-0000-0000-000088010000}"/>
    <cellStyle name="40% - Accent2 3 2 2 2" xfId="1041" xr:uid="{00000000-0005-0000-0000-000089010000}"/>
    <cellStyle name="40% - Accent2 3 2 2 2 2" xfId="1042" xr:uid="{00000000-0005-0000-0000-00008A010000}"/>
    <cellStyle name="40% - Accent2 3 2 2 3" xfId="1043" xr:uid="{00000000-0005-0000-0000-00008B010000}"/>
    <cellStyle name="40% - Accent2 3 2 3" xfId="1044" xr:uid="{00000000-0005-0000-0000-00008C010000}"/>
    <cellStyle name="40% - Accent2 3 2 3 2" xfId="1045" xr:uid="{00000000-0005-0000-0000-00008D010000}"/>
    <cellStyle name="40% - Accent2 3 2 4" xfId="1046" xr:uid="{00000000-0005-0000-0000-00008E010000}"/>
    <cellStyle name="40% - Accent2 3 3" xfId="1047" xr:uid="{00000000-0005-0000-0000-00008F010000}"/>
    <cellStyle name="40% - Accent2 3 3 2" xfId="1048" xr:uid="{00000000-0005-0000-0000-000090010000}"/>
    <cellStyle name="40% - Accent2 3 3 2 2" xfId="1049" xr:uid="{00000000-0005-0000-0000-000091010000}"/>
    <cellStyle name="40% - Accent2 3 3 2 2 2" xfId="1050" xr:uid="{00000000-0005-0000-0000-000092010000}"/>
    <cellStyle name="40% - Accent2 3 3 2 3" xfId="1051" xr:uid="{00000000-0005-0000-0000-000093010000}"/>
    <cellStyle name="40% - Accent2 3 3 3" xfId="1052" xr:uid="{00000000-0005-0000-0000-000094010000}"/>
    <cellStyle name="40% - Accent2 3 3 3 2" xfId="1053" xr:uid="{00000000-0005-0000-0000-000095010000}"/>
    <cellStyle name="40% - Accent2 3 3 4" xfId="1054" xr:uid="{00000000-0005-0000-0000-000096010000}"/>
    <cellStyle name="40% - Accent2 3 4" xfId="1055" xr:uid="{00000000-0005-0000-0000-000097010000}"/>
    <cellStyle name="40% - Accent2 3 4 2" xfId="1056" xr:uid="{00000000-0005-0000-0000-000098010000}"/>
    <cellStyle name="40% - Accent2 3 4 2 2" xfId="1057" xr:uid="{00000000-0005-0000-0000-000099010000}"/>
    <cellStyle name="40% - Accent2 3 4 3" xfId="1058" xr:uid="{00000000-0005-0000-0000-00009A010000}"/>
    <cellStyle name="40% - Accent2 3 5" xfId="1059" xr:uid="{00000000-0005-0000-0000-00009B010000}"/>
    <cellStyle name="40% - Accent2 3 5 2" xfId="1060" xr:uid="{00000000-0005-0000-0000-00009C010000}"/>
    <cellStyle name="40% - Accent2 3 6" xfId="1061" xr:uid="{00000000-0005-0000-0000-00009D010000}"/>
    <cellStyle name="40% - Accent2 4" xfId="1062" xr:uid="{00000000-0005-0000-0000-00009E010000}"/>
    <cellStyle name="40% - Accent2 5" xfId="1063" xr:uid="{00000000-0005-0000-0000-00009F010000}"/>
    <cellStyle name="40% - Accent2 6" xfId="1064" xr:uid="{00000000-0005-0000-0000-0000A0010000}"/>
    <cellStyle name="40% - Accent2 7" xfId="1065" xr:uid="{00000000-0005-0000-0000-0000A1010000}"/>
    <cellStyle name="40% - Accent2 8" xfId="1066" xr:uid="{00000000-0005-0000-0000-0000A2010000}"/>
    <cellStyle name="40% - Accent2 9" xfId="1067" xr:uid="{00000000-0005-0000-0000-0000A3010000}"/>
    <cellStyle name="40% - Accent3 2" xfId="19" xr:uid="{00000000-0005-0000-0000-0000A4010000}"/>
    <cellStyle name="40% - Accent3 2 10" xfId="1068" xr:uid="{00000000-0005-0000-0000-0000A5010000}"/>
    <cellStyle name="40% - Accent3 2 2" xfId="1069" xr:uid="{00000000-0005-0000-0000-0000A6010000}"/>
    <cellStyle name="40% - Accent3 2 2 2" xfId="1070" xr:uid="{00000000-0005-0000-0000-0000A7010000}"/>
    <cellStyle name="40% - Accent3 2 2 3" xfId="1071" xr:uid="{00000000-0005-0000-0000-0000A8010000}"/>
    <cellStyle name="40% - Accent3 2 3" xfId="1072" xr:uid="{00000000-0005-0000-0000-0000A9010000}"/>
    <cellStyle name="40% - Accent3 2 3 2" xfId="1073" xr:uid="{00000000-0005-0000-0000-0000AA010000}"/>
    <cellStyle name="40% - Accent3 2 4" xfId="1074" xr:uid="{00000000-0005-0000-0000-0000AB010000}"/>
    <cellStyle name="40% - Accent3 2 5" xfId="1075" xr:uid="{00000000-0005-0000-0000-0000AC010000}"/>
    <cellStyle name="40% - Accent3 2 6" xfId="1076" xr:uid="{00000000-0005-0000-0000-0000AD010000}"/>
    <cellStyle name="40% - Accent3 2 7" xfId="1077" xr:uid="{00000000-0005-0000-0000-0000AE010000}"/>
    <cellStyle name="40% - Accent3 2 8" xfId="1078" xr:uid="{00000000-0005-0000-0000-0000AF010000}"/>
    <cellStyle name="40% - Accent3 2 9" xfId="1079" xr:uid="{00000000-0005-0000-0000-0000B0010000}"/>
    <cellStyle name="40% - Accent3 3" xfId="1080" xr:uid="{00000000-0005-0000-0000-0000B1010000}"/>
    <cellStyle name="40% - Accent3 3 2" xfId="1081" xr:uid="{00000000-0005-0000-0000-0000B2010000}"/>
    <cellStyle name="40% - Accent3 3 2 2" xfId="1082" xr:uid="{00000000-0005-0000-0000-0000B3010000}"/>
    <cellStyle name="40% - Accent3 3 2 2 2" xfId="1083" xr:uid="{00000000-0005-0000-0000-0000B4010000}"/>
    <cellStyle name="40% - Accent3 3 2 2 2 2" xfId="1084" xr:uid="{00000000-0005-0000-0000-0000B5010000}"/>
    <cellStyle name="40% - Accent3 3 2 2 3" xfId="1085" xr:uid="{00000000-0005-0000-0000-0000B6010000}"/>
    <cellStyle name="40% - Accent3 3 2 3" xfId="1086" xr:uid="{00000000-0005-0000-0000-0000B7010000}"/>
    <cellStyle name="40% - Accent3 3 2 3 2" xfId="1087" xr:uid="{00000000-0005-0000-0000-0000B8010000}"/>
    <cellStyle name="40% - Accent3 3 2 4" xfId="1088" xr:uid="{00000000-0005-0000-0000-0000B9010000}"/>
    <cellStyle name="40% - Accent3 3 3" xfId="1089" xr:uid="{00000000-0005-0000-0000-0000BA010000}"/>
    <cellStyle name="40% - Accent3 3 3 2" xfId="1090" xr:uid="{00000000-0005-0000-0000-0000BB010000}"/>
    <cellStyle name="40% - Accent3 3 3 2 2" xfId="1091" xr:uid="{00000000-0005-0000-0000-0000BC010000}"/>
    <cellStyle name="40% - Accent3 3 3 2 2 2" xfId="1092" xr:uid="{00000000-0005-0000-0000-0000BD010000}"/>
    <cellStyle name="40% - Accent3 3 3 2 3" xfId="1093" xr:uid="{00000000-0005-0000-0000-0000BE010000}"/>
    <cellStyle name="40% - Accent3 3 3 3" xfId="1094" xr:uid="{00000000-0005-0000-0000-0000BF010000}"/>
    <cellStyle name="40% - Accent3 3 3 3 2" xfId="1095" xr:uid="{00000000-0005-0000-0000-0000C0010000}"/>
    <cellStyle name="40% - Accent3 3 3 4" xfId="1096" xr:uid="{00000000-0005-0000-0000-0000C1010000}"/>
    <cellStyle name="40% - Accent3 3 4" xfId="1097" xr:uid="{00000000-0005-0000-0000-0000C2010000}"/>
    <cellStyle name="40% - Accent3 3 4 2" xfId="1098" xr:uid="{00000000-0005-0000-0000-0000C3010000}"/>
    <cellStyle name="40% - Accent3 3 4 2 2" xfId="1099" xr:uid="{00000000-0005-0000-0000-0000C4010000}"/>
    <cellStyle name="40% - Accent3 3 4 3" xfId="1100" xr:uid="{00000000-0005-0000-0000-0000C5010000}"/>
    <cellStyle name="40% - Accent3 3 5" xfId="1101" xr:uid="{00000000-0005-0000-0000-0000C6010000}"/>
    <cellStyle name="40% - Accent3 3 5 2" xfId="1102" xr:uid="{00000000-0005-0000-0000-0000C7010000}"/>
    <cellStyle name="40% - Accent3 3 6" xfId="1103" xr:uid="{00000000-0005-0000-0000-0000C8010000}"/>
    <cellStyle name="40% - Accent3 4" xfId="1104" xr:uid="{00000000-0005-0000-0000-0000C9010000}"/>
    <cellStyle name="40% - Accent3 5" xfId="1105" xr:uid="{00000000-0005-0000-0000-0000CA010000}"/>
    <cellStyle name="40% - Accent3 6" xfId="1106" xr:uid="{00000000-0005-0000-0000-0000CB010000}"/>
    <cellStyle name="40% - Accent3 7" xfId="1107" xr:uid="{00000000-0005-0000-0000-0000CC010000}"/>
    <cellStyle name="40% - Accent3 8" xfId="1108" xr:uid="{00000000-0005-0000-0000-0000CD010000}"/>
    <cellStyle name="40% - Accent3 9" xfId="1109" xr:uid="{00000000-0005-0000-0000-0000CE010000}"/>
    <cellStyle name="40% - Accent4 2" xfId="20" xr:uid="{00000000-0005-0000-0000-0000CF010000}"/>
    <cellStyle name="40% - Accent4 2 10" xfId="1110" xr:uid="{00000000-0005-0000-0000-0000D0010000}"/>
    <cellStyle name="40% - Accent4 2 2" xfId="1111" xr:uid="{00000000-0005-0000-0000-0000D1010000}"/>
    <cellStyle name="40% - Accent4 2 2 2" xfId="1112" xr:uid="{00000000-0005-0000-0000-0000D2010000}"/>
    <cellStyle name="40% - Accent4 2 2 3" xfId="1113" xr:uid="{00000000-0005-0000-0000-0000D3010000}"/>
    <cellStyle name="40% - Accent4 2 3" xfId="1114" xr:uid="{00000000-0005-0000-0000-0000D4010000}"/>
    <cellStyle name="40% - Accent4 2 3 2" xfId="1115" xr:uid="{00000000-0005-0000-0000-0000D5010000}"/>
    <cellStyle name="40% - Accent4 2 4" xfId="1116" xr:uid="{00000000-0005-0000-0000-0000D6010000}"/>
    <cellStyle name="40% - Accent4 2 5" xfId="1117" xr:uid="{00000000-0005-0000-0000-0000D7010000}"/>
    <cellStyle name="40% - Accent4 2 6" xfId="1118" xr:uid="{00000000-0005-0000-0000-0000D8010000}"/>
    <cellStyle name="40% - Accent4 2 7" xfId="1119" xr:uid="{00000000-0005-0000-0000-0000D9010000}"/>
    <cellStyle name="40% - Accent4 2 8" xfId="1120" xr:uid="{00000000-0005-0000-0000-0000DA010000}"/>
    <cellStyle name="40% - Accent4 2 9" xfId="1121" xr:uid="{00000000-0005-0000-0000-0000DB010000}"/>
    <cellStyle name="40% - Accent4 3" xfId="1122" xr:uid="{00000000-0005-0000-0000-0000DC010000}"/>
    <cellStyle name="40% - Accent4 3 2" xfId="1123" xr:uid="{00000000-0005-0000-0000-0000DD010000}"/>
    <cellStyle name="40% - Accent4 3 2 2" xfId="1124" xr:uid="{00000000-0005-0000-0000-0000DE010000}"/>
    <cellStyle name="40% - Accent4 3 2 2 2" xfId="1125" xr:uid="{00000000-0005-0000-0000-0000DF010000}"/>
    <cellStyle name="40% - Accent4 3 2 2 2 2" xfId="1126" xr:uid="{00000000-0005-0000-0000-0000E0010000}"/>
    <cellStyle name="40% - Accent4 3 2 2 3" xfId="1127" xr:uid="{00000000-0005-0000-0000-0000E1010000}"/>
    <cellStyle name="40% - Accent4 3 2 3" xfId="1128" xr:uid="{00000000-0005-0000-0000-0000E2010000}"/>
    <cellStyle name="40% - Accent4 3 2 3 2" xfId="1129" xr:uid="{00000000-0005-0000-0000-0000E3010000}"/>
    <cellStyle name="40% - Accent4 3 2 4" xfId="1130" xr:uid="{00000000-0005-0000-0000-0000E4010000}"/>
    <cellStyle name="40% - Accent4 3 3" xfId="1131" xr:uid="{00000000-0005-0000-0000-0000E5010000}"/>
    <cellStyle name="40% - Accent4 3 3 2" xfId="1132" xr:uid="{00000000-0005-0000-0000-0000E6010000}"/>
    <cellStyle name="40% - Accent4 3 3 2 2" xfId="1133" xr:uid="{00000000-0005-0000-0000-0000E7010000}"/>
    <cellStyle name="40% - Accent4 3 3 2 2 2" xfId="1134" xr:uid="{00000000-0005-0000-0000-0000E8010000}"/>
    <cellStyle name="40% - Accent4 3 3 2 3" xfId="1135" xr:uid="{00000000-0005-0000-0000-0000E9010000}"/>
    <cellStyle name="40% - Accent4 3 3 3" xfId="1136" xr:uid="{00000000-0005-0000-0000-0000EA010000}"/>
    <cellStyle name="40% - Accent4 3 3 3 2" xfId="1137" xr:uid="{00000000-0005-0000-0000-0000EB010000}"/>
    <cellStyle name="40% - Accent4 3 3 4" xfId="1138" xr:uid="{00000000-0005-0000-0000-0000EC010000}"/>
    <cellStyle name="40% - Accent4 3 4" xfId="1139" xr:uid="{00000000-0005-0000-0000-0000ED010000}"/>
    <cellStyle name="40% - Accent4 3 4 2" xfId="1140" xr:uid="{00000000-0005-0000-0000-0000EE010000}"/>
    <cellStyle name="40% - Accent4 3 4 2 2" xfId="1141" xr:uid="{00000000-0005-0000-0000-0000EF010000}"/>
    <cellStyle name="40% - Accent4 3 4 3" xfId="1142" xr:uid="{00000000-0005-0000-0000-0000F0010000}"/>
    <cellStyle name="40% - Accent4 3 5" xfId="1143" xr:uid="{00000000-0005-0000-0000-0000F1010000}"/>
    <cellStyle name="40% - Accent4 3 5 2" xfId="1144" xr:uid="{00000000-0005-0000-0000-0000F2010000}"/>
    <cellStyle name="40% - Accent4 3 6" xfId="1145" xr:uid="{00000000-0005-0000-0000-0000F3010000}"/>
    <cellStyle name="40% - Accent4 4" xfId="1146" xr:uid="{00000000-0005-0000-0000-0000F4010000}"/>
    <cellStyle name="40% - Accent4 5" xfId="1147" xr:uid="{00000000-0005-0000-0000-0000F5010000}"/>
    <cellStyle name="40% - Accent4 6" xfId="1148" xr:uid="{00000000-0005-0000-0000-0000F6010000}"/>
    <cellStyle name="40% - Accent4 7" xfId="1149" xr:uid="{00000000-0005-0000-0000-0000F7010000}"/>
    <cellStyle name="40% - Accent4 8" xfId="1150" xr:uid="{00000000-0005-0000-0000-0000F8010000}"/>
    <cellStyle name="40% - Accent4 9" xfId="1151" xr:uid="{00000000-0005-0000-0000-0000F9010000}"/>
    <cellStyle name="40% - Accent5 2" xfId="21" xr:uid="{00000000-0005-0000-0000-0000FA010000}"/>
    <cellStyle name="40% - Accent5 2 10" xfId="1152" xr:uid="{00000000-0005-0000-0000-0000FB010000}"/>
    <cellStyle name="40% - Accent5 2 2" xfId="1153" xr:uid="{00000000-0005-0000-0000-0000FC010000}"/>
    <cellStyle name="40% - Accent5 2 2 2" xfId="1154" xr:uid="{00000000-0005-0000-0000-0000FD010000}"/>
    <cellStyle name="40% - Accent5 2 2 3" xfId="1155" xr:uid="{00000000-0005-0000-0000-0000FE010000}"/>
    <cellStyle name="40% - Accent5 2 3" xfId="1156" xr:uid="{00000000-0005-0000-0000-0000FF010000}"/>
    <cellStyle name="40% - Accent5 2 3 2" xfId="1157" xr:uid="{00000000-0005-0000-0000-000000020000}"/>
    <cellStyle name="40% - Accent5 2 4" xfId="1158" xr:uid="{00000000-0005-0000-0000-000001020000}"/>
    <cellStyle name="40% - Accent5 2 5" xfId="1159" xr:uid="{00000000-0005-0000-0000-000002020000}"/>
    <cellStyle name="40% - Accent5 2 6" xfId="1160" xr:uid="{00000000-0005-0000-0000-000003020000}"/>
    <cellStyle name="40% - Accent5 2 7" xfId="1161" xr:uid="{00000000-0005-0000-0000-000004020000}"/>
    <cellStyle name="40% - Accent5 2 8" xfId="1162" xr:uid="{00000000-0005-0000-0000-000005020000}"/>
    <cellStyle name="40% - Accent5 2 9" xfId="1163" xr:uid="{00000000-0005-0000-0000-000006020000}"/>
    <cellStyle name="40% - Accent5 3" xfId="1164" xr:uid="{00000000-0005-0000-0000-000007020000}"/>
    <cellStyle name="40% - Accent5 3 2" xfId="1165" xr:uid="{00000000-0005-0000-0000-000008020000}"/>
    <cellStyle name="40% - Accent5 3 2 2" xfId="1166" xr:uid="{00000000-0005-0000-0000-000009020000}"/>
    <cellStyle name="40% - Accent5 3 2 2 2" xfId="1167" xr:uid="{00000000-0005-0000-0000-00000A020000}"/>
    <cellStyle name="40% - Accent5 3 2 2 2 2" xfId="1168" xr:uid="{00000000-0005-0000-0000-00000B020000}"/>
    <cellStyle name="40% - Accent5 3 2 2 3" xfId="1169" xr:uid="{00000000-0005-0000-0000-00000C020000}"/>
    <cellStyle name="40% - Accent5 3 2 3" xfId="1170" xr:uid="{00000000-0005-0000-0000-00000D020000}"/>
    <cellStyle name="40% - Accent5 3 2 3 2" xfId="1171" xr:uid="{00000000-0005-0000-0000-00000E020000}"/>
    <cellStyle name="40% - Accent5 3 2 4" xfId="1172" xr:uid="{00000000-0005-0000-0000-00000F020000}"/>
    <cellStyle name="40% - Accent5 3 3" xfId="1173" xr:uid="{00000000-0005-0000-0000-000010020000}"/>
    <cellStyle name="40% - Accent5 3 3 2" xfId="1174" xr:uid="{00000000-0005-0000-0000-000011020000}"/>
    <cellStyle name="40% - Accent5 3 3 2 2" xfId="1175" xr:uid="{00000000-0005-0000-0000-000012020000}"/>
    <cellStyle name="40% - Accent5 3 3 2 2 2" xfId="1176" xr:uid="{00000000-0005-0000-0000-000013020000}"/>
    <cellStyle name="40% - Accent5 3 3 2 3" xfId="1177" xr:uid="{00000000-0005-0000-0000-000014020000}"/>
    <cellStyle name="40% - Accent5 3 3 3" xfId="1178" xr:uid="{00000000-0005-0000-0000-000015020000}"/>
    <cellStyle name="40% - Accent5 3 3 3 2" xfId="1179" xr:uid="{00000000-0005-0000-0000-000016020000}"/>
    <cellStyle name="40% - Accent5 3 3 4" xfId="1180" xr:uid="{00000000-0005-0000-0000-000017020000}"/>
    <cellStyle name="40% - Accent5 3 4" xfId="1181" xr:uid="{00000000-0005-0000-0000-000018020000}"/>
    <cellStyle name="40% - Accent5 3 4 2" xfId="1182" xr:uid="{00000000-0005-0000-0000-000019020000}"/>
    <cellStyle name="40% - Accent5 3 4 2 2" xfId="1183" xr:uid="{00000000-0005-0000-0000-00001A020000}"/>
    <cellStyle name="40% - Accent5 3 4 3" xfId="1184" xr:uid="{00000000-0005-0000-0000-00001B020000}"/>
    <cellStyle name="40% - Accent5 3 5" xfId="1185" xr:uid="{00000000-0005-0000-0000-00001C020000}"/>
    <cellStyle name="40% - Accent5 3 5 2" xfId="1186" xr:uid="{00000000-0005-0000-0000-00001D020000}"/>
    <cellStyle name="40% - Accent5 3 6" xfId="1187" xr:uid="{00000000-0005-0000-0000-00001E020000}"/>
    <cellStyle name="40% - Accent5 4" xfId="1188" xr:uid="{00000000-0005-0000-0000-00001F020000}"/>
    <cellStyle name="40% - Accent5 5" xfId="1189" xr:uid="{00000000-0005-0000-0000-000020020000}"/>
    <cellStyle name="40% - Accent5 6" xfId="1190" xr:uid="{00000000-0005-0000-0000-000021020000}"/>
    <cellStyle name="40% - Accent5 7" xfId="1191" xr:uid="{00000000-0005-0000-0000-000022020000}"/>
    <cellStyle name="40% - Accent5 8" xfId="1192" xr:uid="{00000000-0005-0000-0000-000023020000}"/>
    <cellStyle name="40% - Accent5 9" xfId="1193" xr:uid="{00000000-0005-0000-0000-000024020000}"/>
    <cellStyle name="40% - Accent6 2" xfId="22" xr:uid="{00000000-0005-0000-0000-000025020000}"/>
    <cellStyle name="40% - Accent6 2 10" xfId="1194" xr:uid="{00000000-0005-0000-0000-000026020000}"/>
    <cellStyle name="40% - Accent6 2 2" xfId="1195" xr:uid="{00000000-0005-0000-0000-000027020000}"/>
    <cellStyle name="40% - Accent6 2 2 2" xfId="1196" xr:uid="{00000000-0005-0000-0000-000028020000}"/>
    <cellStyle name="40% - Accent6 2 2 3" xfId="1197" xr:uid="{00000000-0005-0000-0000-000029020000}"/>
    <cellStyle name="40% - Accent6 2 3" xfId="1198" xr:uid="{00000000-0005-0000-0000-00002A020000}"/>
    <cellStyle name="40% - Accent6 2 3 2" xfId="1199" xr:uid="{00000000-0005-0000-0000-00002B020000}"/>
    <cellStyle name="40% - Accent6 2 4" xfId="1200" xr:uid="{00000000-0005-0000-0000-00002C020000}"/>
    <cellStyle name="40% - Accent6 2 5" xfId="1201" xr:uid="{00000000-0005-0000-0000-00002D020000}"/>
    <cellStyle name="40% - Accent6 2 6" xfId="1202" xr:uid="{00000000-0005-0000-0000-00002E020000}"/>
    <cellStyle name="40% - Accent6 2 7" xfId="1203" xr:uid="{00000000-0005-0000-0000-00002F020000}"/>
    <cellStyle name="40% - Accent6 2 8" xfId="1204" xr:uid="{00000000-0005-0000-0000-000030020000}"/>
    <cellStyle name="40% - Accent6 2 9" xfId="1205" xr:uid="{00000000-0005-0000-0000-000031020000}"/>
    <cellStyle name="40% - Accent6 3" xfId="1206" xr:uid="{00000000-0005-0000-0000-000032020000}"/>
    <cellStyle name="40% - Accent6 3 2" xfId="1207" xr:uid="{00000000-0005-0000-0000-000033020000}"/>
    <cellStyle name="40% - Accent6 3 2 2" xfId="1208" xr:uid="{00000000-0005-0000-0000-000034020000}"/>
    <cellStyle name="40% - Accent6 3 2 2 2" xfId="1209" xr:uid="{00000000-0005-0000-0000-000035020000}"/>
    <cellStyle name="40% - Accent6 3 2 2 2 2" xfId="1210" xr:uid="{00000000-0005-0000-0000-000036020000}"/>
    <cellStyle name="40% - Accent6 3 2 2 3" xfId="1211" xr:uid="{00000000-0005-0000-0000-000037020000}"/>
    <cellStyle name="40% - Accent6 3 2 3" xfId="1212" xr:uid="{00000000-0005-0000-0000-000038020000}"/>
    <cellStyle name="40% - Accent6 3 2 3 2" xfId="1213" xr:uid="{00000000-0005-0000-0000-000039020000}"/>
    <cellStyle name="40% - Accent6 3 2 4" xfId="1214" xr:uid="{00000000-0005-0000-0000-00003A020000}"/>
    <cellStyle name="40% - Accent6 3 3" xfId="1215" xr:uid="{00000000-0005-0000-0000-00003B020000}"/>
    <cellStyle name="40% - Accent6 3 3 2" xfId="1216" xr:uid="{00000000-0005-0000-0000-00003C020000}"/>
    <cellStyle name="40% - Accent6 3 3 2 2" xfId="1217" xr:uid="{00000000-0005-0000-0000-00003D020000}"/>
    <cellStyle name="40% - Accent6 3 3 2 2 2" xfId="1218" xr:uid="{00000000-0005-0000-0000-00003E020000}"/>
    <cellStyle name="40% - Accent6 3 3 2 3" xfId="1219" xr:uid="{00000000-0005-0000-0000-00003F020000}"/>
    <cellStyle name="40% - Accent6 3 3 3" xfId="1220" xr:uid="{00000000-0005-0000-0000-000040020000}"/>
    <cellStyle name="40% - Accent6 3 3 3 2" xfId="1221" xr:uid="{00000000-0005-0000-0000-000041020000}"/>
    <cellStyle name="40% - Accent6 3 3 4" xfId="1222" xr:uid="{00000000-0005-0000-0000-000042020000}"/>
    <cellStyle name="40% - Accent6 3 4" xfId="1223" xr:uid="{00000000-0005-0000-0000-000043020000}"/>
    <cellStyle name="40% - Accent6 3 4 2" xfId="1224" xr:uid="{00000000-0005-0000-0000-000044020000}"/>
    <cellStyle name="40% - Accent6 3 4 2 2" xfId="1225" xr:uid="{00000000-0005-0000-0000-000045020000}"/>
    <cellStyle name="40% - Accent6 3 4 3" xfId="1226" xr:uid="{00000000-0005-0000-0000-000046020000}"/>
    <cellStyle name="40% - Accent6 3 5" xfId="1227" xr:uid="{00000000-0005-0000-0000-000047020000}"/>
    <cellStyle name="40% - Accent6 3 5 2" xfId="1228" xr:uid="{00000000-0005-0000-0000-000048020000}"/>
    <cellStyle name="40% - Accent6 3 6" xfId="1229" xr:uid="{00000000-0005-0000-0000-000049020000}"/>
    <cellStyle name="40% - Accent6 4" xfId="1230" xr:uid="{00000000-0005-0000-0000-00004A020000}"/>
    <cellStyle name="40% - Accent6 5" xfId="1231" xr:uid="{00000000-0005-0000-0000-00004B020000}"/>
    <cellStyle name="40% - Accent6 6" xfId="1232" xr:uid="{00000000-0005-0000-0000-00004C020000}"/>
    <cellStyle name="40% - Accent6 7" xfId="1233" xr:uid="{00000000-0005-0000-0000-00004D020000}"/>
    <cellStyle name="40% - Accent6 8" xfId="1234" xr:uid="{00000000-0005-0000-0000-00004E020000}"/>
    <cellStyle name="40% - Accent6 9" xfId="1235" xr:uid="{00000000-0005-0000-0000-00004F020000}"/>
    <cellStyle name="60 % - Accent1" xfId="1236" xr:uid="{00000000-0005-0000-0000-000050020000}"/>
    <cellStyle name="60 % - Accent2" xfId="1237" xr:uid="{00000000-0005-0000-0000-000051020000}"/>
    <cellStyle name="60 % - Accent3" xfId="1238" xr:uid="{00000000-0005-0000-0000-000052020000}"/>
    <cellStyle name="60 % - Accent4" xfId="1239" xr:uid="{00000000-0005-0000-0000-000053020000}"/>
    <cellStyle name="60 % - Accent5" xfId="1240" xr:uid="{00000000-0005-0000-0000-000054020000}"/>
    <cellStyle name="60 % - Accent6" xfId="1241" xr:uid="{00000000-0005-0000-0000-000055020000}"/>
    <cellStyle name="60% - Accent1 2" xfId="23" xr:uid="{00000000-0005-0000-0000-000056020000}"/>
    <cellStyle name="60% - Accent1 2 2" xfId="1242" xr:uid="{00000000-0005-0000-0000-000057020000}"/>
    <cellStyle name="60% - Accent1 2 3" xfId="1243" xr:uid="{00000000-0005-0000-0000-000058020000}"/>
    <cellStyle name="60% - Accent1 2 4" xfId="1244" xr:uid="{00000000-0005-0000-0000-000059020000}"/>
    <cellStyle name="60% - Accent1 2 5" xfId="1245" xr:uid="{00000000-0005-0000-0000-00005A020000}"/>
    <cellStyle name="60% - Accent1 2 6" xfId="1246" xr:uid="{00000000-0005-0000-0000-00005B020000}"/>
    <cellStyle name="60% - Accent1 2 7" xfId="1247" xr:uid="{00000000-0005-0000-0000-00005C020000}"/>
    <cellStyle name="60% - Accent1 2 8" xfId="1248" xr:uid="{00000000-0005-0000-0000-00005D020000}"/>
    <cellStyle name="60% - Accent1 2 9" xfId="1249" xr:uid="{00000000-0005-0000-0000-00005E020000}"/>
    <cellStyle name="60% - Accent1 3" xfId="1250" xr:uid="{00000000-0005-0000-0000-00005F020000}"/>
    <cellStyle name="60% - Accent2 2" xfId="24" xr:uid="{00000000-0005-0000-0000-000060020000}"/>
    <cellStyle name="60% - Accent2 2 2" xfId="1251" xr:uid="{00000000-0005-0000-0000-000061020000}"/>
    <cellStyle name="60% - Accent2 2 3" xfId="1252" xr:uid="{00000000-0005-0000-0000-000062020000}"/>
    <cellStyle name="60% - Accent2 2 4" xfId="1253" xr:uid="{00000000-0005-0000-0000-000063020000}"/>
    <cellStyle name="60% - Accent2 2 5" xfId="1254" xr:uid="{00000000-0005-0000-0000-000064020000}"/>
    <cellStyle name="60% - Accent2 2 6" xfId="1255" xr:uid="{00000000-0005-0000-0000-000065020000}"/>
    <cellStyle name="60% - Accent2 2 7" xfId="1256" xr:uid="{00000000-0005-0000-0000-000066020000}"/>
    <cellStyle name="60% - Accent2 2 8" xfId="1257" xr:uid="{00000000-0005-0000-0000-000067020000}"/>
    <cellStyle name="60% - Accent2 2 9" xfId="1258" xr:uid="{00000000-0005-0000-0000-000068020000}"/>
    <cellStyle name="60% - Accent2 3" xfId="1259" xr:uid="{00000000-0005-0000-0000-000069020000}"/>
    <cellStyle name="60% - Accent3 2" xfId="25" xr:uid="{00000000-0005-0000-0000-00006A020000}"/>
    <cellStyle name="60% - Accent3 2 2" xfId="1260" xr:uid="{00000000-0005-0000-0000-00006B020000}"/>
    <cellStyle name="60% - Accent3 2 3" xfId="1261" xr:uid="{00000000-0005-0000-0000-00006C020000}"/>
    <cellStyle name="60% - Accent3 2 4" xfId="1262" xr:uid="{00000000-0005-0000-0000-00006D020000}"/>
    <cellStyle name="60% - Accent3 2 5" xfId="1263" xr:uid="{00000000-0005-0000-0000-00006E020000}"/>
    <cellStyle name="60% - Accent3 2 6" xfId="1264" xr:uid="{00000000-0005-0000-0000-00006F020000}"/>
    <cellStyle name="60% - Accent3 2 7" xfId="1265" xr:uid="{00000000-0005-0000-0000-000070020000}"/>
    <cellStyle name="60% - Accent3 2 8" xfId="1266" xr:uid="{00000000-0005-0000-0000-000071020000}"/>
    <cellStyle name="60% - Accent3 2 9" xfId="1267" xr:uid="{00000000-0005-0000-0000-000072020000}"/>
    <cellStyle name="60% - Accent3 3" xfId="1268" xr:uid="{00000000-0005-0000-0000-000073020000}"/>
    <cellStyle name="60% - Accent4 2" xfId="26" xr:uid="{00000000-0005-0000-0000-000074020000}"/>
    <cellStyle name="60% - Accent4 2 2" xfId="1269" xr:uid="{00000000-0005-0000-0000-000075020000}"/>
    <cellStyle name="60% - Accent4 2 3" xfId="1270" xr:uid="{00000000-0005-0000-0000-000076020000}"/>
    <cellStyle name="60% - Accent4 2 4" xfId="1271" xr:uid="{00000000-0005-0000-0000-000077020000}"/>
    <cellStyle name="60% - Accent4 2 5" xfId="1272" xr:uid="{00000000-0005-0000-0000-000078020000}"/>
    <cellStyle name="60% - Accent4 2 6" xfId="1273" xr:uid="{00000000-0005-0000-0000-000079020000}"/>
    <cellStyle name="60% - Accent4 2 7" xfId="1274" xr:uid="{00000000-0005-0000-0000-00007A020000}"/>
    <cellStyle name="60% - Accent4 2 8" xfId="1275" xr:uid="{00000000-0005-0000-0000-00007B020000}"/>
    <cellStyle name="60% - Accent4 2 9" xfId="1276" xr:uid="{00000000-0005-0000-0000-00007C020000}"/>
    <cellStyle name="60% - Accent4 3" xfId="1277" xr:uid="{00000000-0005-0000-0000-00007D020000}"/>
    <cellStyle name="60% - Accent5 2" xfId="27" xr:uid="{00000000-0005-0000-0000-00007E020000}"/>
    <cellStyle name="60% - Accent5 2 2" xfId="1278" xr:uid="{00000000-0005-0000-0000-00007F020000}"/>
    <cellStyle name="60% - Accent5 2 3" xfId="1279" xr:uid="{00000000-0005-0000-0000-000080020000}"/>
    <cellStyle name="60% - Accent5 2 4" xfId="1280" xr:uid="{00000000-0005-0000-0000-000081020000}"/>
    <cellStyle name="60% - Accent5 2 5" xfId="1281" xr:uid="{00000000-0005-0000-0000-000082020000}"/>
    <cellStyle name="60% - Accent5 2 6" xfId="1282" xr:uid="{00000000-0005-0000-0000-000083020000}"/>
    <cellStyle name="60% - Accent5 2 7" xfId="1283" xr:uid="{00000000-0005-0000-0000-000084020000}"/>
    <cellStyle name="60% - Accent5 2 8" xfId="1284" xr:uid="{00000000-0005-0000-0000-000085020000}"/>
    <cellStyle name="60% - Accent5 2 9" xfId="1285" xr:uid="{00000000-0005-0000-0000-000086020000}"/>
    <cellStyle name="60% - Accent5 3" xfId="1286" xr:uid="{00000000-0005-0000-0000-000087020000}"/>
    <cellStyle name="60% - Accent6 2" xfId="28" xr:uid="{00000000-0005-0000-0000-000088020000}"/>
    <cellStyle name="60% - Accent6 2 2" xfId="1287" xr:uid="{00000000-0005-0000-0000-000089020000}"/>
    <cellStyle name="60% - Accent6 2 3" xfId="1288" xr:uid="{00000000-0005-0000-0000-00008A020000}"/>
    <cellStyle name="60% - Accent6 2 4" xfId="1289" xr:uid="{00000000-0005-0000-0000-00008B020000}"/>
    <cellStyle name="60% - Accent6 2 5" xfId="1290" xr:uid="{00000000-0005-0000-0000-00008C020000}"/>
    <cellStyle name="60% - Accent6 2 6" xfId="1291" xr:uid="{00000000-0005-0000-0000-00008D020000}"/>
    <cellStyle name="60% - Accent6 2 7" xfId="1292" xr:uid="{00000000-0005-0000-0000-00008E020000}"/>
    <cellStyle name="60% - Accent6 2 8" xfId="1293" xr:uid="{00000000-0005-0000-0000-00008F020000}"/>
    <cellStyle name="60% - Accent6 2 9" xfId="1294" xr:uid="{00000000-0005-0000-0000-000090020000}"/>
    <cellStyle name="60% - Accent6 3" xfId="1295" xr:uid="{00000000-0005-0000-0000-000091020000}"/>
    <cellStyle name="A%" xfId="1296" xr:uid="{00000000-0005-0000-0000-000092020000}"/>
    <cellStyle name="A% 2" xfId="5685" xr:uid="{00000000-0005-0000-0000-000093020000}"/>
    <cellStyle name="A% 3" xfId="9988" xr:uid="{00000000-0005-0000-0000-000094020000}"/>
    <cellStyle name="Accent1 2" xfId="29" xr:uid="{00000000-0005-0000-0000-000095020000}"/>
    <cellStyle name="Accent1 2 2" xfId="1297" xr:uid="{00000000-0005-0000-0000-000096020000}"/>
    <cellStyle name="Accent1 2 3" xfId="1298" xr:uid="{00000000-0005-0000-0000-000097020000}"/>
    <cellStyle name="Accent1 2 4" xfId="1299" xr:uid="{00000000-0005-0000-0000-000098020000}"/>
    <cellStyle name="Accent1 2 5" xfId="1300" xr:uid="{00000000-0005-0000-0000-000099020000}"/>
    <cellStyle name="Accent1 2 6" xfId="1301" xr:uid="{00000000-0005-0000-0000-00009A020000}"/>
    <cellStyle name="Accent1 2 7" xfId="1302" xr:uid="{00000000-0005-0000-0000-00009B020000}"/>
    <cellStyle name="Accent1 2 8" xfId="1303" xr:uid="{00000000-0005-0000-0000-00009C020000}"/>
    <cellStyle name="Accent1 2 9" xfId="1304" xr:uid="{00000000-0005-0000-0000-00009D020000}"/>
    <cellStyle name="Accent1 3" xfId="1305" xr:uid="{00000000-0005-0000-0000-00009E020000}"/>
    <cellStyle name="Accent2 2" xfId="30" xr:uid="{00000000-0005-0000-0000-00009F020000}"/>
    <cellStyle name="Accent2 2 2" xfId="1306" xr:uid="{00000000-0005-0000-0000-0000A0020000}"/>
    <cellStyle name="Accent2 2 3" xfId="1307" xr:uid="{00000000-0005-0000-0000-0000A1020000}"/>
    <cellStyle name="Accent2 2 4" xfId="1308" xr:uid="{00000000-0005-0000-0000-0000A2020000}"/>
    <cellStyle name="Accent2 2 5" xfId="1309" xr:uid="{00000000-0005-0000-0000-0000A3020000}"/>
    <cellStyle name="Accent2 2 6" xfId="1310" xr:uid="{00000000-0005-0000-0000-0000A4020000}"/>
    <cellStyle name="Accent2 2 7" xfId="1311" xr:uid="{00000000-0005-0000-0000-0000A5020000}"/>
    <cellStyle name="Accent2 2 8" xfId="1312" xr:uid="{00000000-0005-0000-0000-0000A6020000}"/>
    <cellStyle name="Accent2 2 9" xfId="1313" xr:uid="{00000000-0005-0000-0000-0000A7020000}"/>
    <cellStyle name="Accent2 3" xfId="1314" xr:uid="{00000000-0005-0000-0000-0000A8020000}"/>
    <cellStyle name="Accent3 2" xfId="31" xr:uid="{00000000-0005-0000-0000-0000A9020000}"/>
    <cellStyle name="Accent3 2 2" xfId="1315" xr:uid="{00000000-0005-0000-0000-0000AA020000}"/>
    <cellStyle name="Accent3 2 3" xfId="1316" xr:uid="{00000000-0005-0000-0000-0000AB020000}"/>
    <cellStyle name="Accent3 2 4" xfId="1317" xr:uid="{00000000-0005-0000-0000-0000AC020000}"/>
    <cellStyle name="Accent3 2 5" xfId="1318" xr:uid="{00000000-0005-0000-0000-0000AD020000}"/>
    <cellStyle name="Accent3 2 6" xfId="1319" xr:uid="{00000000-0005-0000-0000-0000AE020000}"/>
    <cellStyle name="Accent3 2 7" xfId="1320" xr:uid="{00000000-0005-0000-0000-0000AF020000}"/>
    <cellStyle name="Accent3 2 8" xfId="1321" xr:uid="{00000000-0005-0000-0000-0000B0020000}"/>
    <cellStyle name="Accent3 2 9" xfId="1322" xr:uid="{00000000-0005-0000-0000-0000B1020000}"/>
    <cellStyle name="Accent3 3" xfId="1323" xr:uid="{00000000-0005-0000-0000-0000B2020000}"/>
    <cellStyle name="Accent4 2" xfId="32" xr:uid="{00000000-0005-0000-0000-0000B3020000}"/>
    <cellStyle name="Accent4 2 2" xfId="1324" xr:uid="{00000000-0005-0000-0000-0000B4020000}"/>
    <cellStyle name="Accent4 2 3" xfId="1325" xr:uid="{00000000-0005-0000-0000-0000B5020000}"/>
    <cellStyle name="Accent4 2 4" xfId="1326" xr:uid="{00000000-0005-0000-0000-0000B6020000}"/>
    <cellStyle name="Accent4 2 5" xfId="1327" xr:uid="{00000000-0005-0000-0000-0000B7020000}"/>
    <cellStyle name="Accent4 2 6" xfId="1328" xr:uid="{00000000-0005-0000-0000-0000B8020000}"/>
    <cellStyle name="Accent4 2 7" xfId="1329" xr:uid="{00000000-0005-0000-0000-0000B9020000}"/>
    <cellStyle name="Accent4 2 8" xfId="1330" xr:uid="{00000000-0005-0000-0000-0000BA020000}"/>
    <cellStyle name="Accent4 2 9" xfId="1331" xr:uid="{00000000-0005-0000-0000-0000BB020000}"/>
    <cellStyle name="Accent4 3" xfId="1332" xr:uid="{00000000-0005-0000-0000-0000BC020000}"/>
    <cellStyle name="Accent5 2" xfId="33" xr:uid="{00000000-0005-0000-0000-0000BD020000}"/>
    <cellStyle name="Accent5 2 2" xfId="1333" xr:uid="{00000000-0005-0000-0000-0000BE020000}"/>
    <cellStyle name="Accent5 2 3" xfId="1334" xr:uid="{00000000-0005-0000-0000-0000BF020000}"/>
    <cellStyle name="Accent5 2 4" xfId="1335" xr:uid="{00000000-0005-0000-0000-0000C0020000}"/>
    <cellStyle name="Accent5 2 5" xfId="1336" xr:uid="{00000000-0005-0000-0000-0000C1020000}"/>
    <cellStyle name="Accent5 2 6" xfId="1337" xr:uid="{00000000-0005-0000-0000-0000C2020000}"/>
    <cellStyle name="Accent5 2 7" xfId="1338" xr:uid="{00000000-0005-0000-0000-0000C3020000}"/>
    <cellStyle name="Accent5 2 8" xfId="1339" xr:uid="{00000000-0005-0000-0000-0000C4020000}"/>
    <cellStyle name="Accent5 2 9" xfId="1340" xr:uid="{00000000-0005-0000-0000-0000C5020000}"/>
    <cellStyle name="Accent5 3" xfId="1341" xr:uid="{00000000-0005-0000-0000-0000C6020000}"/>
    <cellStyle name="Accent6 2" xfId="34" xr:uid="{00000000-0005-0000-0000-0000C7020000}"/>
    <cellStyle name="Accent6 2 2" xfId="1342" xr:uid="{00000000-0005-0000-0000-0000C8020000}"/>
    <cellStyle name="Accent6 2 3" xfId="1343" xr:uid="{00000000-0005-0000-0000-0000C9020000}"/>
    <cellStyle name="Accent6 2 4" xfId="1344" xr:uid="{00000000-0005-0000-0000-0000CA020000}"/>
    <cellStyle name="Accent6 2 5" xfId="1345" xr:uid="{00000000-0005-0000-0000-0000CB020000}"/>
    <cellStyle name="Accent6 2 6" xfId="1346" xr:uid="{00000000-0005-0000-0000-0000CC020000}"/>
    <cellStyle name="Accent6 2 7" xfId="1347" xr:uid="{00000000-0005-0000-0000-0000CD020000}"/>
    <cellStyle name="Accent6 2 8" xfId="1348" xr:uid="{00000000-0005-0000-0000-0000CE020000}"/>
    <cellStyle name="Accent6 2 9" xfId="1349" xr:uid="{00000000-0005-0000-0000-0000CF020000}"/>
    <cellStyle name="Accent6 3" xfId="1350" xr:uid="{00000000-0005-0000-0000-0000D0020000}"/>
    <cellStyle name="Accounting w/$" xfId="1351" xr:uid="{00000000-0005-0000-0000-0000D1020000}"/>
    <cellStyle name="Accounting w/$ Total" xfId="1352" xr:uid="{00000000-0005-0000-0000-0000D2020000}"/>
    <cellStyle name="Accounting w/$ Total 2" xfId="9979" xr:uid="{00000000-0005-0000-0000-0000D3020000}"/>
    <cellStyle name="Accounting w/$ Total 3" xfId="9909" xr:uid="{00000000-0005-0000-0000-0000D4020000}"/>
    <cellStyle name="Accounting w/$ Total 4" xfId="9987" xr:uid="{00000000-0005-0000-0000-0000D5020000}"/>
    <cellStyle name="Accounting w/o $" xfId="1353" xr:uid="{00000000-0005-0000-0000-0000D6020000}"/>
    <cellStyle name="Acinput" xfId="1354" xr:uid="{00000000-0005-0000-0000-0000D7020000}"/>
    <cellStyle name="Acinput 2" xfId="5686" xr:uid="{00000000-0005-0000-0000-0000D8020000}"/>
    <cellStyle name="Acinput 3" xfId="9986" xr:uid="{00000000-0005-0000-0000-0000D9020000}"/>
    <cellStyle name="Acinput,," xfId="1355" xr:uid="{00000000-0005-0000-0000-0000DA020000}"/>
    <cellStyle name="Acinput,, 2" xfId="5687" xr:uid="{00000000-0005-0000-0000-0000DB020000}"/>
    <cellStyle name="Acinput,, 3" xfId="9985" xr:uid="{00000000-0005-0000-0000-0000DC020000}"/>
    <cellStyle name="Acoutput" xfId="1356" xr:uid="{00000000-0005-0000-0000-0000DD020000}"/>
    <cellStyle name="Acoutput 2" xfId="5688" xr:uid="{00000000-0005-0000-0000-0000DE020000}"/>
    <cellStyle name="Acoutput 3" xfId="9984" xr:uid="{00000000-0005-0000-0000-0000DF020000}"/>
    <cellStyle name="Acoutput,," xfId="1357" xr:uid="{00000000-0005-0000-0000-0000E0020000}"/>
    <cellStyle name="Acoutput,, 2" xfId="5689" xr:uid="{00000000-0005-0000-0000-0000E1020000}"/>
    <cellStyle name="Acoutput,, 3" xfId="9983" xr:uid="{00000000-0005-0000-0000-0000E2020000}"/>
    <cellStyle name="Actual Date" xfId="1358" xr:uid="{00000000-0005-0000-0000-0000E3020000}"/>
    <cellStyle name="AFE" xfId="1359" xr:uid="{00000000-0005-0000-0000-0000E4020000}"/>
    <cellStyle name="al" xfId="1360" xr:uid="{00000000-0005-0000-0000-0000E5020000}"/>
    <cellStyle name="Amount_EQU_RIGH.XLS_Equity market_Preferred Securities " xfId="1361" xr:uid="{00000000-0005-0000-0000-0000E6020000}"/>
    <cellStyle name="Apershare" xfId="1362" xr:uid="{00000000-0005-0000-0000-0000E7020000}"/>
    <cellStyle name="Apershare 2" xfId="5690" xr:uid="{00000000-0005-0000-0000-0000E8020000}"/>
    <cellStyle name="Apershare 3" xfId="9981" xr:uid="{00000000-0005-0000-0000-0000E9020000}"/>
    <cellStyle name="Aprice" xfId="1363" xr:uid="{00000000-0005-0000-0000-0000EA020000}"/>
    <cellStyle name="Aprice 2" xfId="5691" xr:uid="{00000000-0005-0000-0000-0000EB020000}"/>
    <cellStyle name="Aprice 3" xfId="9980" xr:uid="{00000000-0005-0000-0000-0000EC020000}"/>
    <cellStyle name="ar" xfId="1364" xr:uid="{00000000-0005-0000-0000-0000ED020000}"/>
    <cellStyle name="ar 2" xfId="6863" xr:uid="{00000000-0005-0000-0000-0000EE020000}"/>
    <cellStyle name="ar 2 2" xfId="9935" xr:uid="{00000000-0005-0000-0000-0000EF020000}"/>
    <cellStyle name="ar 2 3" xfId="9881" xr:uid="{00000000-0005-0000-0000-0000F0020000}"/>
    <cellStyle name="ar 2 4" xfId="9932" xr:uid="{00000000-0005-0000-0000-0000F1020000}"/>
    <cellStyle name="ar 2 5" xfId="9870" xr:uid="{00000000-0005-0000-0000-0000F2020000}"/>
    <cellStyle name="ar 2 6" xfId="9875" xr:uid="{00000000-0005-0000-0000-0000F3020000}"/>
    <cellStyle name="ar 3" xfId="9853" xr:uid="{00000000-0005-0000-0000-0000F4020000}"/>
    <cellStyle name="ar 4" xfId="9976" xr:uid="{00000000-0005-0000-0000-0000F5020000}"/>
    <cellStyle name="ar 5" xfId="9908" xr:uid="{00000000-0005-0000-0000-0000F6020000}"/>
    <cellStyle name="ar 6" xfId="9974" xr:uid="{00000000-0005-0000-0000-0000F7020000}"/>
    <cellStyle name="ar 7" xfId="9982" xr:uid="{00000000-0005-0000-0000-0000F8020000}"/>
    <cellStyle name="Arial 10" xfId="1365" xr:uid="{00000000-0005-0000-0000-0000F9020000}"/>
    <cellStyle name="Arial 12" xfId="1366" xr:uid="{00000000-0005-0000-0000-0000FA020000}"/>
    <cellStyle name="Availability" xfId="1367" xr:uid="{00000000-0005-0000-0000-0000FB020000}"/>
    <cellStyle name="Avertissement" xfId="1368" xr:uid="{00000000-0005-0000-0000-0000FC020000}"/>
    <cellStyle name="Bad 2" xfId="35" xr:uid="{00000000-0005-0000-0000-0000FD020000}"/>
    <cellStyle name="Bad 2 2" xfId="1369" xr:uid="{00000000-0005-0000-0000-0000FE020000}"/>
    <cellStyle name="Bad 2 3" xfId="1370" xr:uid="{00000000-0005-0000-0000-0000FF020000}"/>
    <cellStyle name="Bad 2 4" xfId="1371" xr:uid="{00000000-0005-0000-0000-000000030000}"/>
    <cellStyle name="Bad 2 5" xfId="1372" xr:uid="{00000000-0005-0000-0000-000001030000}"/>
    <cellStyle name="Bad 2 6" xfId="1373" xr:uid="{00000000-0005-0000-0000-000002030000}"/>
    <cellStyle name="Bad 2 7" xfId="1374" xr:uid="{00000000-0005-0000-0000-000003030000}"/>
    <cellStyle name="Bad 2 8" xfId="1375" xr:uid="{00000000-0005-0000-0000-000004030000}"/>
    <cellStyle name="Bad 2 9" xfId="1376" xr:uid="{00000000-0005-0000-0000-000005030000}"/>
    <cellStyle name="Bad 3" xfId="1377" xr:uid="{00000000-0005-0000-0000-000006030000}"/>
    <cellStyle name="Band 2" xfId="1378" xr:uid="{00000000-0005-0000-0000-000007030000}"/>
    <cellStyle name="Band 2 2" xfId="5692" xr:uid="{00000000-0005-0000-0000-000008030000}"/>
    <cellStyle name="Band 2 3" xfId="9978" xr:uid="{00000000-0005-0000-0000-000009030000}"/>
    <cellStyle name="Blank" xfId="1379" xr:uid="{00000000-0005-0000-0000-00000A030000}"/>
    <cellStyle name="Blue" xfId="1380" xr:uid="{00000000-0005-0000-0000-00000B030000}"/>
    <cellStyle name="Bold/Border" xfId="1381" xr:uid="{00000000-0005-0000-0000-00000C030000}"/>
    <cellStyle name="Bold/Border 2" xfId="5693" xr:uid="{00000000-0005-0000-0000-00000D030000}"/>
    <cellStyle name="Bold/Border 2 2" xfId="9845" xr:uid="{00000000-0005-0000-0000-00000E030000}"/>
    <cellStyle name="Bold/Border 3" xfId="9971" xr:uid="{00000000-0005-0000-0000-00000F030000}"/>
    <cellStyle name="Border Heavy" xfId="1382" xr:uid="{00000000-0005-0000-0000-000010030000}"/>
    <cellStyle name="Border Thin" xfId="1383" xr:uid="{00000000-0005-0000-0000-000011030000}"/>
    <cellStyle name="Border Thin 2" xfId="9907" xr:uid="{00000000-0005-0000-0000-000012030000}"/>
    <cellStyle name="Border, Bottom" xfId="1384" xr:uid="{00000000-0005-0000-0000-000013030000}"/>
    <cellStyle name="Border, Bottom 2" xfId="5694" xr:uid="{00000000-0005-0000-0000-000014030000}"/>
    <cellStyle name="Border, Bottom 2 2" xfId="9846" xr:uid="{00000000-0005-0000-0000-000015030000}"/>
    <cellStyle name="Border, Bottom 3" xfId="9970" xr:uid="{00000000-0005-0000-0000-000016030000}"/>
    <cellStyle name="Border, Left" xfId="1385" xr:uid="{00000000-0005-0000-0000-000017030000}"/>
    <cellStyle name="Border, Left 2" xfId="5695" xr:uid="{00000000-0005-0000-0000-000018030000}"/>
    <cellStyle name="Border, Left 3" xfId="9977" xr:uid="{00000000-0005-0000-0000-000019030000}"/>
    <cellStyle name="Border, Right" xfId="1386" xr:uid="{00000000-0005-0000-0000-00001A030000}"/>
    <cellStyle name="Border, Top" xfId="1387" xr:uid="{00000000-0005-0000-0000-00001B030000}"/>
    <cellStyle name="Border, Top 2" xfId="9854" xr:uid="{00000000-0005-0000-0000-00001C030000}"/>
    <cellStyle name="Border, Top 3" xfId="9972" xr:uid="{00000000-0005-0000-0000-00001D030000}"/>
    <cellStyle name="Border, Top 4" xfId="9906" xr:uid="{00000000-0005-0000-0000-00001E030000}"/>
    <cellStyle name="Border, Top 5" xfId="9968" xr:uid="{00000000-0005-0000-0000-00001F030000}"/>
    <cellStyle name="Border, Top 6" xfId="9911" xr:uid="{00000000-0005-0000-0000-000020030000}"/>
    <cellStyle name="Border, Top 7" xfId="9913" xr:uid="{00000000-0005-0000-0000-000021030000}"/>
    <cellStyle name="Border, Top 8" xfId="9975" xr:uid="{00000000-0005-0000-0000-000022030000}"/>
    <cellStyle name="British Pound" xfId="1388" xr:uid="{00000000-0005-0000-0000-000023030000}"/>
    <cellStyle name="BritPound" xfId="1389" xr:uid="{00000000-0005-0000-0000-000024030000}"/>
    <cellStyle name="Bullet" xfId="1390" xr:uid="{00000000-0005-0000-0000-000025030000}"/>
    <cellStyle name="Calc Currency (0)" xfId="1391" xr:uid="{00000000-0005-0000-0000-000026030000}"/>
    <cellStyle name="Calc Currency (2)" xfId="1392" xr:uid="{00000000-0005-0000-0000-000027030000}"/>
    <cellStyle name="Calc Percent (0)" xfId="1393" xr:uid="{00000000-0005-0000-0000-000028030000}"/>
    <cellStyle name="Calc Percent (1)" xfId="1394" xr:uid="{00000000-0005-0000-0000-000029030000}"/>
    <cellStyle name="Calc Percent (2)" xfId="1395" xr:uid="{00000000-0005-0000-0000-00002A030000}"/>
    <cellStyle name="Calc Units (0)" xfId="1396" xr:uid="{00000000-0005-0000-0000-00002B030000}"/>
    <cellStyle name="Calc Units (1)" xfId="1397" xr:uid="{00000000-0005-0000-0000-00002C030000}"/>
    <cellStyle name="Calc Units (2)" xfId="1398" xr:uid="{00000000-0005-0000-0000-00002D030000}"/>
    <cellStyle name="Calcul" xfId="1399" xr:uid="{00000000-0005-0000-0000-00002E030000}"/>
    <cellStyle name="Calcul 2" xfId="9855" xr:uid="{00000000-0005-0000-0000-00002F030000}"/>
    <cellStyle name="Calcul 3" xfId="9969" xr:uid="{00000000-0005-0000-0000-000030030000}"/>
    <cellStyle name="Calcul 4" xfId="9905" xr:uid="{00000000-0005-0000-0000-000031030000}"/>
    <cellStyle name="Calcul 5" xfId="9967" xr:uid="{00000000-0005-0000-0000-000032030000}"/>
    <cellStyle name="Calcul 6" xfId="9910" xr:uid="{00000000-0005-0000-0000-000033030000}"/>
    <cellStyle name="Calcul 7" xfId="9912" xr:uid="{00000000-0005-0000-0000-000034030000}"/>
    <cellStyle name="Calcul 8" xfId="9973" xr:uid="{00000000-0005-0000-0000-000035030000}"/>
    <cellStyle name="Calculation 2" xfId="36" xr:uid="{00000000-0005-0000-0000-000036030000}"/>
    <cellStyle name="Calculation 2 10" xfId="9745" xr:uid="{00000000-0005-0000-0000-000037030000}"/>
    <cellStyle name="Calculation 2 10 2" xfId="10042" xr:uid="{00000000-0005-0000-0000-000038030000}"/>
    <cellStyle name="Calculation 2 10 3" xfId="10076" xr:uid="{00000000-0005-0000-0000-000039030000}"/>
    <cellStyle name="Calculation 2 10 4" xfId="10009" xr:uid="{00000000-0005-0000-0000-00003A030000}"/>
    <cellStyle name="Calculation 2 11" xfId="10041" xr:uid="{00000000-0005-0000-0000-00003B030000}"/>
    <cellStyle name="Calculation 2 12" xfId="10119" xr:uid="{00000000-0005-0000-0000-00003C030000}"/>
    <cellStyle name="Calculation 2 2" xfId="64" xr:uid="{00000000-0005-0000-0000-00003D030000}"/>
    <cellStyle name="Calculation 2 2 2" xfId="84" xr:uid="{00000000-0005-0000-0000-00003E030000}"/>
    <cellStyle name="Calculation 2 2 2 2" xfId="9766" xr:uid="{00000000-0005-0000-0000-00003F030000}"/>
    <cellStyle name="Calculation 2 2 2 2 2" xfId="10062" xr:uid="{00000000-0005-0000-0000-000040030000}"/>
    <cellStyle name="Calculation 2 2 2 2 3" xfId="10097" xr:uid="{00000000-0005-0000-0000-000041030000}"/>
    <cellStyle name="Calculation 2 2 2 2 4" xfId="10126" xr:uid="{00000000-0005-0000-0000-000042030000}"/>
    <cellStyle name="Calculation 2 2 2 3" xfId="9786" xr:uid="{00000000-0005-0000-0000-000043030000}"/>
    <cellStyle name="Calculation 2 2 2 4" xfId="10023" xr:uid="{00000000-0005-0000-0000-000044030000}"/>
    <cellStyle name="Calculation 2 2 2 5" xfId="10075" xr:uid="{00000000-0005-0000-0000-000045030000}"/>
    <cellStyle name="Calculation 2 2 3" xfId="9752" xr:uid="{00000000-0005-0000-0000-000046030000}"/>
    <cellStyle name="Calculation 2 2 3 2" xfId="10048" xr:uid="{00000000-0005-0000-0000-000047030000}"/>
    <cellStyle name="Calculation 2 2 3 3" xfId="10083" xr:uid="{00000000-0005-0000-0000-000048030000}"/>
    <cellStyle name="Calculation 2 2 3 4" xfId="10000" xr:uid="{00000000-0005-0000-0000-000049030000}"/>
    <cellStyle name="Calculation 2 2 4" xfId="9774" xr:uid="{00000000-0005-0000-0000-00004A030000}"/>
    <cellStyle name="Calculation 2 2 5" xfId="10035" xr:uid="{00000000-0005-0000-0000-00004B030000}"/>
    <cellStyle name="Calculation 2 2 6" xfId="10113" xr:uid="{00000000-0005-0000-0000-00004C030000}"/>
    <cellStyle name="Calculation 2 3" xfId="78" xr:uid="{00000000-0005-0000-0000-00004D030000}"/>
    <cellStyle name="Calculation 2 3 2" xfId="9760" xr:uid="{00000000-0005-0000-0000-00004E030000}"/>
    <cellStyle name="Calculation 2 3 2 2" xfId="10056" xr:uid="{00000000-0005-0000-0000-00004F030000}"/>
    <cellStyle name="Calculation 2 3 2 3" xfId="10091" xr:uid="{00000000-0005-0000-0000-000050030000}"/>
    <cellStyle name="Calculation 2 3 2 4" xfId="10120" xr:uid="{00000000-0005-0000-0000-000051030000}"/>
    <cellStyle name="Calculation 2 3 3" xfId="9780" xr:uid="{00000000-0005-0000-0000-000052030000}"/>
    <cellStyle name="Calculation 2 3 4" xfId="10029" xr:uid="{00000000-0005-0000-0000-000053030000}"/>
    <cellStyle name="Calculation 2 3 5" xfId="10107" xr:uid="{00000000-0005-0000-0000-000054030000}"/>
    <cellStyle name="Calculation 2 4" xfId="1400" xr:uid="{00000000-0005-0000-0000-000055030000}"/>
    <cellStyle name="Calculation 2 5" xfId="1401" xr:uid="{00000000-0005-0000-0000-000056030000}"/>
    <cellStyle name="Calculation 2 6" xfId="1402" xr:uid="{00000000-0005-0000-0000-000057030000}"/>
    <cellStyle name="Calculation 2 7" xfId="1403" xr:uid="{00000000-0005-0000-0000-000058030000}"/>
    <cellStyle name="Calculation 2 8" xfId="1404" xr:uid="{00000000-0005-0000-0000-000059030000}"/>
    <cellStyle name="Calculation 2 9" xfId="1405" xr:uid="{00000000-0005-0000-0000-00005A030000}"/>
    <cellStyle name="Calculation 3" xfId="1406" xr:uid="{00000000-0005-0000-0000-00005B030000}"/>
    <cellStyle name="Case" xfId="1407" xr:uid="{00000000-0005-0000-0000-00005C030000}"/>
    <cellStyle name="Cellule liée" xfId="1408" xr:uid="{00000000-0005-0000-0000-00005D030000}"/>
    <cellStyle name="Check" xfId="1409" xr:uid="{00000000-0005-0000-0000-00005E030000}"/>
    <cellStyle name="Check Cell 2" xfId="37" xr:uid="{00000000-0005-0000-0000-00005F030000}"/>
    <cellStyle name="Check Cell 2 2" xfId="1410" xr:uid="{00000000-0005-0000-0000-000060030000}"/>
    <cellStyle name="Check Cell 2 3" xfId="1411" xr:uid="{00000000-0005-0000-0000-000061030000}"/>
    <cellStyle name="Check Cell 2 4" xfId="1412" xr:uid="{00000000-0005-0000-0000-000062030000}"/>
    <cellStyle name="Check Cell 2 5" xfId="1413" xr:uid="{00000000-0005-0000-0000-000063030000}"/>
    <cellStyle name="Check Cell 2 6" xfId="1414" xr:uid="{00000000-0005-0000-0000-000064030000}"/>
    <cellStyle name="Check Cell 2 7" xfId="1415" xr:uid="{00000000-0005-0000-0000-000065030000}"/>
    <cellStyle name="Check Cell 2 8" xfId="1416" xr:uid="{00000000-0005-0000-0000-000066030000}"/>
    <cellStyle name="Check Cell 2 9" xfId="1417" xr:uid="{00000000-0005-0000-0000-000067030000}"/>
    <cellStyle name="Check Cell 3" xfId="1418" xr:uid="{00000000-0005-0000-0000-000068030000}"/>
    <cellStyle name="Chiffre" xfId="1419" xr:uid="{00000000-0005-0000-0000-000069030000}"/>
    <cellStyle name="Colhead_left" xfId="1420" xr:uid="{00000000-0005-0000-0000-00006A030000}"/>
    <cellStyle name="ColHeading" xfId="1421" xr:uid="{00000000-0005-0000-0000-00006B030000}"/>
    <cellStyle name="Column Title" xfId="1422" xr:uid="{00000000-0005-0000-0000-00006C030000}"/>
    <cellStyle name="ColumnHeadings" xfId="1423" xr:uid="{00000000-0005-0000-0000-00006D030000}"/>
    <cellStyle name="ColumnHeadings2" xfId="1424" xr:uid="{00000000-0005-0000-0000-00006E030000}"/>
    <cellStyle name="Comma" xfId="71" builtinId="3"/>
    <cellStyle name="Comma  - Style1" xfId="1425" xr:uid="{00000000-0005-0000-0000-000070030000}"/>
    <cellStyle name="Comma  - Style2" xfId="1426" xr:uid="{00000000-0005-0000-0000-000071030000}"/>
    <cellStyle name="Comma  - Style3" xfId="1427" xr:uid="{00000000-0005-0000-0000-000072030000}"/>
    <cellStyle name="Comma  - Style4" xfId="1428" xr:uid="{00000000-0005-0000-0000-000073030000}"/>
    <cellStyle name="Comma  - Style5" xfId="1429" xr:uid="{00000000-0005-0000-0000-000074030000}"/>
    <cellStyle name="Comma  - Style6" xfId="1430" xr:uid="{00000000-0005-0000-0000-000075030000}"/>
    <cellStyle name="Comma  - Style7" xfId="1431" xr:uid="{00000000-0005-0000-0000-000076030000}"/>
    <cellStyle name="Comma  - Style8" xfId="1432" xr:uid="{00000000-0005-0000-0000-000077030000}"/>
    <cellStyle name="Comma ," xfId="1433" xr:uid="{00000000-0005-0000-0000-000078030000}"/>
    <cellStyle name="Comma [00]" xfId="1434" xr:uid="{00000000-0005-0000-0000-000079030000}"/>
    <cellStyle name="Comma [1]" xfId="1435" xr:uid="{00000000-0005-0000-0000-00007A030000}"/>
    <cellStyle name="Comma [2]" xfId="1436" xr:uid="{00000000-0005-0000-0000-00007B030000}"/>
    <cellStyle name="Comma [3]" xfId="1437" xr:uid="{00000000-0005-0000-0000-00007C030000}"/>
    <cellStyle name="Comma 0" xfId="1438" xr:uid="{00000000-0005-0000-0000-00007D030000}"/>
    <cellStyle name="Comma 0*" xfId="1439" xr:uid="{00000000-0005-0000-0000-00007E030000}"/>
    <cellStyle name="Comma 10" xfId="1440" xr:uid="{00000000-0005-0000-0000-00007F030000}"/>
    <cellStyle name="Comma 10 2" xfId="1441" xr:uid="{00000000-0005-0000-0000-000080030000}"/>
    <cellStyle name="Comma 10 3" xfId="1442" xr:uid="{00000000-0005-0000-0000-000081030000}"/>
    <cellStyle name="Comma 10 4" xfId="1443" xr:uid="{00000000-0005-0000-0000-000082030000}"/>
    <cellStyle name="Comma 10 5" xfId="1444" xr:uid="{00000000-0005-0000-0000-000083030000}"/>
    <cellStyle name="Comma 11" xfId="1445" xr:uid="{00000000-0005-0000-0000-000084030000}"/>
    <cellStyle name="Comma 12" xfId="1446" xr:uid="{00000000-0005-0000-0000-000085030000}"/>
    <cellStyle name="Comma 13" xfId="132" xr:uid="{00000000-0005-0000-0000-000086030000}"/>
    <cellStyle name="Comma 14" xfId="6210" xr:uid="{00000000-0005-0000-0000-000087030000}"/>
    <cellStyle name="Comma 15" xfId="6262" xr:uid="{00000000-0005-0000-0000-000088030000}"/>
    <cellStyle name="Comma 16" xfId="6264" xr:uid="{00000000-0005-0000-0000-000089030000}"/>
    <cellStyle name="Comma 17" xfId="6263" xr:uid="{00000000-0005-0000-0000-00008A030000}"/>
    <cellStyle name="Comma 2" xfId="1" xr:uid="{00000000-0005-0000-0000-00008B030000}"/>
    <cellStyle name="Comma 2 10" xfId="1447" xr:uid="{00000000-0005-0000-0000-00008C030000}"/>
    <cellStyle name="Comma 2 11" xfId="1448" xr:uid="{00000000-0005-0000-0000-00008D030000}"/>
    <cellStyle name="Comma 2 11 2" xfId="1449" xr:uid="{00000000-0005-0000-0000-00008E030000}"/>
    <cellStyle name="Comma 2 11 2 2" xfId="1450" xr:uid="{00000000-0005-0000-0000-00008F030000}"/>
    <cellStyle name="Comma 2 11 3" xfId="1451" xr:uid="{00000000-0005-0000-0000-000090030000}"/>
    <cellStyle name="Comma 2 12" xfId="1452" xr:uid="{00000000-0005-0000-0000-000091030000}"/>
    <cellStyle name="Comma 2 12 2" xfId="1453" xr:uid="{00000000-0005-0000-0000-000092030000}"/>
    <cellStyle name="Comma 2 13" xfId="1454" xr:uid="{00000000-0005-0000-0000-000093030000}"/>
    <cellStyle name="Comma 2 14" xfId="1455" xr:uid="{00000000-0005-0000-0000-000094030000}"/>
    <cellStyle name="Comma 2 15" xfId="1456" xr:uid="{00000000-0005-0000-0000-000095030000}"/>
    <cellStyle name="Comma 2 16" xfId="1457" xr:uid="{00000000-0005-0000-0000-000096030000}"/>
    <cellStyle name="Comma 2 17" xfId="1458" xr:uid="{00000000-0005-0000-0000-000097030000}"/>
    <cellStyle name="Comma 2 18" xfId="1459" xr:uid="{00000000-0005-0000-0000-000098030000}"/>
    <cellStyle name="Comma 2 19" xfId="1460" xr:uid="{00000000-0005-0000-0000-000099030000}"/>
    <cellStyle name="Comma 2 2" xfId="2" xr:uid="{00000000-0005-0000-0000-00009A030000}"/>
    <cellStyle name="Comma 2 2 10" xfId="1461" xr:uid="{00000000-0005-0000-0000-00009B030000}"/>
    <cellStyle name="Comma 2 2 11" xfId="1462" xr:uid="{00000000-0005-0000-0000-00009C030000}"/>
    <cellStyle name="Comma 2 2 2" xfId="1463" xr:uid="{00000000-0005-0000-0000-00009D030000}"/>
    <cellStyle name="Comma 2 2 2 2" xfId="1464" xr:uid="{00000000-0005-0000-0000-00009E030000}"/>
    <cellStyle name="Comma 2 2 3" xfId="1465" xr:uid="{00000000-0005-0000-0000-00009F030000}"/>
    <cellStyle name="Comma 2 2 4" xfId="1466" xr:uid="{00000000-0005-0000-0000-0000A0030000}"/>
    <cellStyle name="Comma 2 2 5" xfId="1467" xr:uid="{00000000-0005-0000-0000-0000A1030000}"/>
    <cellStyle name="Comma 2 2 6" xfId="1468" xr:uid="{00000000-0005-0000-0000-0000A2030000}"/>
    <cellStyle name="Comma 2 2 7" xfId="1469" xr:uid="{00000000-0005-0000-0000-0000A3030000}"/>
    <cellStyle name="Comma 2 2 8" xfId="1470" xr:uid="{00000000-0005-0000-0000-0000A4030000}"/>
    <cellStyle name="Comma 2 2 9" xfId="1471" xr:uid="{00000000-0005-0000-0000-0000A5030000}"/>
    <cellStyle name="Comma 2 3" xfId="39" xr:uid="{00000000-0005-0000-0000-0000A6030000}"/>
    <cellStyle name="Comma 2 3 2" xfId="1472" xr:uid="{00000000-0005-0000-0000-0000A7030000}"/>
    <cellStyle name="Comma 2 3 3" xfId="1473" xr:uid="{00000000-0005-0000-0000-0000A8030000}"/>
    <cellStyle name="Comma 2 3 4" xfId="1474" xr:uid="{00000000-0005-0000-0000-0000A9030000}"/>
    <cellStyle name="Comma 2 3 5" xfId="1475" xr:uid="{00000000-0005-0000-0000-0000AA030000}"/>
    <cellStyle name="Comma 2 3 6" xfId="1476" xr:uid="{00000000-0005-0000-0000-0000AB030000}"/>
    <cellStyle name="Comma 2 3 7" xfId="1477" xr:uid="{00000000-0005-0000-0000-0000AC030000}"/>
    <cellStyle name="Comma 2 3 8" xfId="1478" xr:uid="{00000000-0005-0000-0000-0000AD030000}"/>
    <cellStyle name="Comma 2 4" xfId="1479" xr:uid="{00000000-0005-0000-0000-0000AE030000}"/>
    <cellStyle name="Comma 2 4 2" xfId="1480" xr:uid="{00000000-0005-0000-0000-0000AF030000}"/>
    <cellStyle name="Comma 2 4 3" xfId="1481" xr:uid="{00000000-0005-0000-0000-0000B0030000}"/>
    <cellStyle name="Comma 2 5" xfId="1482" xr:uid="{00000000-0005-0000-0000-0000B1030000}"/>
    <cellStyle name="Comma 2 5 2" xfId="1483" xr:uid="{00000000-0005-0000-0000-0000B2030000}"/>
    <cellStyle name="Comma 2 5 2 2" xfId="1484" xr:uid="{00000000-0005-0000-0000-0000B3030000}"/>
    <cellStyle name="Comma 2 5 2 2 2" xfId="1485" xr:uid="{00000000-0005-0000-0000-0000B4030000}"/>
    <cellStyle name="Comma 2 5 2 2 2 2" xfId="1486" xr:uid="{00000000-0005-0000-0000-0000B5030000}"/>
    <cellStyle name="Comma 2 5 2 2 3" xfId="1487" xr:uid="{00000000-0005-0000-0000-0000B6030000}"/>
    <cellStyle name="Comma 2 5 2 3" xfId="1488" xr:uid="{00000000-0005-0000-0000-0000B7030000}"/>
    <cellStyle name="Comma 2 5 2 3 2" xfId="1489" xr:uid="{00000000-0005-0000-0000-0000B8030000}"/>
    <cellStyle name="Comma 2 5 2 4" xfId="1490" xr:uid="{00000000-0005-0000-0000-0000B9030000}"/>
    <cellStyle name="Comma 2 5 3" xfId="1491" xr:uid="{00000000-0005-0000-0000-0000BA030000}"/>
    <cellStyle name="Comma 2 5 3 2" xfId="1492" xr:uid="{00000000-0005-0000-0000-0000BB030000}"/>
    <cellStyle name="Comma 2 5 3 2 2" xfId="1493" xr:uid="{00000000-0005-0000-0000-0000BC030000}"/>
    <cellStyle name="Comma 2 5 3 2 2 2" xfId="1494" xr:uid="{00000000-0005-0000-0000-0000BD030000}"/>
    <cellStyle name="Comma 2 5 3 2 3" xfId="1495" xr:uid="{00000000-0005-0000-0000-0000BE030000}"/>
    <cellStyle name="Comma 2 5 3 3" xfId="1496" xr:uid="{00000000-0005-0000-0000-0000BF030000}"/>
    <cellStyle name="Comma 2 5 3 3 2" xfId="1497" xr:uid="{00000000-0005-0000-0000-0000C0030000}"/>
    <cellStyle name="Comma 2 5 3 4" xfId="1498" xr:uid="{00000000-0005-0000-0000-0000C1030000}"/>
    <cellStyle name="Comma 2 5 4" xfId="1499" xr:uid="{00000000-0005-0000-0000-0000C2030000}"/>
    <cellStyle name="Comma 2 5 4 2" xfId="1500" xr:uid="{00000000-0005-0000-0000-0000C3030000}"/>
    <cellStyle name="Comma 2 5 4 2 2" xfId="1501" xr:uid="{00000000-0005-0000-0000-0000C4030000}"/>
    <cellStyle name="Comma 2 5 4 3" xfId="1502" xr:uid="{00000000-0005-0000-0000-0000C5030000}"/>
    <cellStyle name="Comma 2 5 5" xfId="1503" xr:uid="{00000000-0005-0000-0000-0000C6030000}"/>
    <cellStyle name="Comma 2 5 5 2" xfId="1504" xr:uid="{00000000-0005-0000-0000-0000C7030000}"/>
    <cellStyle name="Comma 2 5 6" xfId="1505" xr:uid="{00000000-0005-0000-0000-0000C8030000}"/>
    <cellStyle name="Comma 2 6" xfId="1506" xr:uid="{00000000-0005-0000-0000-0000C9030000}"/>
    <cellStyle name="Comma 2 6 2" xfId="1507" xr:uid="{00000000-0005-0000-0000-0000CA030000}"/>
    <cellStyle name="Comma 2 6 2 2" xfId="1508" xr:uid="{00000000-0005-0000-0000-0000CB030000}"/>
    <cellStyle name="Comma 2 6 2 2 2" xfId="1509" xr:uid="{00000000-0005-0000-0000-0000CC030000}"/>
    <cellStyle name="Comma 2 6 2 3" xfId="1510" xr:uid="{00000000-0005-0000-0000-0000CD030000}"/>
    <cellStyle name="Comma 2 6 3" xfId="1511" xr:uid="{00000000-0005-0000-0000-0000CE030000}"/>
    <cellStyle name="Comma 2 6 3 2" xfId="1512" xr:uid="{00000000-0005-0000-0000-0000CF030000}"/>
    <cellStyle name="Comma 2 6 4" xfId="1513" xr:uid="{00000000-0005-0000-0000-0000D0030000}"/>
    <cellStyle name="Comma 2 7" xfId="1514" xr:uid="{00000000-0005-0000-0000-0000D1030000}"/>
    <cellStyle name="Comma 2 7 2" xfId="1515" xr:uid="{00000000-0005-0000-0000-0000D2030000}"/>
    <cellStyle name="Comma 2 7 2 2" xfId="1516" xr:uid="{00000000-0005-0000-0000-0000D3030000}"/>
    <cellStyle name="Comma 2 7 2 2 2" xfId="1517" xr:uid="{00000000-0005-0000-0000-0000D4030000}"/>
    <cellStyle name="Comma 2 7 2 3" xfId="1518" xr:uid="{00000000-0005-0000-0000-0000D5030000}"/>
    <cellStyle name="Comma 2 7 3" xfId="1519" xr:uid="{00000000-0005-0000-0000-0000D6030000}"/>
    <cellStyle name="Comma 2 7 3 2" xfId="1520" xr:uid="{00000000-0005-0000-0000-0000D7030000}"/>
    <cellStyle name="Comma 2 7 4" xfId="1521" xr:uid="{00000000-0005-0000-0000-0000D8030000}"/>
    <cellStyle name="Comma 2 8" xfId="1522" xr:uid="{00000000-0005-0000-0000-0000D9030000}"/>
    <cellStyle name="Comma 2 9" xfId="1523" xr:uid="{00000000-0005-0000-0000-0000DA030000}"/>
    <cellStyle name="Comma 2 9 2" xfId="1524" xr:uid="{00000000-0005-0000-0000-0000DB030000}"/>
    <cellStyle name="Comma 2 9 2 2" xfId="1525" xr:uid="{00000000-0005-0000-0000-0000DC030000}"/>
    <cellStyle name="Comma 2 9 3" xfId="1526" xr:uid="{00000000-0005-0000-0000-0000DD030000}"/>
    <cellStyle name="Comma 2*" xfId="1527" xr:uid="{00000000-0005-0000-0000-0000DE030000}"/>
    <cellStyle name="Comma 3" xfId="3" xr:uid="{00000000-0005-0000-0000-0000DF030000}"/>
    <cellStyle name="Comma 3 2" xfId="40" xr:uid="{00000000-0005-0000-0000-0000E0030000}"/>
    <cellStyle name="Comma 3 2 2" xfId="1528" xr:uid="{00000000-0005-0000-0000-0000E1030000}"/>
    <cellStyle name="Comma 3 3" xfId="1529" xr:uid="{00000000-0005-0000-0000-0000E2030000}"/>
    <cellStyle name="Comma 3 3 2" xfId="1530" xr:uid="{00000000-0005-0000-0000-0000E3030000}"/>
    <cellStyle name="Comma 3 3 2 2" xfId="1531" xr:uid="{00000000-0005-0000-0000-0000E4030000}"/>
    <cellStyle name="Comma 3 3 3" xfId="1532" xr:uid="{00000000-0005-0000-0000-0000E5030000}"/>
    <cellStyle name="Comma 3 3 4" xfId="1533" xr:uid="{00000000-0005-0000-0000-0000E6030000}"/>
    <cellStyle name="Comma 3 4" xfId="1534" xr:uid="{00000000-0005-0000-0000-0000E7030000}"/>
    <cellStyle name="Comma 3 4 2" xfId="1535" xr:uid="{00000000-0005-0000-0000-0000E8030000}"/>
    <cellStyle name="Comma 3 4 3" xfId="1536" xr:uid="{00000000-0005-0000-0000-0000E9030000}"/>
    <cellStyle name="Comma 3 5" xfId="1537" xr:uid="{00000000-0005-0000-0000-0000EA030000}"/>
    <cellStyle name="Comma 3 6" xfId="1538" xr:uid="{00000000-0005-0000-0000-0000EB030000}"/>
    <cellStyle name="Comma 3 7" xfId="1539" xr:uid="{00000000-0005-0000-0000-0000EC030000}"/>
    <cellStyle name="Comma 3 8" xfId="1540" xr:uid="{00000000-0005-0000-0000-0000ED030000}"/>
    <cellStyle name="Comma 3 9" xfId="1541" xr:uid="{00000000-0005-0000-0000-0000EE030000}"/>
    <cellStyle name="Comma 4" xfId="38" xr:uid="{00000000-0005-0000-0000-0000EF030000}"/>
    <cellStyle name="Comma 4 10" xfId="1542" xr:uid="{00000000-0005-0000-0000-0000F0030000}"/>
    <cellStyle name="Comma 4 11" xfId="1543" xr:uid="{00000000-0005-0000-0000-0000F1030000}"/>
    <cellStyle name="Comma 4 12" xfId="1544" xr:uid="{00000000-0005-0000-0000-0000F2030000}"/>
    <cellStyle name="Comma 4 13" xfId="1545" xr:uid="{00000000-0005-0000-0000-0000F3030000}"/>
    <cellStyle name="Comma 4 14" xfId="1546" xr:uid="{00000000-0005-0000-0000-0000F4030000}"/>
    <cellStyle name="Comma 4 2" xfId="1547" xr:uid="{00000000-0005-0000-0000-0000F5030000}"/>
    <cellStyle name="Comma 4 2 2" xfId="1548" xr:uid="{00000000-0005-0000-0000-0000F6030000}"/>
    <cellStyle name="Comma 4 2 2 2" xfId="1549" xr:uid="{00000000-0005-0000-0000-0000F7030000}"/>
    <cellStyle name="Comma 4 2 2 2 2" xfId="1550" xr:uid="{00000000-0005-0000-0000-0000F8030000}"/>
    <cellStyle name="Comma 4 2 2 3" xfId="1551" xr:uid="{00000000-0005-0000-0000-0000F9030000}"/>
    <cellStyle name="Comma 4 2 3" xfId="1552" xr:uid="{00000000-0005-0000-0000-0000FA030000}"/>
    <cellStyle name="Comma 4 2 3 2" xfId="1553" xr:uid="{00000000-0005-0000-0000-0000FB030000}"/>
    <cellStyle name="Comma 4 2 4" xfId="1554" xr:uid="{00000000-0005-0000-0000-0000FC030000}"/>
    <cellStyle name="Comma 4 2 5" xfId="1555" xr:uid="{00000000-0005-0000-0000-0000FD030000}"/>
    <cellStyle name="Comma 4 3" xfId="1556" xr:uid="{00000000-0005-0000-0000-0000FE030000}"/>
    <cellStyle name="Comma 4 3 2" xfId="1557" xr:uid="{00000000-0005-0000-0000-0000FF030000}"/>
    <cellStyle name="Comma 4 3 2 2" xfId="1558" xr:uid="{00000000-0005-0000-0000-000000040000}"/>
    <cellStyle name="Comma 4 3 2 2 2" xfId="1559" xr:uid="{00000000-0005-0000-0000-000001040000}"/>
    <cellStyle name="Comma 4 3 2 3" xfId="1560" xr:uid="{00000000-0005-0000-0000-000002040000}"/>
    <cellStyle name="Comma 4 3 3" xfId="1561" xr:uid="{00000000-0005-0000-0000-000003040000}"/>
    <cellStyle name="Comma 4 3 3 2" xfId="1562" xr:uid="{00000000-0005-0000-0000-000004040000}"/>
    <cellStyle name="Comma 4 3 4" xfId="1563" xr:uid="{00000000-0005-0000-0000-000005040000}"/>
    <cellStyle name="Comma 4 4" xfId="1564" xr:uid="{00000000-0005-0000-0000-000006040000}"/>
    <cellStyle name="Comma 4 4 2" xfId="1565" xr:uid="{00000000-0005-0000-0000-000007040000}"/>
    <cellStyle name="Comma 4 4 2 2" xfId="1566" xr:uid="{00000000-0005-0000-0000-000008040000}"/>
    <cellStyle name="Comma 4 4 2 2 2" xfId="1567" xr:uid="{00000000-0005-0000-0000-000009040000}"/>
    <cellStyle name="Comma 4 4 2 3" xfId="1568" xr:uid="{00000000-0005-0000-0000-00000A040000}"/>
    <cellStyle name="Comma 4 4 3" xfId="1569" xr:uid="{00000000-0005-0000-0000-00000B040000}"/>
    <cellStyle name="Comma 4 4 3 2" xfId="1570" xr:uid="{00000000-0005-0000-0000-00000C040000}"/>
    <cellStyle name="Comma 4 4 4" xfId="1571" xr:uid="{00000000-0005-0000-0000-00000D040000}"/>
    <cellStyle name="Comma 4 5" xfId="1572" xr:uid="{00000000-0005-0000-0000-00000E040000}"/>
    <cellStyle name="Comma 4 5 2" xfId="1573" xr:uid="{00000000-0005-0000-0000-00000F040000}"/>
    <cellStyle name="Comma 4 5 2 2" xfId="1574" xr:uid="{00000000-0005-0000-0000-000010040000}"/>
    <cellStyle name="Comma 4 5 3" xfId="1575" xr:uid="{00000000-0005-0000-0000-000011040000}"/>
    <cellStyle name="Comma 4 6" xfId="1576" xr:uid="{00000000-0005-0000-0000-000012040000}"/>
    <cellStyle name="Comma 4 6 2" xfId="1577" xr:uid="{00000000-0005-0000-0000-000013040000}"/>
    <cellStyle name="Comma 4 6 2 2" xfId="1578" xr:uid="{00000000-0005-0000-0000-000014040000}"/>
    <cellStyle name="Comma 4 6 3" xfId="1579" xr:uid="{00000000-0005-0000-0000-000015040000}"/>
    <cellStyle name="Comma 4 7" xfId="1580" xr:uid="{00000000-0005-0000-0000-000016040000}"/>
    <cellStyle name="Comma 4 7 2" xfId="1581" xr:uid="{00000000-0005-0000-0000-000017040000}"/>
    <cellStyle name="Comma 4 8" xfId="1582" xr:uid="{00000000-0005-0000-0000-000018040000}"/>
    <cellStyle name="Comma 4 9" xfId="1583" xr:uid="{00000000-0005-0000-0000-000019040000}"/>
    <cellStyle name="Comma 5" xfId="90" xr:uid="{00000000-0005-0000-0000-00001A040000}"/>
    <cellStyle name="Comma 5 10" xfId="1584" xr:uid="{00000000-0005-0000-0000-00001B040000}"/>
    <cellStyle name="Comma 5 11" xfId="1585" xr:uid="{00000000-0005-0000-0000-00001C040000}"/>
    <cellStyle name="Comma 5 12" xfId="1586" xr:uid="{00000000-0005-0000-0000-00001D040000}"/>
    <cellStyle name="Comma 5 2" xfId="1587" xr:uid="{00000000-0005-0000-0000-00001E040000}"/>
    <cellStyle name="Comma 5 2 2" xfId="1588" xr:uid="{00000000-0005-0000-0000-00001F040000}"/>
    <cellStyle name="Comma 5 2 2 2" xfId="1589" xr:uid="{00000000-0005-0000-0000-000020040000}"/>
    <cellStyle name="Comma 5 2 2 2 2" xfId="1590" xr:uid="{00000000-0005-0000-0000-000021040000}"/>
    <cellStyle name="Comma 5 2 2 3" xfId="1591" xr:uid="{00000000-0005-0000-0000-000022040000}"/>
    <cellStyle name="Comma 5 2 3" xfId="1592" xr:uid="{00000000-0005-0000-0000-000023040000}"/>
    <cellStyle name="Comma 5 2 3 2" xfId="1593" xr:uid="{00000000-0005-0000-0000-000024040000}"/>
    <cellStyle name="Comma 5 2 4" xfId="1594" xr:uid="{00000000-0005-0000-0000-000025040000}"/>
    <cellStyle name="Comma 5 3" xfId="1595" xr:uid="{00000000-0005-0000-0000-000026040000}"/>
    <cellStyle name="Comma 5 3 2" xfId="1596" xr:uid="{00000000-0005-0000-0000-000027040000}"/>
    <cellStyle name="Comma 5 3 2 2" xfId="1597" xr:uid="{00000000-0005-0000-0000-000028040000}"/>
    <cellStyle name="Comma 5 3 2 2 2" xfId="1598" xr:uid="{00000000-0005-0000-0000-000029040000}"/>
    <cellStyle name="Comma 5 3 2 3" xfId="1599" xr:uid="{00000000-0005-0000-0000-00002A040000}"/>
    <cellStyle name="Comma 5 3 3" xfId="1600" xr:uid="{00000000-0005-0000-0000-00002B040000}"/>
    <cellStyle name="Comma 5 3 3 2" xfId="1601" xr:uid="{00000000-0005-0000-0000-00002C040000}"/>
    <cellStyle name="Comma 5 3 4" xfId="1602" xr:uid="{00000000-0005-0000-0000-00002D040000}"/>
    <cellStyle name="Comma 5 4" xfId="1603" xr:uid="{00000000-0005-0000-0000-00002E040000}"/>
    <cellStyle name="Comma 5 4 2" xfId="1604" xr:uid="{00000000-0005-0000-0000-00002F040000}"/>
    <cellStyle name="Comma 5 4 2 2" xfId="1605" xr:uid="{00000000-0005-0000-0000-000030040000}"/>
    <cellStyle name="Comma 5 4 3" xfId="1606" xr:uid="{00000000-0005-0000-0000-000031040000}"/>
    <cellStyle name="Comma 5 5" xfId="1607" xr:uid="{00000000-0005-0000-0000-000032040000}"/>
    <cellStyle name="Comma 5 5 2" xfId="1608" xr:uid="{00000000-0005-0000-0000-000033040000}"/>
    <cellStyle name="Comma 5 5 2 2" xfId="1609" xr:uid="{00000000-0005-0000-0000-000034040000}"/>
    <cellStyle name="Comma 5 5 3" xfId="1610" xr:uid="{00000000-0005-0000-0000-000035040000}"/>
    <cellStyle name="Comma 5 6" xfId="1611" xr:uid="{00000000-0005-0000-0000-000036040000}"/>
    <cellStyle name="Comma 5 6 2" xfId="1612" xr:uid="{00000000-0005-0000-0000-000037040000}"/>
    <cellStyle name="Comma 5 7" xfId="1613" xr:uid="{00000000-0005-0000-0000-000038040000}"/>
    <cellStyle name="Comma 5 8" xfId="1614" xr:uid="{00000000-0005-0000-0000-000039040000}"/>
    <cellStyle name="Comma 5 9" xfId="1615" xr:uid="{00000000-0005-0000-0000-00003A040000}"/>
    <cellStyle name="Comma 6" xfId="111" xr:uid="{00000000-0005-0000-0000-00003B040000}"/>
    <cellStyle name="Comma 6 2" xfId="1616" xr:uid="{00000000-0005-0000-0000-00003C040000}"/>
    <cellStyle name="Comma 6 3" xfId="1617" xr:uid="{00000000-0005-0000-0000-00003D040000}"/>
    <cellStyle name="Comma 6 4" xfId="1618" xr:uid="{00000000-0005-0000-0000-00003E040000}"/>
    <cellStyle name="Comma 6 5" xfId="1619" xr:uid="{00000000-0005-0000-0000-00003F040000}"/>
    <cellStyle name="Comma 6 6" xfId="1620" xr:uid="{00000000-0005-0000-0000-000040040000}"/>
    <cellStyle name="Comma 6 7" xfId="622" xr:uid="{00000000-0005-0000-0000-000041040000}"/>
    <cellStyle name="Comma 7" xfId="1621" xr:uid="{00000000-0005-0000-0000-000042040000}"/>
    <cellStyle name="Comma 7 2" xfId="1622" xr:uid="{00000000-0005-0000-0000-000043040000}"/>
    <cellStyle name="Comma 7 2 2" xfId="1623" xr:uid="{00000000-0005-0000-0000-000044040000}"/>
    <cellStyle name="Comma 7 2 2 2" xfId="1624" xr:uid="{00000000-0005-0000-0000-000045040000}"/>
    <cellStyle name="Comma 7 2 3" xfId="1625" xr:uid="{00000000-0005-0000-0000-000046040000}"/>
    <cellStyle name="Comma 7 3" xfId="1626" xr:uid="{00000000-0005-0000-0000-000047040000}"/>
    <cellStyle name="Comma 7 3 2" xfId="1627" xr:uid="{00000000-0005-0000-0000-000048040000}"/>
    <cellStyle name="Comma 7 4" xfId="1628" xr:uid="{00000000-0005-0000-0000-000049040000}"/>
    <cellStyle name="Comma 7 5" xfId="1629" xr:uid="{00000000-0005-0000-0000-00004A040000}"/>
    <cellStyle name="Comma 7 6" xfId="1630" xr:uid="{00000000-0005-0000-0000-00004B040000}"/>
    <cellStyle name="Comma 7 7" xfId="1631" xr:uid="{00000000-0005-0000-0000-00004C040000}"/>
    <cellStyle name="Comma 7 8" xfId="1632" xr:uid="{00000000-0005-0000-0000-00004D040000}"/>
    <cellStyle name="Comma 8" xfId="1633" xr:uid="{00000000-0005-0000-0000-00004E040000}"/>
    <cellStyle name="Comma 8 2" xfId="1634" xr:uid="{00000000-0005-0000-0000-00004F040000}"/>
    <cellStyle name="Comma 8 2 2" xfId="1635" xr:uid="{00000000-0005-0000-0000-000050040000}"/>
    <cellStyle name="Comma 8 3" xfId="1636" xr:uid="{00000000-0005-0000-0000-000051040000}"/>
    <cellStyle name="Comma 8 4" xfId="1637" xr:uid="{00000000-0005-0000-0000-000052040000}"/>
    <cellStyle name="Comma 8 5" xfId="1638" xr:uid="{00000000-0005-0000-0000-000053040000}"/>
    <cellStyle name="Comma 8 6" xfId="1639" xr:uid="{00000000-0005-0000-0000-000054040000}"/>
    <cellStyle name="Comma 8 7" xfId="1640" xr:uid="{00000000-0005-0000-0000-000055040000}"/>
    <cellStyle name="Comma 9" xfId="1641" xr:uid="{00000000-0005-0000-0000-000056040000}"/>
    <cellStyle name="Comma 9 2" xfId="1642" xr:uid="{00000000-0005-0000-0000-000057040000}"/>
    <cellStyle name="Comma 9 3" xfId="1643" xr:uid="{00000000-0005-0000-0000-000058040000}"/>
    <cellStyle name="Comma 9 4" xfId="1644" xr:uid="{00000000-0005-0000-0000-000059040000}"/>
    <cellStyle name="Comma 9 5" xfId="1645" xr:uid="{00000000-0005-0000-0000-00005A040000}"/>
    <cellStyle name="Comma0" xfId="1646" xr:uid="{00000000-0005-0000-0000-00005B040000}"/>
    <cellStyle name="Comma2 (0)" xfId="1647" xr:uid="{00000000-0005-0000-0000-00005C040000}"/>
    <cellStyle name="Comment" xfId="1648" xr:uid="{00000000-0005-0000-0000-00005D040000}"/>
    <cellStyle name="Commentaire" xfId="1649" xr:uid="{00000000-0005-0000-0000-00005E040000}"/>
    <cellStyle name="Commentaire 2" xfId="9860" xr:uid="{00000000-0005-0000-0000-00005F040000}"/>
    <cellStyle name="Commentaire 3" xfId="9965" xr:uid="{00000000-0005-0000-0000-000060040000}"/>
    <cellStyle name="Commentaire 4" xfId="9902" xr:uid="{00000000-0005-0000-0000-000061040000}"/>
    <cellStyle name="Commentaire 5" xfId="9903" xr:uid="{00000000-0005-0000-0000-000062040000}"/>
    <cellStyle name="Commentaire 6" xfId="9904" xr:uid="{00000000-0005-0000-0000-000063040000}"/>
    <cellStyle name="Company" xfId="1650" xr:uid="{00000000-0005-0000-0000-000064040000}"/>
    <cellStyle name="CurRatio" xfId="1651" xr:uid="{00000000-0005-0000-0000-000065040000}"/>
    <cellStyle name="Currency" xfId="70" builtinId="4"/>
    <cellStyle name="Currency--" xfId="2173" xr:uid="{00000000-0005-0000-0000-000067040000}"/>
    <cellStyle name="Currency [00]" xfId="1652" xr:uid="{00000000-0005-0000-0000-000068040000}"/>
    <cellStyle name="Currency [1]" xfId="1653" xr:uid="{00000000-0005-0000-0000-000069040000}"/>
    <cellStyle name="Currency [2]" xfId="1654" xr:uid="{00000000-0005-0000-0000-00006A040000}"/>
    <cellStyle name="Currency [2] 2" xfId="6862" xr:uid="{00000000-0005-0000-0000-00006B040000}"/>
    <cellStyle name="Currency [2] 2 2" xfId="9934" xr:uid="{00000000-0005-0000-0000-00006C040000}"/>
    <cellStyle name="Currency [2] 2 3" xfId="9882" xr:uid="{00000000-0005-0000-0000-00006D040000}"/>
    <cellStyle name="Currency [2] 2 4" xfId="9931" xr:uid="{00000000-0005-0000-0000-00006E040000}"/>
    <cellStyle name="Currency [2] 2 5" xfId="9869" xr:uid="{00000000-0005-0000-0000-00006F040000}"/>
    <cellStyle name="Currency [2] 2 6" xfId="9874" xr:uid="{00000000-0005-0000-0000-000070040000}"/>
    <cellStyle name="Currency [2] 3" xfId="9861" xr:uid="{00000000-0005-0000-0000-000071040000}"/>
    <cellStyle name="Currency [2] 4" xfId="9964" xr:uid="{00000000-0005-0000-0000-000072040000}"/>
    <cellStyle name="Currency [2] 5" xfId="9901" xr:uid="{00000000-0005-0000-0000-000073040000}"/>
    <cellStyle name="Currency [2] 6" xfId="9963" xr:uid="{00000000-0005-0000-0000-000074040000}"/>
    <cellStyle name="Currency [2] 7" xfId="9966" xr:uid="{00000000-0005-0000-0000-000075040000}"/>
    <cellStyle name="Currency [3]" xfId="1655" xr:uid="{00000000-0005-0000-0000-000076040000}"/>
    <cellStyle name="Currency 0" xfId="1656" xr:uid="{00000000-0005-0000-0000-000077040000}"/>
    <cellStyle name="Currency 10" xfId="1657" xr:uid="{00000000-0005-0000-0000-000078040000}"/>
    <cellStyle name="Currency 10 2" xfId="1658" xr:uid="{00000000-0005-0000-0000-000079040000}"/>
    <cellStyle name="Currency 10 2 2" xfId="1659" xr:uid="{00000000-0005-0000-0000-00007A040000}"/>
    <cellStyle name="Currency 10 2 2 2" xfId="1660" xr:uid="{00000000-0005-0000-0000-00007B040000}"/>
    <cellStyle name="Currency 10 2 2 2 2" xfId="1661" xr:uid="{00000000-0005-0000-0000-00007C040000}"/>
    <cellStyle name="Currency 10 2 2 3" xfId="1662" xr:uid="{00000000-0005-0000-0000-00007D040000}"/>
    <cellStyle name="Currency 10 2 3" xfId="1663" xr:uid="{00000000-0005-0000-0000-00007E040000}"/>
    <cellStyle name="Currency 10 2 3 2" xfId="1664" xr:uid="{00000000-0005-0000-0000-00007F040000}"/>
    <cellStyle name="Currency 10 2 4" xfId="1665" xr:uid="{00000000-0005-0000-0000-000080040000}"/>
    <cellStyle name="Currency 10 3" xfId="1666" xr:uid="{00000000-0005-0000-0000-000081040000}"/>
    <cellStyle name="Currency 10 3 2" xfId="1667" xr:uid="{00000000-0005-0000-0000-000082040000}"/>
    <cellStyle name="Currency 10 3 2 2" xfId="1668" xr:uid="{00000000-0005-0000-0000-000083040000}"/>
    <cellStyle name="Currency 10 3 2 2 2" xfId="1669" xr:uid="{00000000-0005-0000-0000-000084040000}"/>
    <cellStyle name="Currency 10 3 2 3" xfId="1670" xr:uid="{00000000-0005-0000-0000-000085040000}"/>
    <cellStyle name="Currency 10 3 3" xfId="1671" xr:uid="{00000000-0005-0000-0000-000086040000}"/>
    <cellStyle name="Currency 10 3 3 2" xfId="1672" xr:uid="{00000000-0005-0000-0000-000087040000}"/>
    <cellStyle name="Currency 10 3 4" xfId="1673" xr:uid="{00000000-0005-0000-0000-000088040000}"/>
    <cellStyle name="Currency 10 4" xfId="1674" xr:uid="{00000000-0005-0000-0000-000089040000}"/>
    <cellStyle name="Currency 10 4 2" xfId="1675" xr:uid="{00000000-0005-0000-0000-00008A040000}"/>
    <cellStyle name="Currency 10 4 2 2" xfId="1676" xr:uid="{00000000-0005-0000-0000-00008B040000}"/>
    <cellStyle name="Currency 10 4 3" xfId="1677" xr:uid="{00000000-0005-0000-0000-00008C040000}"/>
    <cellStyle name="Currency 10 5" xfId="1678" xr:uid="{00000000-0005-0000-0000-00008D040000}"/>
    <cellStyle name="Currency 10 5 2" xfId="1679" xr:uid="{00000000-0005-0000-0000-00008E040000}"/>
    <cellStyle name="Currency 10 6" xfId="1680" xr:uid="{00000000-0005-0000-0000-00008F040000}"/>
    <cellStyle name="Currency 11" xfId="1681" xr:uid="{00000000-0005-0000-0000-000090040000}"/>
    <cellStyle name="Currency 11 2" xfId="1682" xr:uid="{00000000-0005-0000-0000-000091040000}"/>
    <cellStyle name="Currency 11 2 2" xfId="1683" xr:uid="{00000000-0005-0000-0000-000092040000}"/>
    <cellStyle name="Currency 11 2 2 2" xfId="1684" xr:uid="{00000000-0005-0000-0000-000093040000}"/>
    <cellStyle name="Currency 11 2 2 2 2" xfId="1685" xr:uid="{00000000-0005-0000-0000-000094040000}"/>
    <cellStyle name="Currency 11 2 2 3" xfId="1686" xr:uid="{00000000-0005-0000-0000-000095040000}"/>
    <cellStyle name="Currency 11 2 3" xfId="1687" xr:uid="{00000000-0005-0000-0000-000096040000}"/>
    <cellStyle name="Currency 11 2 3 2" xfId="1688" xr:uid="{00000000-0005-0000-0000-000097040000}"/>
    <cellStyle name="Currency 11 2 4" xfId="1689" xr:uid="{00000000-0005-0000-0000-000098040000}"/>
    <cellStyle name="Currency 11 3" xfId="1690" xr:uid="{00000000-0005-0000-0000-000099040000}"/>
    <cellStyle name="Currency 11 3 2" xfId="1691" xr:uid="{00000000-0005-0000-0000-00009A040000}"/>
    <cellStyle name="Currency 11 3 2 2" xfId="1692" xr:uid="{00000000-0005-0000-0000-00009B040000}"/>
    <cellStyle name="Currency 11 3 2 2 2" xfId="1693" xr:uid="{00000000-0005-0000-0000-00009C040000}"/>
    <cellStyle name="Currency 11 3 2 3" xfId="1694" xr:uid="{00000000-0005-0000-0000-00009D040000}"/>
    <cellStyle name="Currency 11 3 3" xfId="1695" xr:uid="{00000000-0005-0000-0000-00009E040000}"/>
    <cellStyle name="Currency 11 3 3 2" xfId="1696" xr:uid="{00000000-0005-0000-0000-00009F040000}"/>
    <cellStyle name="Currency 11 3 4" xfId="1697" xr:uid="{00000000-0005-0000-0000-0000A0040000}"/>
    <cellStyle name="Currency 11 4" xfId="1698" xr:uid="{00000000-0005-0000-0000-0000A1040000}"/>
    <cellStyle name="Currency 11 4 2" xfId="1699" xr:uid="{00000000-0005-0000-0000-0000A2040000}"/>
    <cellStyle name="Currency 11 4 2 2" xfId="1700" xr:uid="{00000000-0005-0000-0000-0000A3040000}"/>
    <cellStyle name="Currency 11 4 3" xfId="1701" xr:uid="{00000000-0005-0000-0000-0000A4040000}"/>
    <cellStyle name="Currency 11 5" xfId="1702" xr:uid="{00000000-0005-0000-0000-0000A5040000}"/>
    <cellStyle name="Currency 11 5 2" xfId="1703" xr:uid="{00000000-0005-0000-0000-0000A6040000}"/>
    <cellStyle name="Currency 11 6" xfId="1704" xr:uid="{00000000-0005-0000-0000-0000A7040000}"/>
    <cellStyle name="Currency 12" xfId="1705" xr:uid="{00000000-0005-0000-0000-0000A8040000}"/>
    <cellStyle name="Currency 13" xfId="1706" xr:uid="{00000000-0005-0000-0000-0000A9040000}"/>
    <cellStyle name="Currency 14" xfId="1707" xr:uid="{00000000-0005-0000-0000-0000AA040000}"/>
    <cellStyle name="Currency 14 2" xfId="1708" xr:uid="{00000000-0005-0000-0000-0000AB040000}"/>
    <cellStyle name="Currency 14 2 2" xfId="1709" xr:uid="{00000000-0005-0000-0000-0000AC040000}"/>
    <cellStyle name="Currency 14 2 2 2" xfId="1710" xr:uid="{00000000-0005-0000-0000-0000AD040000}"/>
    <cellStyle name="Currency 14 2 2 2 2" xfId="1711" xr:uid="{00000000-0005-0000-0000-0000AE040000}"/>
    <cellStyle name="Currency 14 2 2 3" xfId="1712" xr:uid="{00000000-0005-0000-0000-0000AF040000}"/>
    <cellStyle name="Currency 14 2 3" xfId="1713" xr:uid="{00000000-0005-0000-0000-0000B0040000}"/>
    <cellStyle name="Currency 14 2 3 2" xfId="1714" xr:uid="{00000000-0005-0000-0000-0000B1040000}"/>
    <cellStyle name="Currency 14 2 4" xfId="1715" xr:uid="{00000000-0005-0000-0000-0000B2040000}"/>
    <cellStyle name="Currency 14 3" xfId="1716" xr:uid="{00000000-0005-0000-0000-0000B3040000}"/>
    <cellStyle name="Currency 14 3 2" xfId="1717" xr:uid="{00000000-0005-0000-0000-0000B4040000}"/>
    <cellStyle name="Currency 14 3 2 2" xfId="1718" xr:uid="{00000000-0005-0000-0000-0000B5040000}"/>
    <cellStyle name="Currency 14 3 2 2 2" xfId="1719" xr:uid="{00000000-0005-0000-0000-0000B6040000}"/>
    <cellStyle name="Currency 14 3 2 3" xfId="1720" xr:uid="{00000000-0005-0000-0000-0000B7040000}"/>
    <cellStyle name="Currency 14 3 3" xfId="1721" xr:uid="{00000000-0005-0000-0000-0000B8040000}"/>
    <cellStyle name="Currency 14 3 3 2" xfId="1722" xr:uid="{00000000-0005-0000-0000-0000B9040000}"/>
    <cellStyle name="Currency 14 3 4" xfId="1723" xr:uid="{00000000-0005-0000-0000-0000BA040000}"/>
    <cellStyle name="Currency 14 4" xfId="1724" xr:uid="{00000000-0005-0000-0000-0000BB040000}"/>
    <cellStyle name="Currency 14 4 2" xfId="1725" xr:uid="{00000000-0005-0000-0000-0000BC040000}"/>
    <cellStyle name="Currency 14 4 2 2" xfId="1726" xr:uid="{00000000-0005-0000-0000-0000BD040000}"/>
    <cellStyle name="Currency 14 4 2 2 2" xfId="1727" xr:uid="{00000000-0005-0000-0000-0000BE040000}"/>
    <cellStyle name="Currency 14 4 2 3" xfId="1728" xr:uid="{00000000-0005-0000-0000-0000BF040000}"/>
    <cellStyle name="Currency 14 4 3" xfId="1729" xr:uid="{00000000-0005-0000-0000-0000C0040000}"/>
    <cellStyle name="Currency 14 4 3 2" xfId="1730" xr:uid="{00000000-0005-0000-0000-0000C1040000}"/>
    <cellStyle name="Currency 14 4 4" xfId="1731" xr:uid="{00000000-0005-0000-0000-0000C2040000}"/>
    <cellStyle name="Currency 14 5" xfId="1732" xr:uid="{00000000-0005-0000-0000-0000C3040000}"/>
    <cellStyle name="Currency 14 5 2" xfId="1733" xr:uid="{00000000-0005-0000-0000-0000C4040000}"/>
    <cellStyle name="Currency 14 5 2 2" xfId="1734" xr:uid="{00000000-0005-0000-0000-0000C5040000}"/>
    <cellStyle name="Currency 14 5 3" xfId="1735" xr:uid="{00000000-0005-0000-0000-0000C6040000}"/>
    <cellStyle name="Currency 14 6" xfId="1736" xr:uid="{00000000-0005-0000-0000-0000C7040000}"/>
    <cellStyle name="Currency 14 6 2" xfId="1737" xr:uid="{00000000-0005-0000-0000-0000C8040000}"/>
    <cellStyle name="Currency 14 7" xfId="1738" xr:uid="{00000000-0005-0000-0000-0000C9040000}"/>
    <cellStyle name="Currency 15" xfId="1739" xr:uid="{00000000-0005-0000-0000-0000CA040000}"/>
    <cellStyle name="Currency 15 2" xfId="1740" xr:uid="{00000000-0005-0000-0000-0000CB040000}"/>
    <cellStyle name="Currency 15 2 2" xfId="1741" xr:uid="{00000000-0005-0000-0000-0000CC040000}"/>
    <cellStyle name="Currency 15 2 2 2" xfId="1742" xr:uid="{00000000-0005-0000-0000-0000CD040000}"/>
    <cellStyle name="Currency 15 2 3" xfId="1743" xr:uid="{00000000-0005-0000-0000-0000CE040000}"/>
    <cellStyle name="Currency 15 3" xfId="1744" xr:uid="{00000000-0005-0000-0000-0000CF040000}"/>
    <cellStyle name="Currency 15 3 2" xfId="1745" xr:uid="{00000000-0005-0000-0000-0000D0040000}"/>
    <cellStyle name="Currency 15 4" xfId="1746" xr:uid="{00000000-0005-0000-0000-0000D1040000}"/>
    <cellStyle name="Currency 16" xfId="1747" xr:uid="{00000000-0005-0000-0000-0000D2040000}"/>
    <cellStyle name="Currency 16 2" xfId="1748" xr:uid="{00000000-0005-0000-0000-0000D3040000}"/>
    <cellStyle name="Currency 17" xfId="1749" xr:uid="{00000000-0005-0000-0000-0000D4040000}"/>
    <cellStyle name="Currency 18" xfId="1750" xr:uid="{00000000-0005-0000-0000-0000D5040000}"/>
    <cellStyle name="Currency 19" xfId="1751" xr:uid="{00000000-0005-0000-0000-0000D6040000}"/>
    <cellStyle name="Currency 19 2" xfId="1752" xr:uid="{00000000-0005-0000-0000-0000D7040000}"/>
    <cellStyle name="Currency 19 2 2" xfId="1753" xr:uid="{00000000-0005-0000-0000-0000D8040000}"/>
    <cellStyle name="Currency 19 2 2 2" xfId="1754" xr:uid="{00000000-0005-0000-0000-0000D9040000}"/>
    <cellStyle name="Currency 19 2 2 2 2" xfId="1755" xr:uid="{00000000-0005-0000-0000-0000DA040000}"/>
    <cellStyle name="Currency 19 2 2 3" xfId="1756" xr:uid="{00000000-0005-0000-0000-0000DB040000}"/>
    <cellStyle name="Currency 19 2 3" xfId="1757" xr:uid="{00000000-0005-0000-0000-0000DC040000}"/>
    <cellStyle name="Currency 19 2 3 2" xfId="1758" xr:uid="{00000000-0005-0000-0000-0000DD040000}"/>
    <cellStyle name="Currency 19 2 4" xfId="1759" xr:uid="{00000000-0005-0000-0000-0000DE040000}"/>
    <cellStyle name="Currency 19 3" xfId="1760" xr:uid="{00000000-0005-0000-0000-0000DF040000}"/>
    <cellStyle name="Currency 19 3 2" xfId="1761" xr:uid="{00000000-0005-0000-0000-0000E0040000}"/>
    <cellStyle name="Currency 19 3 2 2" xfId="1762" xr:uid="{00000000-0005-0000-0000-0000E1040000}"/>
    <cellStyle name="Currency 19 3 2 2 2" xfId="1763" xr:uid="{00000000-0005-0000-0000-0000E2040000}"/>
    <cellStyle name="Currency 19 3 2 3" xfId="1764" xr:uid="{00000000-0005-0000-0000-0000E3040000}"/>
    <cellStyle name="Currency 19 3 3" xfId="1765" xr:uid="{00000000-0005-0000-0000-0000E4040000}"/>
    <cellStyle name="Currency 19 3 3 2" xfId="1766" xr:uid="{00000000-0005-0000-0000-0000E5040000}"/>
    <cellStyle name="Currency 19 3 4" xfId="1767" xr:uid="{00000000-0005-0000-0000-0000E6040000}"/>
    <cellStyle name="Currency 19 4" xfId="1768" xr:uid="{00000000-0005-0000-0000-0000E7040000}"/>
    <cellStyle name="Currency 19 4 2" xfId="1769" xr:uid="{00000000-0005-0000-0000-0000E8040000}"/>
    <cellStyle name="Currency 19 4 2 2" xfId="1770" xr:uid="{00000000-0005-0000-0000-0000E9040000}"/>
    <cellStyle name="Currency 19 4 3" xfId="1771" xr:uid="{00000000-0005-0000-0000-0000EA040000}"/>
    <cellStyle name="Currency 19 5" xfId="1772" xr:uid="{00000000-0005-0000-0000-0000EB040000}"/>
    <cellStyle name="Currency 19 5 2" xfId="1773" xr:uid="{00000000-0005-0000-0000-0000EC040000}"/>
    <cellStyle name="Currency 19 6" xfId="1774" xr:uid="{00000000-0005-0000-0000-0000ED040000}"/>
    <cellStyle name="Currency 2" xfId="4" xr:uid="{00000000-0005-0000-0000-0000EE040000}"/>
    <cellStyle name="Currency-- 2" xfId="9958" xr:uid="{00000000-0005-0000-0000-0000EF040000}"/>
    <cellStyle name="Currency 2 10" xfId="1775" xr:uid="{00000000-0005-0000-0000-0000F0040000}"/>
    <cellStyle name="Currency 2 10 2" xfId="1776" xr:uid="{00000000-0005-0000-0000-0000F1040000}"/>
    <cellStyle name="Currency 2 10 2 2" xfId="1777" xr:uid="{00000000-0005-0000-0000-0000F2040000}"/>
    <cellStyle name="Currency 2 10 3" xfId="1778" xr:uid="{00000000-0005-0000-0000-0000F3040000}"/>
    <cellStyle name="Currency 2 11" xfId="1779" xr:uid="{00000000-0005-0000-0000-0000F4040000}"/>
    <cellStyle name="Currency 2 12" xfId="1780" xr:uid="{00000000-0005-0000-0000-0000F5040000}"/>
    <cellStyle name="Currency 2 13" xfId="1781" xr:uid="{00000000-0005-0000-0000-0000F6040000}"/>
    <cellStyle name="Currency 2 14" xfId="1782" xr:uid="{00000000-0005-0000-0000-0000F7040000}"/>
    <cellStyle name="Currency 2 15" xfId="1783" xr:uid="{00000000-0005-0000-0000-0000F8040000}"/>
    <cellStyle name="Currency 2 16" xfId="1784" xr:uid="{00000000-0005-0000-0000-0000F9040000}"/>
    <cellStyle name="Currency 2 17" xfId="1785" xr:uid="{00000000-0005-0000-0000-0000FA040000}"/>
    <cellStyle name="Currency 2 18" xfId="1786" xr:uid="{00000000-0005-0000-0000-0000FB040000}"/>
    <cellStyle name="Currency 2 2" xfId="1787" xr:uid="{00000000-0005-0000-0000-0000FC040000}"/>
    <cellStyle name="Currency 2 2 10" xfId="1788" xr:uid="{00000000-0005-0000-0000-0000FD040000}"/>
    <cellStyle name="Currency 2 2 11" xfId="1789" xr:uid="{00000000-0005-0000-0000-0000FE040000}"/>
    <cellStyle name="Currency 2 2 2" xfId="1790" xr:uid="{00000000-0005-0000-0000-0000FF040000}"/>
    <cellStyle name="Currency 2 2 3" xfId="1791" xr:uid="{00000000-0005-0000-0000-000000050000}"/>
    <cellStyle name="Currency 2 2 4" xfId="1792" xr:uid="{00000000-0005-0000-0000-000001050000}"/>
    <cellStyle name="Currency 2 2 5" xfId="1793" xr:uid="{00000000-0005-0000-0000-000002050000}"/>
    <cellStyle name="Currency 2 2 6" xfId="1794" xr:uid="{00000000-0005-0000-0000-000003050000}"/>
    <cellStyle name="Currency 2 2 7" xfId="1795" xr:uid="{00000000-0005-0000-0000-000004050000}"/>
    <cellStyle name="Currency 2 2 8" xfId="1796" xr:uid="{00000000-0005-0000-0000-000005050000}"/>
    <cellStyle name="Currency 2 2 9" xfId="1797" xr:uid="{00000000-0005-0000-0000-000006050000}"/>
    <cellStyle name="Currency 2 3" xfId="1798" xr:uid="{00000000-0005-0000-0000-000007050000}"/>
    <cellStyle name="Currency 2 3 2" xfId="1799" xr:uid="{00000000-0005-0000-0000-000008050000}"/>
    <cellStyle name="Currency 2 3 3" xfId="1800" xr:uid="{00000000-0005-0000-0000-000009050000}"/>
    <cellStyle name="Currency 2 3 4" xfId="1801" xr:uid="{00000000-0005-0000-0000-00000A050000}"/>
    <cellStyle name="Currency 2 3 5" xfId="1802" xr:uid="{00000000-0005-0000-0000-00000B050000}"/>
    <cellStyle name="Currency 2 4" xfId="1803" xr:uid="{00000000-0005-0000-0000-00000C050000}"/>
    <cellStyle name="Currency 2 5" xfId="1804" xr:uid="{00000000-0005-0000-0000-00000D050000}"/>
    <cellStyle name="Currency 2 6" xfId="1805" xr:uid="{00000000-0005-0000-0000-00000E050000}"/>
    <cellStyle name="Currency 2 7" xfId="1806" xr:uid="{00000000-0005-0000-0000-00000F050000}"/>
    <cellStyle name="Currency 2 8" xfId="1807" xr:uid="{00000000-0005-0000-0000-000010050000}"/>
    <cellStyle name="Currency 2 9" xfId="1808" xr:uid="{00000000-0005-0000-0000-000011050000}"/>
    <cellStyle name="Currency 2*" xfId="1810" xr:uid="{00000000-0005-0000-0000-000012050000}"/>
    <cellStyle name="Currency 2_CLdcfmodel" xfId="1809" xr:uid="{00000000-0005-0000-0000-000013050000}"/>
    <cellStyle name="Currency 20" xfId="1811" xr:uid="{00000000-0005-0000-0000-000014050000}"/>
    <cellStyle name="Currency 20 2" xfId="1812" xr:uid="{00000000-0005-0000-0000-000015050000}"/>
    <cellStyle name="Currency 20 2 2" xfId="1813" xr:uid="{00000000-0005-0000-0000-000016050000}"/>
    <cellStyle name="Currency 20 2 2 2" xfId="1814" xr:uid="{00000000-0005-0000-0000-000017050000}"/>
    <cellStyle name="Currency 20 2 2 2 2" xfId="1815" xr:uid="{00000000-0005-0000-0000-000018050000}"/>
    <cellStyle name="Currency 20 2 2 3" xfId="1816" xr:uid="{00000000-0005-0000-0000-000019050000}"/>
    <cellStyle name="Currency 20 2 3" xfId="1817" xr:uid="{00000000-0005-0000-0000-00001A050000}"/>
    <cellStyle name="Currency 20 2 3 2" xfId="1818" xr:uid="{00000000-0005-0000-0000-00001B050000}"/>
    <cellStyle name="Currency 20 2 4" xfId="1819" xr:uid="{00000000-0005-0000-0000-00001C050000}"/>
    <cellStyle name="Currency 20 3" xfId="1820" xr:uid="{00000000-0005-0000-0000-00001D050000}"/>
    <cellStyle name="Currency 20 3 2" xfId="1821" xr:uid="{00000000-0005-0000-0000-00001E050000}"/>
    <cellStyle name="Currency 20 3 2 2" xfId="1822" xr:uid="{00000000-0005-0000-0000-00001F050000}"/>
    <cellStyle name="Currency 20 3 2 2 2" xfId="1823" xr:uid="{00000000-0005-0000-0000-000020050000}"/>
    <cellStyle name="Currency 20 3 2 3" xfId="1824" xr:uid="{00000000-0005-0000-0000-000021050000}"/>
    <cellStyle name="Currency 20 3 3" xfId="1825" xr:uid="{00000000-0005-0000-0000-000022050000}"/>
    <cellStyle name="Currency 20 3 3 2" xfId="1826" xr:uid="{00000000-0005-0000-0000-000023050000}"/>
    <cellStyle name="Currency 20 3 4" xfId="1827" xr:uid="{00000000-0005-0000-0000-000024050000}"/>
    <cellStyle name="Currency 20 4" xfId="1828" xr:uid="{00000000-0005-0000-0000-000025050000}"/>
    <cellStyle name="Currency 20 4 2" xfId="1829" xr:uid="{00000000-0005-0000-0000-000026050000}"/>
    <cellStyle name="Currency 20 4 2 2" xfId="1830" xr:uid="{00000000-0005-0000-0000-000027050000}"/>
    <cellStyle name="Currency 20 4 3" xfId="1831" xr:uid="{00000000-0005-0000-0000-000028050000}"/>
    <cellStyle name="Currency 20 5" xfId="1832" xr:uid="{00000000-0005-0000-0000-000029050000}"/>
    <cellStyle name="Currency 20 5 2" xfId="1833" xr:uid="{00000000-0005-0000-0000-00002A050000}"/>
    <cellStyle name="Currency 20 6" xfId="1834" xr:uid="{00000000-0005-0000-0000-00002B050000}"/>
    <cellStyle name="Currency 21" xfId="1835" xr:uid="{00000000-0005-0000-0000-00002C050000}"/>
    <cellStyle name="Currency 21 2" xfId="1836" xr:uid="{00000000-0005-0000-0000-00002D050000}"/>
    <cellStyle name="Currency 21 2 2" xfId="1837" xr:uid="{00000000-0005-0000-0000-00002E050000}"/>
    <cellStyle name="Currency 21 2 2 2" xfId="1838" xr:uid="{00000000-0005-0000-0000-00002F050000}"/>
    <cellStyle name="Currency 21 2 2 2 2" xfId="1839" xr:uid="{00000000-0005-0000-0000-000030050000}"/>
    <cellStyle name="Currency 21 2 2 3" xfId="1840" xr:uid="{00000000-0005-0000-0000-000031050000}"/>
    <cellStyle name="Currency 21 2 3" xfId="1841" xr:uid="{00000000-0005-0000-0000-000032050000}"/>
    <cellStyle name="Currency 21 2 3 2" xfId="1842" xr:uid="{00000000-0005-0000-0000-000033050000}"/>
    <cellStyle name="Currency 21 2 4" xfId="1843" xr:uid="{00000000-0005-0000-0000-000034050000}"/>
    <cellStyle name="Currency 21 3" xfId="1844" xr:uid="{00000000-0005-0000-0000-000035050000}"/>
    <cellStyle name="Currency 21 3 2" xfId="1845" xr:uid="{00000000-0005-0000-0000-000036050000}"/>
    <cellStyle name="Currency 21 3 2 2" xfId="1846" xr:uid="{00000000-0005-0000-0000-000037050000}"/>
    <cellStyle name="Currency 21 3 2 2 2" xfId="1847" xr:uid="{00000000-0005-0000-0000-000038050000}"/>
    <cellStyle name="Currency 21 3 2 3" xfId="1848" xr:uid="{00000000-0005-0000-0000-000039050000}"/>
    <cellStyle name="Currency 21 3 3" xfId="1849" xr:uid="{00000000-0005-0000-0000-00003A050000}"/>
    <cellStyle name="Currency 21 3 3 2" xfId="1850" xr:uid="{00000000-0005-0000-0000-00003B050000}"/>
    <cellStyle name="Currency 21 3 4" xfId="1851" xr:uid="{00000000-0005-0000-0000-00003C050000}"/>
    <cellStyle name="Currency 21 4" xfId="1852" xr:uid="{00000000-0005-0000-0000-00003D050000}"/>
    <cellStyle name="Currency 21 4 2" xfId="1853" xr:uid="{00000000-0005-0000-0000-00003E050000}"/>
    <cellStyle name="Currency 21 4 2 2" xfId="1854" xr:uid="{00000000-0005-0000-0000-00003F050000}"/>
    <cellStyle name="Currency 21 4 3" xfId="1855" xr:uid="{00000000-0005-0000-0000-000040050000}"/>
    <cellStyle name="Currency 21 5" xfId="1856" xr:uid="{00000000-0005-0000-0000-000041050000}"/>
    <cellStyle name="Currency 21 5 2" xfId="1857" xr:uid="{00000000-0005-0000-0000-000042050000}"/>
    <cellStyle name="Currency 21 6" xfId="1858" xr:uid="{00000000-0005-0000-0000-000043050000}"/>
    <cellStyle name="Currency 22" xfId="1859" xr:uid="{00000000-0005-0000-0000-000044050000}"/>
    <cellStyle name="Currency 22 2" xfId="1860" xr:uid="{00000000-0005-0000-0000-000045050000}"/>
    <cellStyle name="Currency 22 2 2" xfId="1861" xr:uid="{00000000-0005-0000-0000-000046050000}"/>
    <cellStyle name="Currency 22 2 2 2" xfId="1862" xr:uid="{00000000-0005-0000-0000-000047050000}"/>
    <cellStyle name="Currency 22 2 2 2 2" xfId="1863" xr:uid="{00000000-0005-0000-0000-000048050000}"/>
    <cellStyle name="Currency 22 2 2 3" xfId="1864" xr:uid="{00000000-0005-0000-0000-000049050000}"/>
    <cellStyle name="Currency 22 2 3" xfId="1865" xr:uid="{00000000-0005-0000-0000-00004A050000}"/>
    <cellStyle name="Currency 22 2 3 2" xfId="1866" xr:uid="{00000000-0005-0000-0000-00004B050000}"/>
    <cellStyle name="Currency 22 2 4" xfId="1867" xr:uid="{00000000-0005-0000-0000-00004C050000}"/>
    <cellStyle name="Currency 22 3" xfId="1868" xr:uid="{00000000-0005-0000-0000-00004D050000}"/>
    <cellStyle name="Currency 22 3 2" xfId="1869" xr:uid="{00000000-0005-0000-0000-00004E050000}"/>
    <cellStyle name="Currency 22 3 2 2" xfId="1870" xr:uid="{00000000-0005-0000-0000-00004F050000}"/>
    <cellStyle name="Currency 22 3 2 2 2" xfId="1871" xr:uid="{00000000-0005-0000-0000-000050050000}"/>
    <cellStyle name="Currency 22 3 2 3" xfId="1872" xr:uid="{00000000-0005-0000-0000-000051050000}"/>
    <cellStyle name="Currency 22 3 3" xfId="1873" xr:uid="{00000000-0005-0000-0000-000052050000}"/>
    <cellStyle name="Currency 22 3 3 2" xfId="1874" xr:uid="{00000000-0005-0000-0000-000053050000}"/>
    <cellStyle name="Currency 22 3 4" xfId="1875" xr:uid="{00000000-0005-0000-0000-000054050000}"/>
    <cellStyle name="Currency 22 4" xfId="1876" xr:uid="{00000000-0005-0000-0000-000055050000}"/>
    <cellStyle name="Currency 22 4 2" xfId="1877" xr:uid="{00000000-0005-0000-0000-000056050000}"/>
    <cellStyle name="Currency 22 4 2 2" xfId="1878" xr:uid="{00000000-0005-0000-0000-000057050000}"/>
    <cellStyle name="Currency 22 4 3" xfId="1879" xr:uid="{00000000-0005-0000-0000-000058050000}"/>
    <cellStyle name="Currency 22 5" xfId="1880" xr:uid="{00000000-0005-0000-0000-000059050000}"/>
    <cellStyle name="Currency 22 5 2" xfId="1881" xr:uid="{00000000-0005-0000-0000-00005A050000}"/>
    <cellStyle name="Currency 22 6" xfId="1882" xr:uid="{00000000-0005-0000-0000-00005B050000}"/>
    <cellStyle name="Currency 23" xfId="1883" xr:uid="{00000000-0005-0000-0000-00005C050000}"/>
    <cellStyle name="Currency 23 2" xfId="1884" xr:uid="{00000000-0005-0000-0000-00005D050000}"/>
    <cellStyle name="Currency 23 2 2" xfId="1885" xr:uid="{00000000-0005-0000-0000-00005E050000}"/>
    <cellStyle name="Currency 23 2 2 2" xfId="1886" xr:uid="{00000000-0005-0000-0000-00005F050000}"/>
    <cellStyle name="Currency 23 2 2 2 2" xfId="1887" xr:uid="{00000000-0005-0000-0000-000060050000}"/>
    <cellStyle name="Currency 23 2 2 3" xfId="1888" xr:uid="{00000000-0005-0000-0000-000061050000}"/>
    <cellStyle name="Currency 23 2 3" xfId="1889" xr:uid="{00000000-0005-0000-0000-000062050000}"/>
    <cellStyle name="Currency 23 2 3 2" xfId="1890" xr:uid="{00000000-0005-0000-0000-000063050000}"/>
    <cellStyle name="Currency 23 2 4" xfId="1891" xr:uid="{00000000-0005-0000-0000-000064050000}"/>
    <cellStyle name="Currency 23 3" xfId="1892" xr:uid="{00000000-0005-0000-0000-000065050000}"/>
    <cellStyle name="Currency 23 3 2" xfId="1893" xr:uid="{00000000-0005-0000-0000-000066050000}"/>
    <cellStyle name="Currency 23 3 2 2" xfId="1894" xr:uid="{00000000-0005-0000-0000-000067050000}"/>
    <cellStyle name="Currency 23 3 2 2 2" xfId="1895" xr:uid="{00000000-0005-0000-0000-000068050000}"/>
    <cellStyle name="Currency 23 3 2 3" xfId="1896" xr:uid="{00000000-0005-0000-0000-000069050000}"/>
    <cellStyle name="Currency 23 3 3" xfId="1897" xr:uid="{00000000-0005-0000-0000-00006A050000}"/>
    <cellStyle name="Currency 23 3 3 2" xfId="1898" xr:uid="{00000000-0005-0000-0000-00006B050000}"/>
    <cellStyle name="Currency 23 3 4" xfId="1899" xr:uid="{00000000-0005-0000-0000-00006C050000}"/>
    <cellStyle name="Currency 23 4" xfId="1900" xr:uid="{00000000-0005-0000-0000-00006D050000}"/>
    <cellStyle name="Currency 23 4 2" xfId="1901" xr:uid="{00000000-0005-0000-0000-00006E050000}"/>
    <cellStyle name="Currency 23 4 2 2" xfId="1902" xr:uid="{00000000-0005-0000-0000-00006F050000}"/>
    <cellStyle name="Currency 23 4 3" xfId="1903" xr:uid="{00000000-0005-0000-0000-000070050000}"/>
    <cellStyle name="Currency 23 5" xfId="1904" xr:uid="{00000000-0005-0000-0000-000071050000}"/>
    <cellStyle name="Currency 23 5 2" xfId="1905" xr:uid="{00000000-0005-0000-0000-000072050000}"/>
    <cellStyle name="Currency 23 6" xfId="1906" xr:uid="{00000000-0005-0000-0000-000073050000}"/>
    <cellStyle name="Currency 24" xfId="1907" xr:uid="{00000000-0005-0000-0000-000074050000}"/>
    <cellStyle name="Currency 24 2" xfId="1908" xr:uid="{00000000-0005-0000-0000-000075050000}"/>
    <cellStyle name="Currency 24 2 2" xfId="1909" xr:uid="{00000000-0005-0000-0000-000076050000}"/>
    <cellStyle name="Currency 24 2 2 2" xfId="1910" xr:uid="{00000000-0005-0000-0000-000077050000}"/>
    <cellStyle name="Currency 24 2 2 2 2" xfId="1911" xr:uid="{00000000-0005-0000-0000-000078050000}"/>
    <cellStyle name="Currency 24 2 2 3" xfId="1912" xr:uid="{00000000-0005-0000-0000-000079050000}"/>
    <cellStyle name="Currency 24 2 3" xfId="1913" xr:uid="{00000000-0005-0000-0000-00007A050000}"/>
    <cellStyle name="Currency 24 2 3 2" xfId="1914" xr:uid="{00000000-0005-0000-0000-00007B050000}"/>
    <cellStyle name="Currency 24 2 4" xfId="1915" xr:uid="{00000000-0005-0000-0000-00007C050000}"/>
    <cellStyle name="Currency 24 3" xfId="1916" xr:uid="{00000000-0005-0000-0000-00007D050000}"/>
    <cellStyle name="Currency 24 3 2" xfId="1917" xr:uid="{00000000-0005-0000-0000-00007E050000}"/>
    <cellStyle name="Currency 24 3 2 2" xfId="1918" xr:uid="{00000000-0005-0000-0000-00007F050000}"/>
    <cellStyle name="Currency 24 3 2 2 2" xfId="1919" xr:uid="{00000000-0005-0000-0000-000080050000}"/>
    <cellStyle name="Currency 24 3 2 3" xfId="1920" xr:uid="{00000000-0005-0000-0000-000081050000}"/>
    <cellStyle name="Currency 24 3 3" xfId="1921" xr:uid="{00000000-0005-0000-0000-000082050000}"/>
    <cellStyle name="Currency 24 3 3 2" xfId="1922" xr:uid="{00000000-0005-0000-0000-000083050000}"/>
    <cellStyle name="Currency 24 3 4" xfId="1923" xr:uid="{00000000-0005-0000-0000-000084050000}"/>
    <cellStyle name="Currency 24 4" xfId="1924" xr:uid="{00000000-0005-0000-0000-000085050000}"/>
    <cellStyle name="Currency 24 4 2" xfId="1925" xr:uid="{00000000-0005-0000-0000-000086050000}"/>
    <cellStyle name="Currency 24 4 2 2" xfId="1926" xr:uid="{00000000-0005-0000-0000-000087050000}"/>
    <cellStyle name="Currency 24 4 3" xfId="1927" xr:uid="{00000000-0005-0000-0000-000088050000}"/>
    <cellStyle name="Currency 24 5" xfId="1928" xr:uid="{00000000-0005-0000-0000-000089050000}"/>
    <cellStyle name="Currency 24 5 2" xfId="1929" xr:uid="{00000000-0005-0000-0000-00008A050000}"/>
    <cellStyle name="Currency 24 6" xfId="1930" xr:uid="{00000000-0005-0000-0000-00008B050000}"/>
    <cellStyle name="Currency 25" xfId="1931" xr:uid="{00000000-0005-0000-0000-00008C050000}"/>
    <cellStyle name="Currency 26" xfId="1932" xr:uid="{00000000-0005-0000-0000-00008D050000}"/>
    <cellStyle name="Currency 26 2" xfId="1933" xr:uid="{00000000-0005-0000-0000-00008E050000}"/>
    <cellStyle name="Currency 26 2 2" xfId="1934" xr:uid="{00000000-0005-0000-0000-00008F050000}"/>
    <cellStyle name="Currency 26 2 2 2" xfId="1935" xr:uid="{00000000-0005-0000-0000-000090050000}"/>
    <cellStyle name="Currency 26 2 2 2 2" xfId="1936" xr:uid="{00000000-0005-0000-0000-000091050000}"/>
    <cellStyle name="Currency 26 2 2 3" xfId="1937" xr:uid="{00000000-0005-0000-0000-000092050000}"/>
    <cellStyle name="Currency 26 2 3" xfId="1938" xr:uid="{00000000-0005-0000-0000-000093050000}"/>
    <cellStyle name="Currency 26 2 3 2" xfId="1939" xr:uid="{00000000-0005-0000-0000-000094050000}"/>
    <cellStyle name="Currency 26 2 4" xfId="1940" xr:uid="{00000000-0005-0000-0000-000095050000}"/>
    <cellStyle name="Currency 26 3" xfId="1941" xr:uid="{00000000-0005-0000-0000-000096050000}"/>
    <cellStyle name="Currency 26 3 2" xfId="1942" xr:uid="{00000000-0005-0000-0000-000097050000}"/>
    <cellStyle name="Currency 26 3 2 2" xfId="1943" xr:uid="{00000000-0005-0000-0000-000098050000}"/>
    <cellStyle name="Currency 26 3 2 2 2" xfId="1944" xr:uid="{00000000-0005-0000-0000-000099050000}"/>
    <cellStyle name="Currency 26 3 2 3" xfId="1945" xr:uid="{00000000-0005-0000-0000-00009A050000}"/>
    <cellStyle name="Currency 26 3 3" xfId="1946" xr:uid="{00000000-0005-0000-0000-00009B050000}"/>
    <cellStyle name="Currency 26 3 3 2" xfId="1947" xr:uid="{00000000-0005-0000-0000-00009C050000}"/>
    <cellStyle name="Currency 26 3 4" xfId="1948" xr:uid="{00000000-0005-0000-0000-00009D050000}"/>
    <cellStyle name="Currency 26 4" xfId="1949" xr:uid="{00000000-0005-0000-0000-00009E050000}"/>
    <cellStyle name="Currency 26 4 2" xfId="1950" xr:uid="{00000000-0005-0000-0000-00009F050000}"/>
    <cellStyle name="Currency 26 4 2 2" xfId="1951" xr:uid="{00000000-0005-0000-0000-0000A0050000}"/>
    <cellStyle name="Currency 26 4 3" xfId="1952" xr:uid="{00000000-0005-0000-0000-0000A1050000}"/>
    <cellStyle name="Currency 26 5" xfId="1953" xr:uid="{00000000-0005-0000-0000-0000A2050000}"/>
    <cellStyle name="Currency 26 5 2" xfId="1954" xr:uid="{00000000-0005-0000-0000-0000A3050000}"/>
    <cellStyle name="Currency 26 6" xfId="1955" xr:uid="{00000000-0005-0000-0000-0000A4050000}"/>
    <cellStyle name="Currency 27" xfId="1956" xr:uid="{00000000-0005-0000-0000-0000A5050000}"/>
    <cellStyle name="Currency 27 2" xfId="1957" xr:uid="{00000000-0005-0000-0000-0000A6050000}"/>
    <cellStyle name="Currency 27 2 2" xfId="1958" xr:uid="{00000000-0005-0000-0000-0000A7050000}"/>
    <cellStyle name="Currency 27 2 2 2" xfId="1959" xr:uid="{00000000-0005-0000-0000-0000A8050000}"/>
    <cellStyle name="Currency 27 2 2 2 2" xfId="1960" xr:uid="{00000000-0005-0000-0000-0000A9050000}"/>
    <cellStyle name="Currency 27 2 2 3" xfId="1961" xr:uid="{00000000-0005-0000-0000-0000AA050000}"/>
    <cellStyle name="Currency 27 2 3" xfId="1962" xr:uid="{00000000-0005-0000-0000-0000AB050000}"/>
    <cellStyle name="Currency 27 2 3 2" xfId="1963" xr:uid="{00000000-0005-0000-0000-0000AC050000}"/>
    <cellStyle name="Currency 27 2 4" xfId="1964" xr:uid="{00000000-0005-0000-0000-0000AD050000}"/>
    <cellStyle name="Currency 27 3" xfId="1965" xr:uid="{00000000-0005-0000-0000-0000AE050000}"/>
    <cellStyle name="Currency 27 3 2" xfId="1966" xr:uid="{00000000-0005-0000-0000-0000AF050000}"/>
    <cellStyle name="Currency 27 3 2 2" xfId="1967" xr:uid="{00000000-0005-0000-0000-0000B0050000}"/>
    <cellStyle name="Currency 27 3 2 2 2" xfId="1968" xr:uid="{00000000-0005-0000-0000-0000B1050000}"/>
    <cellStyle name="Currency 27 3 2 3" xfId="1969" xr:uid="{00000000-0005-0000-0000-0000B2050000}"/>
    <cellStyle name="Currency 27 3 3" xfId="1970" xr:uid="{00000000-0005-0000-0000-0000B3050000}"/>
    <cellStyle name="Currency 27 3 3 2" xfId="1971" xr:uid="{00000000-0005-0000-0000-0000B4050000}"/>
    <cellStyle name="Currency 27 3 4" xfId="1972" xr:uid="{00000000-0005-0000-0000-0000B5050000}"/>
    <cellStyle name="Currency 27 4" xfId="1973" xr:uid="{00000000-0005-0000-0000-0000B6050000}"/>
    <cellStyle name="Currency 27 4 2" xfId="1974" xr:uid="{00000000-0005-0000-0000-0000B7050000}"/>
    <cellStyle name="Currency 27 4 2 2" xfId="1975" xr:uid="{00000000-0005-0000-0000-0000B8050000}"/>
    <cellStyle name="Currency 27 4 3" xfId="1976" xr:uid="{00000000-0005-0000-0000-0000B9050000}"/>
    <cellStyle name="Currency 27 5" xfId="1977" xr:uid="{00000000-0005-0000-0000-0000BA050000}"/>
    <cellStyle name="Currency 27 5 2" xfId="1978" xr:uid="{00000000-0005-0000-0000-0000BB050000}"/>
    <cellStyle name="Currency 27 6" xfId="1979" xr:uid="{00000000-0005-0000-0000-0000BC050000}"/>
    <cellStyle name="Currency 28" xfId="1980" xr:uid="{00000000-0005-0000-0000-0000BD050000}"/>
    <cellStyle name="Currency 28 2" xfId="1981" xr:uid="{00000000-0005-0000-0000-0000BE050000}"/>
    <cellStyle name="Currency 28 2 2" xfId="1982" xr:uid="{00000000-0005-0000-0000-0000BF050000}"/>
    <cellStyle name="Currency 28 2 2 2" xfId="1983" xr:uid="{00000000-0005-0000-0000-0000C0050000}"/>
    <cellStyle name="Currency 28 2 2 2 2" xfId="1984" xr:uid="{00000000-0005-0000-0000-0000C1050000}"/>
    <cellStyle name="Currency 28 2 2 3" xfId="1985" xr:uid="{00000000-0005-0000-0000-0000C2050000}"/>
    <cellStyle name="Currency 28 2 3" xfId="1986" xr:uid="{00000000-0005-0000-0000-0000C3050000}"/>
    <cellStyle name="Currency 28 2 3 2" xfId="1987" xr:uid="{00000000-0005-0000-0000-0000C4050000}"/>
    <cellStyle name="Currency 28 2 4" xfId="1988" xr:uid="{00000000-0005-0000-0000-0000C5050000}"/>
    <cellStyle name="Currency 28 3" xfId="1989" xr:uid="{00000000-0005-0000-0000-0000C6050000}"/>
    <cellStyle name="Currency 28 3 2" xfId="1990" xr:uid="{00000000-0005-0000-0000-0000C7050000}"/>
    <cellStyle name="Currency 28 3 2 2" xfId="1991" xr:uid="{00000000-0005-0000-0000-0000C8050000}"/>
    <cellStyle name="Currency 28 3 2 2 2" xfId="1992" xr:uid="{00000000-0005-0000-0000-0000C9050000}"/>
    <cellStyle name="Currency 28 3 2 3" xfId="1993" xr:uid="{00000000-0005-0000-0000-0000CA050000}"/>
    <cellStyle name="Currency 28 3 3" xfId="1994" xr:uid="{00000000-0005-0000-0000-0000CB050000}"/>
    <cellStyle name="Currency 28 3 3 2" xfId="1995" xr:uid="{00000000-0005-0000-0000-0000CC050000}"/>
    <cellStyle name="Currency 28 3 4" xfId="1996" xr:uid="{00000000-0005-0000-0000-0000CD050000}"/>
    <cellStyle name="Currency 28 4" xfId="1997" xr:uid="{00000000-0005-0000-0000-0000CE050000}"/>
    <cellStyle name="Currency 28 4 2" xfId="1998" xr:uid="{00000000-0005-0000-0000-0000CF050000}"/>
    <cellStyle name="Currency 28 4 2 2" xfId="1999" xr:uid="{00000000-0005-0000-0000-0000D0050000}"/>
    <cellStyle name="Currency 28 4 3" xfId="2000" xr:uid="{00000000-0005-0000-0000-0000D1050000}"/>
    <cellStyle name="Currency 28 5" xfId="2001" xr:uid="{00000000-0005-0000-0000-0000D2050000}"/>
    <cellStyle name="Currency 28 5 2" xfId="2002" xr:uid="{00000000-0005-0000-0000-0000D3050000}"/>
    <cellStyle name="Currency 28 6" xfId="2003" xr:uid="{00000000-0005-0000-0000-0000D4050000}"/>
    <cellStyle name="Currency 29" xfId="2004" xr:uid="{00000000-0005-0000-0000-0000D5050000}"/>
    <cellStyle name="Currency 29 2" xfId="2005" xr:uid="{00000000-0005-0000-0000-0000D6050000}"/>
    <cellStyle name="Currency 29 2 2" xfId="2006" xr:uid="{00000000-0005-0000-0000-0000D7050000}"/>
    <cellStyle name="Currency 29 2 2 2" xfId="2007" xr:uid="{00000000-0005-0000-0000-0000D8050000}"/>
    <cellStyle name="Currency 29 2 2 2 2" xfId="2008" xr:uid="{00000000-0005-0000-0000-0000D9050000}"/>
    <cellStyle name="Currency 29 2 2 3" xfId="2009" xr:uid="{00000000-0005-0000-0000-0000DA050000}"/>
    <cellStyle name="Currency 29 2 3" xfId="2010" xr:uid="{00000000-0005-0000-0000-0000DB050000}"/>
    <cellStyle name="Currency 29 2 3 2" xfId="2011" xr:uid="{00000000-0005-0000-0000-0000DC050000}"/>
    <cellStyle name="Currency 29 2 4" xfId="2012" xr:uid="{00000000-0005-0000-0000-0000DD050000}"/>
    <cellStyle name="Currency 29 3" xfId="2013" xr:uid="{00000000-0005-0000-0000-0000DE050000}"/>
    <cellStyle name="Currency 29 3 2" xfId="2014" xr:uid="{00000000-0005-0000-0000-0000DF050000}"/>
    <cellStyle name="Currency 29 3 2 2" xfId="2015" xr:uid="{00000000-0005-0000-0000-0000E0050000}"/>
    <cellStyle name="Currency 29 3 2 2 2" xfId="2016" xr:uid="{00000000-0005-0000-0000-0000E1050000}"/>
    <cellStyle name="Currency 29 3 2 3" xfId="2017" xr:uid="{00000000-0005-0000-0000-0000E2050000}"/>
    <cellStyle name="Currency 29 3 3" xfId="2018" xr:uid="{00000000-0005-0000-0000-0000E3050000}"/>
    <cellStyle name="Currency 29 3 3 2" xfId="2019" xr:uid="{00000000-0005-0000-0000-0000E4050000}"/>
    <cellStyle name="Currency 29 3 4" xfId="2020" xr:uid="{00000000-0005-0000-0000-0000E5050000}"/>
    <cellStyle name="Currency 29 4" xfId="2021" xr:uid="{00000000-0005-0000-0000-0000E6050000}"/>
    <cellStyle name="Currency 29 4 2" xfId="2022" xr:uid="{00000000-0005-0000-0000-0000E7050000}"/>
    <cellStyle name="Currency 29 4 2 2" xfId="2023" xr:uid="{00000000-0005-0000-0000-0000E8050000}"/>
    <cellStyle name="Currency 29 4 3" xfId="2024" xr:uid="{00000000-0005-0000-0000-0000E9050000}"/>
    <cellStyle name="Currency 29 5" xfId="2025" xr:uid="{00000000-0005-0000-0000-0000EA050000}"/>
    <cellStyle name="Currency 29 5 2" xfId="2026" xr:uid="{00000000-0005-0000-0000-0000EB050000}"/>
    <cellStyle name="Currency 29 6" xfId="2027" xr:uid="{00000000-0005-0000-0000-0000EC050000}"/>
    <cellStyle name="Currency 3" xfId="2028" xr:uid="{00000000-0005-0000-0000-0000ED050000}"/>
    <cellStyle name="Currency-- 3" xfId="9891" xr:uid="{00000000-0005-0000-0000-0000EE050000}"/>
    <cellStyle name="Currency 3 2" xfId="2029" xr:uid="{00000000-0005-0000-0000-0000EF050000}"/>
    <cellStyle name="Currency 3 2 2" xfId="2030" xr:uid="{00000000-0005-0000-0000-0000F0050000}"/>
    <cellStyle name="Currency 3 2 2 2" xfId="2031" xr:uid="{00000000-0005-0000-0000-0000F1050000}"/>
    <cellStyle name="Currency 3 2 3" xfId="2032" xr:uid="{00000000-0005-0000-0000-0000F2050000}"/>
    <cellStyle name="Currency 3 2 4" xfId="2033" xr:uid="{00000000-0005-0000-0000-0000F3050000}"/>
    <cellStyle name="Currency 3 2 5" xfId="2034" xr:uid="{00000000-0005-0000-0000-0000F4050000}"/>
    <cellStyle name="Currency 3 3" xfId="2035" xr:uid="{00000000-0005-0000-0000-0000F5050000}"/>
    <cellStyle name="Currency 3 4" xfId="2036" xr:uid="{00000000-0005-0000-0000-0000F6050000}"/>
    <cellStyle name="Currency 3 5" xfId="2037" xr:uid="{00000000-0005-0000-0000-0000F7050000}"/>
    <cellStyle name="Currency 3 6" xfId="2038" xr:uid="{00000000-0005-0000-0000-0000F8050000}"/>
    <cellStyle name="Currency 4" xfId="2039" xr:uid="{00000000-0005-0000-0000-0000F9050000}"/>
    <cellStyle name="Currency-- 4" xfId="9957" xr:uid="{00000000-0005-0000-0000-0000FA050000}"/>
    <cellStyle name="Currency 4 10" xfId="2040" xr:uid="{00000000-0005-0000-0000-0000FB050000}"/>
    <cellStyle name="Currency 4 2" xfId="2041" xr:uid="{00000000-0005-0000-0000-0000FC050000}"/>
    <cellStyle name="Currency 4 2 2" xfId="2042" xr:uid="{00000000-0005-0000-0000-0000FD050000}"/>
    <cellStyle name="Currency 4 2 2 2" xfId="2043" xr:uid="{00000000-0005-0000-0000-0000FE050000}"/>
    <cellStyle name="Currency 4 2 2 2 2" xfId="2044" xr:uid="{00000000-0005-0000-0000-0000FF050000}"/>
    <cellStyle name="Currency 4 2 2 3" xfId="2045" xr:uid="{00000000-0005-0000-0000-000000060000}"/>
    <cellStyle name="Currency 4 2 3" xfId="2046" xr:uid="{00000000-0005-0000-0000-000001060000}"/>
    <cellStyle name="Currency 4 2 3 2" xfId="2047" xr:uid="{00000000-0005-0000-0000-000002060000}"/>
    <cellStyle name="Currency 4 2 4" xfId="2048" xr:uid="{00000000-0005-0000-0000-000003060000}"/>
    <cellStyle name="Currency 4 3" xfId="2049" xr:uid="{00000000-0005-0000-0000-000004060000}"/>
    <cellStyle name="Currency 4 3 2" xfId="2050" xr:uid="{00000000-0005-0000-0000-000005060000}"/>
    <cellStyle name="Currency 4 3 2 2" xfId="2051" xr:uid="{00000000-0005-0000-0000-000006060000}"/>
    <cellStyle name="Currency 4 3 2 2 2" xfId="2052" xr:uid="{00000000-0005-0000-0000-000007060000}"/>
    <cellStyle name="Currency 4 3 2 3" xfId="2053" xr:uid="{00000000-0005-0000-0000-000008060000}"/>
    <cellStyle name="Currency 4 3 3" xfId="2054" xr:uid="{00000000-0005-0000-0000-000009060000}"/>
    <cellStyle name="Currency 4 3 3 2" xfId="2055" xr:uid="{00000000-0005-0000-0000-00000A060000}"/>
    <cellStyle name="Currency 4 3 4" xfId="2056" xr:uid="{00000000-0005-0000-0000-00000B060000}"/>
    <cellStyle name="Currency 4 4" xfId="2057" xr:uid="{00000000-0005-0000-0000-00000C060000}"/>
    <cellStyle name="Currency 4 4 2" xfId="2058" xr:uid="{00000000-0005-0000-0000-00000D060000}"/>
    <cellStyle name="Currency 4 4 2 2" xfId="2059" xr:uid="{00000000-0005-0000-0000-00000E060000}"/>
    <cellStyle name="Currency 4 4 3" xfId="2060" xr:uid="{00000000-0005-0000-0000-00000F060000}"/>
    <cellStyle name="Currency 4 5" xfId="2061" xr:uid="{00000000-0005-0000-0000-000010060000}"/>
    <cellStyle name="Currency 4 5 2" xfId="2062" xr:uid="{00000000-0005-0000-0000-000011060000}"/>
    <cellStyle name="Currency 4 5 2 2" xfId="2063" xr:uid="{00000000-0005-0000-0000-000012060000}"/>
    <cellStyle name="Currency 4 5 3" xfId="2064" xr:uid="{00000000-0005-0000-0000-000013060000}"/>
    <cellStyle name="Currency 4 6" xfId="2065" xr:uid="{00000000-0005-0000-0000-000014060000}"/>
    <cellStyle name="Currency 4 6 2" xfId="2066" xr:uid="{00000000-0005-0000-0000-000015060000}"/>
    <cellStyle name="Currency 4 6 2 2" xfId="2067" xr:uid="{00000000-0005-0000-0000-000016060000}"/>
    <cellStyle name="Currency 4 6 3" xfId="2068" xr:uid="{00000000-0005-0000-0000-000017060000}"/>
    <cellStyle name="Currency 4 7" xfId="2069" xr:uid="{00000000-0005-0000-0000-000018060000}"/>
    <cellStyle name="Currency 4 7 2" xfId="2070" xr:uid="{00000000-0005-0000-0000-000019060000}"/>
    <cellStyle name="Currency 4 8" xfId="2071" xr:uid="{00000000-0005-0000-0000-00001A060000}"/>
    <cellStyle name="Currency 4 9" xfId="2072" xr:uid="{00000000-0005-0000-0000-00001B060000}"/>
    <cellStyle name="Currency 5" xfId="2073" xr:uid="{00000000-0005-0000-0000-00001C060000}"/>
    <cellStyle name="Currency-- 5" xfId="9896" xr:uid="{00000000-0005-0000-0000-00001D060000}"/>
    <cellStyle name="Currency 5 2" xfId="2074" xr:uid="{00000000-0005-0000-0000-00001E060000}"/>
    <cellStyle name="Currency 5 2 2" xfId="2075" xr:uid="{00000000-0005-0000-0000-00001F060000}"/>
    <cellStyle name="Currency 5 2 2 2" xfId="2076" xr:uid="{00000000-0005-0000-0000-000020060000}"/>
    <cellStyle name="Currency 5 2 2 2 2" xfId="2077" xr:uid="{00000000-0005-0000-0000-000021060000}"/>
    <cellStyle name="Currency 5 2 2 3" xfId="2078" xr:uid="{00000000-0005-0000-0000-000022060000}"/>
    <cellStyle name="Currency 5 2 3" xfId="2079" xr:uid="{00000000-0005-0000-0000-000023060000}"/>
    <cellStyle name="Currency 5 2 3 2" xfId="2080" xr:uid="{00000000-0005-0000-0000-000024060000}"/>
    <cellStyle name="Currency 5 2 4" xfId="2081" xr:uid="{00000000-0005-0000-0000-000025060000}"/>
    <cellStyle name="Currency 5 3" xfId="2082" xr:uid="{00000000-0005-0000-0000-000026060000}"/>
    <cellStyle name="Currency 5 3 2" xfId="2083" xr:uid="{00000000-0005-0000-0000-000027060000}"/>
    <cellStyle name="Currency 5 3 2 2" xfId="2084" xr:uid="{00000000-0005-0000-0000-000028060000}"/>
    <cellStyle name="Currency 5 3 2 2 2" xfId="2085" xr:uid="{00000000-0005-0000-0000-000029060000}"/>
    <cellStyle name="Currency 5 3 2 3" xfId="2086" xr:uid="{00000000-0005-0000-0000-00002A060000}"/>
    <cellStyle name="Currency 5 3 3" xfId="2087" xr:uid="{00000000-0005-0000-0000-00002B060000}"/>
    <cellStyle name="Currency 5 3 3 2" xfId="2088" xr:uid="{00000000-0005-0000-0000-00002C060000}"/>
    <cellStyle name="Currency 5 3 4" xfId="2089" xr:uid="{00000000-0005-0000-0000-00002D060000}"/>
    <cellStyle name="Currency 5 4" xfId="2090" xr:uid="{00000000-0005-0000-0000-00002E060000}"/>
    <cellStyle name="Currency 5 4 2" xfId="2091" xr:uid="{00000000-0005-0000-0000-00002F060000}"/>
    <cellStyle name="Currency 5 4 2 2" xfId="2092" xr:uid="{00000000-0005-0000-0000-000030060000}"/>
    <cellStyle name="Currency 5 4 3" xfId="2093" xr:uid="{00000000-0005-0000-0000-000031060000}"/>
    <cellStyle name="Currency 5 5" xfId="2094" xr:uid="{00000000-0005-0000-0000-000032060000}"/>
    <cellStyle name="Currency 5 5 2" xfId="2095" xr:uid="{00000000-0005-0000-0000-000033060000}"/>
    <cellStyle name="Currency 5 6" xfId="2096" xr:uid="{00000000-0005-0000-0000-000034060000}"/>
    <cellStyle name="Currency 6" xfId="2097" xr:uid="{00000000-0005-0000-0000-000035060000}"/>
    <cellStyle name="Currency-- 6" xfId="9960" xr:uid="{00000000-0005-0000-0000-000036060000}"/>
    <cellStyle name="Currency 6 2" xfId="2098" xr:uid="{00000000-0005-0000-0000-000037060000}"/>
    <cellStyle name="Currency 6 2 2" xfId="2099" xr:uid="{00000000-0005-0000-0000-000038060000}"/>
    <cellStyle name="Currency 6 2 2 2" xfId="2100" xr:uid="{00000000-0005-0000-0000-000039060000}"/>
    <cellStyle name="Currency 6 2 2 2 2" xfId="2101" xr:uid="{00000000-0005-0000-0000-00003A060000}"/>
    <cellStyle name="Currency 6 2 2 3" xfId="2102" xr:uid="{00000000-0005-0000-0000-00003B060000}"/>
    <cellStyle name="Currency 6 2 3" xfId="2103" xr:uid="{00000000-0005-0000-0000-00003C060000}"/>
    <cellStyle name="Currency 6 2 3 2" xfId="2104" xr:uid="{00000000-0005-0000-0000-00003D060000}"/>
    <cellStyle name="Currency 6 2 4" xfId="2105" xr:uid="{00000000-0005-0000-0000-00003E060000}"/>
    <cellStyle name="Currency 6 3" xfId="2106" xr:uid="{00000000-0005-0000-0000-00003F060000}"/>
    <cellStyle name="Currency 6 3 2" xfId="2107" xr:uid="{00000000-0005-0000-0000-000040060000}"/>
    <cellStyle name="Currency 6 3 2 2" xfId="2108" xr:uid="{00000000-0005-0000-0000-000041060000}"/>
    <cellStyle name="Currency 6 3 2 2 2" xfId="2109" xr:uid="{00000000-0005-0000-0000-000042060000}"/>
    <cellStyle name="Currency 6 3 2 3" xfId="2110" xr:uid="{00000000-0005-0000-0000-000043060000}"/>
    <cellStyle name="Currency 6 3 3" xfId="2111" xr:uid="{00000000-0005-0000-0000-000044060000}"/>
    <cellStyle name="Currency 6 3 3 2" xfId="2112" xr:uid="{00000000-0005-0000-0000-000045060000}"/>
    <cellStyle name="Currency 6 3 4" xfId="2113" xr:uid="{00000000-0005-0000-0000-000046060000}"/>
    <cellStyle name="Currency 6 4" xfId="2114" xr:uid="{00000000-0005-0000-0000-000047060000}"/>
    <cellStyle name="Currency 6 4 2" xfId="2115" xr:uid="{00000000-0005-0000-0000-000048060000}"/>
    <cellStyle name="Currency 6 4 2 2" xfId="2116" xr:uid="{00000000-0005-0000-0000-000049060000}"/>
    <cellStyle name="Currency 6 4 3" xfId="2117" xr:uid="{00000000-0005-0000-0000-00004A060000}"/>
    <cellStyle name="Currency 6 5" xfId="2118" xr:uid="{00000000-0005-0000-0000-00004B060000}"/>
    <cellStyle name="Currency 6 5 2" xfId="2119" xr:uid="{00000000-0005-0000-0000-00004C060000}"/>
    <cellStyle name="Currency 6 6" xfId="2120" xr:uid="{00000000-0005-0000-0000-00004D060000}"/>
    <cellStyle name="Currency 7" xfId="2121" xr:uid="{00000000-0005-0000-0000-00004E060000}"/>
    <cellStyle name="Currency-- 7" xfId="9897" xr:uid="{00000000-0005-0000-0000-00004F060000}"/>
    <cellStyle name="Currency 7 2" xfId="2122" xr:uid="{00000000-0005-0000-0000-000050060000}"/>
    <cellStyle name="Currency 8" xfId="2123" xr:uid="{00000000-0005-0000-0000-000051060000}"/>
    <cellStyle name="Currency-- 8" xfId="9959" xr:uid="{00000000-0005-0000-0000-000052060000}"/>
    <cellStyle name="Currency 8 2" xfId="2124" xr:uid="{00000000-0005-0000-0000-000053060000}"/>
    <cellStyle name="Currency 8 2 2" xfId="2125" xr:uid="{00000000-0005-0000-0000-000054060000}"/>
    <cellStyle name="Currency 8 2 2 2" xfId="2126" xr:uid="{00000000-0005-0000-0000-000055060000}"/>
    <cellStyle name="Currency 8 2 2 2 2" xfId="2127" xr:uid="{00000000-0005-0000-0000-000056060000}"/>
    <cellStyle name="Currency 8 2 2 3" xfId="2128" xr:uid="{00000000-0005-0000-0000-000057060000}"/>
    <cellStyle name="Currency 8 2 3" xfId="2129" xr:uid="{00000000-0005-0000-0000-000058060000}"/>
    <cellStyle name="Currency 8 2 3 2" xfId="2130" xr:uid="{00000000-0005-0000-0000-000059060000}"/>
    <cellStyle name="Currency 8 2 4" xfId="2131" xr:uid="{00000000-0005-0000-0000-00005A060000}"/>
    <cellStyle name="Currency 8 3" xfId="2132" xr:uid="{00000000-0005-0000-0000-00005B060000}"/>
    <cellStyle name="Currency 8 3 2" xfId="2133" xr:uid="{00000000-0005-0000-0000-00005C060000}"/>
    <cellStyle name="Currency 8 3 2 2" xfId="2134" xr:uid="{00000000-0005-0000-0000-00005D060000}"/>
    <cellStyle name="Currency 8 3 2 2 2" xfId="2135" xr:uid="{00000000-0005-0000-0000-00005E060000}"/>
    <cellStyle name="Currency 8 3 2 3" xfId="2136" xr:uid="{00000000-0005-0000-0000-00005F060000}"/>
    <cellStyle name="Currency 8 3 3" xfId="2137" xr:uid="{00000000-0005-0000-0000-000060060000}"/>
    <cellStyle name="Currency 8 3 3 2" xfId="2138" xr:uid="{00000000-0005-0000-0000-000061060000}"/>
    <cellStyle name="Currency 8 3 4" xfId="2139" xr:uid="{00000000-0005-0000-0000-000062060000}"/>
    <cellStyle name="Currency 8 4" xfId="2140" xr:uid="{00000000-0005-0000-0000-000063060000}"/>
    <cellStyle name="Currency 8 4 2" xfId="2141" xr:uid="{00000000-0005-0000-0000-000064060000}"/>
    <cellStyle name="Currency 8 4 2 2" xfId="2142" xr:uid="{00000000-0005-0000-0000-000065060000}"/>
    <cellStyle name="Currency 8 4 3" xfId="2143" xr:uid="{00000000-0005-0000-0000-000066060000}"/>
    <cellStyle name="Currency 8 5" xfId="2144" xr:uid="{00000000-0005-0000-0000-000067060000}"/>
    <cellStyle name="Currency 8 5 2" xfId="2145" xr:uid="{00000000-0005-0000-0000-000068060000}"/>
    <cellStyle name="Currency 8 6" xfId="2146" xr:uid="{00000000-0005-0000-0000-000069060000}"/>
    <cellStyle name="Currency 8 7" xfId="2147" xr:uid="{00000000-0005-0000-0000-00006A060000}"/>
    <cellStyle name="Currency 9" xfId="2148" xr:uid="{00000000-0005-0000-0000-00006B060000}"/>
    <cellStyle name="Currency 9 2" xfId="2149" xr:uid="{00000000-0005-0000-0000-00006C060000}"/>
    <cellStyle name="Currency 9 2 2" xfId="2150" xr:uid="{00000000-0005-0000-0000-00006D060000}"/>
    <cellStyle name="Currency 9 2 2 2" xfId="2151" xr:uid="{00000000-0005-0000-0000-00006E060000}"/>
    <cellStyle name="Currency 9 2 2 2 2" xfId="2152" xr:uid="{00000000-0005-0000-0000-00006F060000}"/>
    <cellStyle name="Currency 9 2 2 3" xfId="2153" xr:uid="{00000000-0005-0000-0000-000070060000}"/>
    <cellStyle name="Currency 9 2 3" xfId="2154" xr:uid="{00000000-0005-0000-0000-000071060000}"/>
    <cellStyle name="Currency 9 2 3 2" xfId="2155" xr:uid="{00000000-0005-0000-0000-000072060000}"/>
    <cellStyle name="Currency 9 2 4" xfId="2156" xr:uid="{00000000-0005-0000-0000-000073060000}"/>
    <cellStyle name="Currency 9 3" xfId="2157" xr:uid="{00000000-0005-0000-0000-000074060000}"/>
    <cellStyle name="Currency 9 3 2" xfId="2158" xr:uid="{00000000-0005-0000-0000-000075060000}"/>
    <cellStyle name="Currency 9 3 2 2" xfId="2159" xr:uid="{00000000-0005-0000-0000-000076060000}"/>
    <cellStyle name="Currency 9 3 2 2 2" xfId="2160" xr:uid="{00000000-0005-0000-0000-000077060000}"/>
    <cellStyle name="Currency 9 3 2 3" xfId="2161" xr:uid="{00000000-0005-0000-0000-000078060000}"/>
    <cellStyle name="Currency 9 3 3" xfId="2162" xr:uid="{00000000-0005-0000-0000-000079060000}"/>
    <cellStyle name="Currency 9 3 3 2" xfId="2163" xr:uid="{00000000-0005-0000-0000-00007A060000}"/>
    <cellStyle name="Currency 9 3 4" xfId="2164" xr:uid="{00000000-0005-0000-0000-00007B060000}"/>
    <cellStyle name="Currency 9 4" xfId="2165" xr:uid="{00000000-0005-0000-0000-00007C060000}"/>
    <cellStyle name="Currency 9 4 2" xfId="2166" xr:uid="{00000000-0005-0000-0000-00007D060000}"/>
    <cellStyle name="Currency 9 4 2 2" xfId="2167" xr:uid="{00000000-0005-0000-0000-00007E060000}"/>
    <cellStyle name="Currency 9 4 3" xfId="2168" xr:uid="{00000000-0005-0000-0000-00007F060000}"/>
    <cellStyle name="Currency 9 5" xfId="2169" xr:uid="{00000000-0005-0000-0000-000080060000}"/>
    <cellStyle name="Currency 9 5 2" xfId="2170" xr:uid="{00000000-0005-0000-0000-000081060000}"/>
    <cellStyle name="Currency 9 6" xfId="2171" xr:uid="{00000000-0005-0000-0000-000082060000}"/>
    <cellStyle name="Currency Per Share" xfId="2172" xr:uid="{00000000-0005-0000-0000-000083060000}"/>
    <cellStyle name="Currency0" xfId="2174" xr:uid="{00000000-0005-0000-0000-000084060000}"/>
    <cellStyle name="Currency2" xfId="2175" xr:uid="{00000000-0005-0000-0000-000085060000}"/>
    <cellStyle name="CUS.Work.Area" xfId="2176" xr:uid="{00000000-0005-0000-0000-000086060000}"/>
    <cellStyle name="Dash" xfId="2177" xr:uid="{00000000-0005-0000-0000-000087060000}"/>
    <cellStyle name="Data" xfId="2178" xr:uid="{00000000-0005-0000-0000-000088060000}"/>
    <cellStyle name="Data 2" xfId="2179" xr:uid="{00000000-0005-0000-0000-000089060000}"/>
    <cellStyle name="Data 2 2" xfId="9889" xr:uid="{00000000-0005-0000-0000-00008A060000}"/>
    <cellStyle name="Data 3" xfId="2180" xr:uid="{00000000-0005-0000-0000-00008B060000}"/>
    <cellStyle name="Data 4" xfId="9890" xr:uid="{00000000-0005-0000-0000-00008C060000}"/>
    <cellStyle name="Date" xfId="2181" xr:uid="{00000000-0005-0000-0000-00008D060000}"/>
    <cellStyle name="Date [mm-dd-yyyy]" xfId="2183" xr:uid="{00000000-0005-0000-0000-00008E060000}"/>
    <cellStyle name="Date [mm-dd-yyyy] 2" xfId="2184" xr:uid="{00000000-0005-0000-0000-00008F060000}"/>
    <cellStyle name="Date [mm-d-yyyy]" xfId="2182" xr:uid="{00000000-0005-0000-0000-000090060000}"/>
    <cellStyle name="Date [mm-d-yyyy] 2" xfId="5696" xr:uid="{00000000-0005-0000-0000-000091060000}"/>
    <cellStyle name="Date [mm-d-yyyy] 2 2" xfId="9929" xr:uid="{00000000-0005-0000-0000-000092060000}"/>
    <cellStyle name="Date [mmm-yyyy]" xfId="2185" xr:uid="{00000000-0005-0000-0000-000093060000}"/>
    <cellStyle name="Date [mmm-yyyy] 2" xfId="5697" xr:uid="{00000000-0005-0000-0000-000094060000}"/>
    <cellStyle name="Date [mmm-yyyy] 2 2" xfId="9847" xr:uid="{00000000-0005-0000-0000-000095060000}"/>
    <cellStyle name="Date [mmm-yyyy] 3" xfId="9956" xr:uid="{00000000-0005-0000-0000-000096060000}"/>
    <cellStyle name="Date Aligned" xfId="2186" xr:uid="{00000000-0005-0000-0000-000097060000}"/>
    <cellStyle name="Date Aligned*" xfId="2187" xr:uid="{00000000-0005-0000-0000-000098060000}"/>
    <cellStyle name="Date Short" xfId="2188" xr:uid="{00000000-0005-0000-0000-000099060000}"/>
    <cellStyle name="date_ Pies " xfId="2189" xr:uid="{00000000-0005-0000-0000-00009A060000}"/>
    <cellStyle name="DblLineDollarAcct" xfId="2190" xr:uid="{00000000-0005-0000-0000-00009B060000}"/>
    <cellStyle name="DblLinePercent" xfId="2191" xr:uid="{00000000-0005-0000-0000-00009C060000}"/>
    <cellStyle name="Dezimal [0]_A17 - 31.03.1998" xfId="2192" xr:uid="{00000000-0005-0000-0000-00009D060000}"/>
    <cellStyle name="Dezimal_A17 - 31.03.1998" xfId="2193" xr:uid="{00000000-0005-0000-0000-00009E060000}"/>
    <cellStyle name="Dia" xfId="2194" xr:uid="{00000000-0005-0000-0000-00009F060000}"/>
    <cellStyle name="Dollar_ Pies " xfId="2195" xr:uid="{00000000-0005-0000-0000-0000A0060000}"/>
    <cellStyle name="DollarAccounting" xfId="2196" xr:uid="{00000000-0005-0000-0000-0000A1060000}"/>
    <cellStyle name="Dotted Line" xfId="2197" xr:uid="{00000000-0005-0000-0000-0000A2060000}"/>
    <cellStyle name="Dotted Line 2" xfId="2198" xr:uid="{00000000-0005-0000-0000-0000A3060000}"/>
    <cellStyle name="Dotted Line 3" xfId="2199" xr:uid="{00000000-0005-0000-0000-0000A4060000}"/>
    <cellStyle name="Double Accounting" xfId="2200" xr:uid="{00000000-0005-0000-0000-0000A5060000}"/>
    <cellStyle name="Duizenden" xfId="2201" xr:uid="{00000000-0005-0000-0000-0000A6060000}"/>
    <cellStyle name="Encabez1" xfId="2202" xr:uid="{00000000-0005-0000-0000-0000A7060000}"/>
    <cellStyle name="Encabez2" xfId="2203" xr:uid="{00000000-0005-0000-0000-0000A8060000}"/>
    <cellStyle name="Enter Currency (0)" xfId="2204" xr:uid="{00000000-0005-0000-0000-0000A9060000}"/>
    <cellStyle name="Enter Currency (2)" xfId="2205" xr:uid="{00000000-0005-0000-0000-0000AA060000}"/>
    <cellStyle name="Enter Units (0)" xfId="2206" xr:uid="{00000000-0005-0000-0000-0000AB060000}"/>
    <cellStyle name="Enter Units (1)" xfId="2207" xr:uid="{00000000-0005-0000-0000-0000AC060000}"/>
    <cellStyle name="Enter Units (2)" xfId="2208" xr:uid="{00000000-0005-0000-0000-0000AD060000}"/>
    <cellStyle name="Entrée" xfId="2209" xr:uid="{00000000-0005-0000-0000-0000AE060000}"/>
    <cellStyle name="Entrée 2" xfId="9864" xr:uid="{00000000-0005-0000-0000-0000AF060000}"/>
    <cellStyle name="Entrée 3" xfId="9954" xr:uid="{00000000-0005-0000-0000-0000B0060000}"/>
    <cellStyle name="Entrée 4" xfId="9888" xr:uid="{00000000-0005-0000-0000-0000B1060000}"/>
    <cellStyle name="Entrée 5" xfId="9950" xr:uid="{00000000-0005-0000-0000-0000B2060000}"/>
    <cellStyle name="Entrée 6" xfId="9893" xr:uid="{00000000-0005-0000-0000-0000B3060000}"/>
    <cellStyle name="Entrée 7" xfId="9895" xr:uid="{00000000-0005-0000-0000-0000B4060000}"/>
    <cellStyle name="Entrée 8" xfId="9955" xr:uid="{00000000-0005-0000-0000-0000B5060000}"/>
    <cellStyle name="Euro" xfId="2210" xr:uid="{00000000-0005-0000-0000-0000B6060000}"/>
    <cellStyle name="Explanatory Text 2" xfId="41" xr:uid="{00000000-0005-0000-0000-0000B7060000}"/>
    <cellStyle name="Explanatory Text 2 2" xfId="2211" xr:uid="{00000000-0005-0000-0000-0000B8060000}"/>
    <cellStyle name="Explanatory Text 2 3" xfId="2212" xr:uid="{00000000-0005-0000-0000-0000B9060000}"/>
    <cellStyle name="Explanatory Text 2 4" xfId="2213" xr:uid="{00000000-0005-0000-0000-0000BA060000}"/>
    <cellStyle name="Explanatory Text 2 5" xfId="2214" xr:uid="{00000000-0005-0000-0000-0000BB060000}"/>
    <cellStyle name="Explanatory Text 2 6" xfId="2215" xr:uid="{00000000-0005-0000-0000-0000BC060000}"/>
    <cellStyle name="Explanatory Text 2 7" xfId="2216" xr:uid="{00000000-0005-0000-0000-0000BD060000}"/>
    <cellStyle name="Explanatory Text 2 8" xfId="2217" xr:uid="{00000000-0005-0000-0000-0000BE060000}"/>
    <cellStyle name="Explanatory Text 2 9" xfId="2218" xr:uid="{00000000-0005-0000-0000-0000BF060000}"/>
    <cellStyle name="Explanatory Text 3" xfId="2219" xr:uid="{00000000-0005-0000-0000-0000C0060000}"/>
    <cellStyle name="fact" xfId="2220" xr:uid="{00000000-0005-0000-0000-0000C1060000}"/>
    <cellStyle name="fact 2" xfId="5698" xr:uid="{00000000-0005-0000-0000-0000C2060000}"/>
    <cellStyle name="fact 3" xfId="9953" xr:uid="{00000000-0005-0000-0000-0000C3060000}"/>
    <cellStyle name="FieldName" xfId="2221" xr:uid="{00000000-0005-0000-0000-0000C4060000}"/>
    <cellStyle name="FieldName 2" xfId="9865" xr:uid="{00000000-0005-0000-0000-0000C5060000}"/>
    <cellStyle name="FieldName 3" xfId="9952" xr:uid="{00000000-0005-0000-0000-0000C6060000}"/>
    <cellStyle name="FieldName 4" xfId="9887" xr:uid="{00000000-0005-0000-0000-0000C7060000}"/>
    <cellStyle name="FieldName 5" xfId="9948" xr:uid="{00000000-0005-0000-0000-0000C8060000}"/>
    <cellStyle name="FieldName 6" xfId="9894" xr:uid="{00000000-0005-0000-0000-0000C9060000}"/>
    <cellStyle name="FieldName 7" xfId="9951" xr:uid="{00000000-0005-0000-0000-0000CA060000}"/>
    <cellStyle name="Fijo" xfId="2222" xr:uid="{00000000-0005-0000-0000-0000CB060000}"/>
    <cellStyle name="Financiero" xfId="2223" xr:uid="{00000000-0005-0000-0000-0000CC060000}"/>
    <cellStyle name="Fixed" xfId="2224" xr:uid="{00000000-0005-0000-0000-0000CD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051B0000}"/>
    <cellStyle name="Footnote" xfId="2226" xr:uid="{00000000-0005-0000-0000-0000061B0000}"/>
    <cellStyle name="Good 2" xfId="42" xr:uid="{00000000-0005-0000-0000-0000071B0000}"/>
    <cellStyle name="Good 2 2" xfId="2227" xr:uid="{00000000-0005-0000-0000-0000081B0000}"/>
    <cellStyle name="Good 2 3" xfId="2228" xr:uid="{00000000-0005-0000-0000-0000091B0000}"/>
    <cellStyle name="Good 2 4" xfId="2229" xr:uid="{00000000-0005-0000-0000-00000A1B0000}"/>
    <cellStyle name="Good 2 5" xfId="2230" xr:uid="{00000000-0005-0000-0000-00000B1B0000}"/>
    <cellStyle name="Good 2 6" xfId="2231" xr:uid="{00000000-0005-0000-0000-00000C1B0000}"/>
    <cellStyle name="Good 2 7" xfId="2232" xr:uid="{00000000-0005-0000-0000-00000D1B0000}"/>
    <cellStyle name="Good 2 8" xfId="2233" xr:uid="{00000000-0005-0000-0000-00000E1B0000}"/>
    <cellStyle name="Good 2 9" xfId="2234" xr:uid="{00000000-0005-0000-0000-00000F1B0000}"/>
    <cellStyle name="Good 3" xfId="2235" xr:uid="{00000000-0005-0000-0000-0000101B0000}"/>
    <cellStyle name="Grey" xfId="2236" xr:uid="{00000000-0005-0000-0000-0000111B0000}"/>
    <cellStyle name="GWN Table Body" xfId="2237" xr:uid="{00000000-0005-0000-0000-0000121B0000}"/>
    <cellStyle name="GWN Table Header" xfId="2238" xr:uid="{00000000-0005-0000-0000-0000131B0000}"/>
    <cellStyle name="GWN Table Left Header" xfId="2239" xr:uid="{00000000-0005-0000-0000-0000141B0000}"/>
    <cellStyle name="GWN Table Note" xfId="2240" xr:uid="{00000000-0005-0000-0000-0000151B0000}"/>
    <cellStyle name="GWN Table Title" xfId="2241" xr:uid="{00000000-0005-0000-0000-0000161B0000}"/>
    <cellStyle name="hard no" xfId="2242" xr:uid="{00000000-0005-0000-0000-0000171B0000}"/>
    <cellStyle name="hard no 2" xfId="9866" xr:uid="{00000000-0005-0000-0000-0000181B0000}"/>
    <cellStyle name="hard no 3" xfId="9949" xr:uid="{00000000-0005-0000-0000-0000191B0000}"/>
    <cellStyle name="hard no 4" xfId="9886" xr:uid="{00000000-0005-0000-0000-00001A1B0000}"/>
    <cellStyle name="hard no 5" xfId="9946" xr:uid="{00000000-0005-0000-0000-00001B1B0000}"/>
    <cellStyle name="Hard Percent" xfId="2243" xr:uid="{00000000-0005-0000-0000-00001C1B0000}"/>
    <cellStyle name="hardno" xfId="2244" xr:uid="{00000000-0005-0000-0000-00001D1B0000}"/>
    <cellStyle name="Header" xfId="2245" xr:uid="{00000000-0005-0000-0000-00001E1B0000}"/>
    <cellStyle name="Header1" xfId="2246" xr:uid="{00000000-0005-0000-0000-00001F1B0000}"/>
    <cellStyle name="Header2" xfId="2247" xr:uid="{00000000-0005-0000-0000-0000201B0000}"/>
    <cellStyle name="Header2 2" xfId="9867" xr:uid="{00000000-0005-0000-0000-0000211B0000}"/>
    <cellStyle name="Header2 3" xfId="9947" xr:uid="{00000000-0005-0000-0000-0000221B0000}"/>
    <cellStyle name="Header2 4" xfId="9885" xr:uid="{00000000-0005-0000-0000-0000231B0000}"/>
    <cellStyle name="Header2 5" xfId="9892" xr:uid="{00000000-0005-0000-0000-0000241B0000}"/>
    <cellStyle name="Header2 6" xfId="9945" xr:uid="{00000000-0005-0000-0000-0000251B0000}"/>
    <cellStyle name="Heading" xfId="2248" xr:uid="{00000000-0005-0000-0000-0000261B0000}"/>
    <cellStyle name="Heading 1 2" xfId="43" xr:uid="{00000000-0005-0000-0000-0000271B0000}"/>
    <cellStyle name="Heading 1 2 2" xfId="2249" xr:uid="{00000000-0005-0000-0000-0000281B0000}"/>
    <cellStyle name="Heading 1 2 3" xfId="2250" xr:uid="{00000000-0005-0000-0000-0000291B0000}"/>
    <cellStyle name="Heading 1 2 4" xfId="2251" xr:uid="{00000000-0005-0000-0000-00002A1B0000}"/>
    <cellStyle name="Heading 1 2 5" xfId="2252" xr:uid="{00000000-0005-0000-0000-00002B1B0000}"/>
    <cellStyle name="Heading 1 2 6" xfId="2253" xr:uid="{00000000-0005-0000-0000-00002C1B0000}"/>
    <cellStyle name="Heading 1 3" xfId="2254" xr:uid="{00000000-0005-0000-0000-00002D1B0000}"/>
    <cellStyle name="Heading 2 2" xfId="44" xr:uid="{00000000-0005-0000-0000-00002E1B0000}"/>
    <cellStyle name="Heading 2 2 2" xfId="2255" xr:uid="{00000000-0005-0000-0000-00002F1B0000}"/>
    <cellStyle name="Heading 2 2 3" xfId="2256" xr:uid="{00000000-0005-0000-0000-0000301B0000}"/>
    <cellStyle name="Heading 2 2 4" xfId="2257" xr:uid="{00000000-0005-0000-0000-0000311B0000}"/>
    <cellStyle name="Heading 2 2 5" xfId="2258" xr:uid="{00000000-0005-0000-0000-0000321B0000}"/>
    <cellStyle name="Heading 2 2 6" xfId="2259" xr:uid="{00000000-0005-0000-0000-0000331B0000}"/>
    <cellStyle name="Heading 2 3" xfId="2260" xr:uid="{00000000-0005-0000-0000-0000341B0000}"/>
    <cellStyle name="Heading 3 2" xfId="45" xr:uid="{00000000-0005-0000-0000-0000351B0000}"/>
    <cellStyle name="Heading 3 2 2" xfId="2261" xr:uid="{00000000-0005-0000-0000-0000361B0000}"/>
    <cellStyle name="Heading 3 2 3" xfId="2262" xr:uid="{00000000-0005-0000-0000-0000371B0000}"/>
    <cellStyle name="Heading 3 2 4" xfId="2263" xr:uid="{00000000-0005-0000-0000-0000381B0000}"/>
    <cellStyle name="Heading 3 2 5" xfId="2264" xr:uid="{00000000-0005-0000-0000-0000391B0000}"/>
    <cellStyle name="Heading 3 2 6" xfId="2265" xr:uid="{00000000-0005-0000-0000-00003A1B0000}"/>
    <cellStyle name="Heading 3 2 7" xfId="2266" xr:uid="{00000000-0005-0000-0000-00003B1B0000}"/>
    <cellStyle name="Heading 3 2 8" xfId="9746" xr:uid="{00000000-0005-0000-0000-00003C1B0000}"/>
    <cellStyle name="Heading 3 3" xfId="2267" xr:uid="{00000000-0005-0000-0000-00003D1B0000}"/>
    <cellStyle name="Heading 4 2" xfId="46" xr:uid="{00000000-0005-0000-0000-00003E1B0000}"/>
    <cellStyle name="Heading 4 2 2" xfId="2268" xr:uid="{00000000-0005-0000-0000-00003F1B0000}"/>
    <cellStyle name="Heading 4 3" xfId="2269" xr:uid="{00000000-0005-0000-0000-0000401B0000}"/>
    <cellStyle name="Heading2" xfId="2270" xr:uid="{00000000-0005-0000-0000-0000411B0000}"/>
    <cellStyle name="Heading3" xfId="2271" xr:uid="{00000000-0005-0000-0000-0000421B0000}"/>
    <cellStyle name="HeadingColumn" xfId="2272" xr:uid="{00000000-0005-0000-0000-0000431B0000}"/>
    <cellStyle name="HeadingS" xfId="2273" xr:uid="{00000000-0005-0000-0000-0000441B0000}"/>
    <cellStyle name="HeadingYear" xfId="2274" xr:uid="{00000000-0005-0000-0000-0000451B0000}"/>
    <cellStyle name="HeadingYear 2" xfId="9884" xr:uid="{00000000-0005-0000-0000-0000461B0000}"/>
    <cellStyle name="HeadlineStyle" xfId="2275" xr:uid="{00000000-0005-0000-0000-0000471B0000}"/>
    <cellStyle name="HeadlineStyleJustified" xfId="2276" xr:uid="{00000000-0005-0000-0000-0000481B0000}"/>
    <cellStyle name="Hed Side_Sheet1" xfId="2277" xr:uid="{00000000-0005-0000-0000-0000491B0000}"/>
    <cellStyle name="Hed Top" xfId="2278" xr:uid="{00000000-0005-0000-0000-00004A1B0000}"/>
    <cellStyle name="Hyperlink" xfId="73" builtinId="8"/>
    <cellStyle name="Hyperlink 2" xfId="2279" xr:uid="{00000000-0005-0000-0000-00004C1B0000}"/>
    <cellStyle name="Hyperlink 2 10" xfId="2280" xr:uid="{00000000-0005-0000-0000-00004D1B0000}"/>
    <cellStyle name="Hyperlink 2 11" xfId="2281" xr:uid="{00000000-0005-0000-0000-00004E1B0000}"/>
    <cellStyle name="Hyperlink 2 12" xfId="2282" xr:uid="{00000000-0005-0000-0000-00004F1B0000}"/>
    <cellStyle name="Hyperlink 2 13" xfId="2283" xr:uid="{00000000-0005-0000-0000-0000501B0000}"/>
    <cellStyle name="Hyperlink 2 2" xfId="2284" xr:uid="{00000000-0005-0000-0000-0000511B0000}"/>
    <cellStyle name="Hyperlink 2 2 2" xfId="2285" xr:uid="{00000000-0005-0000-0000-0000521B0000}"/>
    <cellStyle name="Hyperlink 2 3" xfId="2286" xr:uid="{00000000-0005-0000-0000-0000531B0000}"/>
    <cellStyle name="Hyperlink 2 3 2" xfId="2287" xr:uid="{00000000-0005-0000-0000-0000541B0000}"/>
    <cellStyle name="Hyperlink 2 4" xfId="2288" xr:uid="{00000000-0005-0000-0000-0000551B0000}"/>
    <cellStyle name="Hyperlink 2 5" xfId="2289" xr:uid="{00000000-0005-0000-0000-0000561B0000}"/>
    <cellStyle name="Hyperlink 2 6" xfId="2290" xr:uid="{00000000-0005-0000-0000-0000571B0000}"/>
    <cellStyle name="Hyperlink 2 7" xfId="2291" xr:uid="{00000000-0005-0000-0000-0000581B0000}"/>
    <cellStyle name="Hyperlink 2 8" xfId="2292" xr:uid="{00000000-0005-0000-0000-0000591B0000}"/>
    <cellStyle name="Hyperlink 2 9" xfId="2293" xr:uid="{00000000-0005-0000-0000-00005A1B0000}"/>
    <cellStyle name="Hyperlink 3" xfId="2294" xr:uid="{00000000-0005-0000-0000-00005B1B0000}"/>
    <cellStyle name="Hyperlink 3 10" xfId="2295" xr:uid="{00000000-0005-0000-0000-00005C1B0000}"/>
    <cellStyle name="Hyperlink 3 11" xfId="2296" xr:uid="{00000000-0005-0000-0000-00005D1B0000}"/>
    <cellStyle name="Hyperlink 3 12" xfId="2297" xr:uid="{00000000-0005-0000-0000-00005E1B0000}"/>
    <cellStyle name="Hyperlink 3 2" xfId="2298" xr:uid="{00000000-0005-0000-0000-00005F1B0000}"/>
    <cellStyle name="Hyperlink 3 3" xfId="2299" xr:uid="{00000000-0005-0000-0000-0000601B0000}"/>
    <cellStyle name="Hyperlink 3 4" xfId="2300" xr:uid="{00000000-0005-0000-0000-0000611B0000}"/>
    <cellStyle name="Hyperlink 3 5" xfId="2301" xr:uid="{00000000-0005-0000-0000-0000621B0000}"/>
    <cellStyle name="Hyperlink 3 6" xfId="2302" xr:uid="{00000000-0005-0000-0000-0000631B0000}"/>
    <cellStyle name="Hyperlink 3 7" xfId="2303" xr:uid="{00000000-0005-0000-0000-0000641B0000}"/>
    <cellStyle name="Hyperlink 3 8" xfId="2304" xr:uid="{00000000-0005-0000-0000-0000651B0000}"/>
    <cellStyle name="Hyperlink 3 9" xfId="2305" xr:uid="{00000000-0005-0000-0000-0000661B0000}"/>
    <cellStyle name="Hyperlink 4" xfId="2306" xr:uid="{00000000-0005-0000-0000-0000671B0000}"/>
    <cellStyle name="Hyperlink 5" xfId="2307" xr:uid="{00000000-0005-0000-0000-0000681B0000}"/>
    <cellStyle name="InLink_Acquis_CapitalCost " xfId="2308" xr:uid="{00000000-0005-0000-0000-0000691B0000}"/>
    <cellStyle name="Input (1dp#)_ Pies " xfId="2309" xr:uid="{00000000-0005-0000-0000-00006A1B0000}"/>
    <cellStyle name="Input [yellow]" xfId="2310" xr:uid="{00000000-0005-0000-0000-00006B1B0000}"/>
    <cellStyle name="Input [yellow] 2" xfId="9871" xr:uid="{00000000-0005-0000-0000-00006C1B0000}"/>
    <cellStyle name="Input [yellow] 3" xfId="9944" xr:uid="{00000000-0005-0000-0000-00006D1B0000}"/>
    <cellStyle name="Input [yellow] 4" xfId="9880" xr:uid="{00000000-0005-0000-0000-00006E1B0000}"/>
    <cellStyle name="Input [yellow] 5" xfId="9943" xr:uid="{00000000-0005-0000-0000-00006F1B0000}"/>
    <cellStyle name="Input 2" xfId="47" xr:uid="{00000000-0005-0000-0000-0000701B0000}"/>
    <cellStyle name="Input 2 10" xfId="9747" xr:uid="{00000000-0005-0000-0000-0000711B0000}"/>
    <cellStyle name="Input 2 10 2" xfId="10043" xr:uid="{00000000-0005-0000-0000-0000721B0000}"/>
    <cellStyle name="Input 2 10 3" xfId="10078" xr:uid="{00000000-0005-0000-0000-0000731B0000}"/>
    <cellStyle name="Input 2 10 4" xfId="10010" xr:uid="{00000000-0005-0000-0000-0000741B0000}"/>
    <cellStyle name="Input 2 11" xfId="10040" xr:uid="{00000000-0005-0000-0000-0000751B0000}"/>
    <cellStyle name="Input 2 12" xfId="10118" xr:uid="{00000000-0005-0000-0000-0000761B0000}"/>
    <cellStyle name="Input 2 2" xfId="65" xr:uid="{00000000-0005-0000-0000-0000771B0000}"/>
    <cellStyle name="Input 2 2 2" xfId="85" xr:uid="{00000000-0005-0000-0000-0000781B0000}"/>
    <cellStyle name="Input 2 2 2 2" xfId="9767" xr:uid="{00000000-0005-0000-0000-0000791B0000}"/>
    <cellStyle name="Input 2 2 2 2 2" xfId="10063" xr:uid="{00000000-0005-0000-0000-00007A1B0000}"/>
    <cellStyle name="Input 2 2 2 2 3" xfId="10098" xr:uid="{00000000-0005-0000-0000-00007B1B0000}"/>
    <cellStyle name="Input 2 2 2 2 4" xfId="10127" xr:uid="{00000000-0005-0000-0000-00007C1B0000}"/>
    <cellStyle name="Input 2 2 2 3" xfId="9787" xr:uid="{00000000-0005-0000-0000-00007D1B0000}"/>
    <cellStyle name="Input 2 2 2 4" xfId="10022" xr:uid="{00000000-0005-0000-0000-00007E1B0000}"/>
    <cellStyle name="Input 2 2 2 5" xfId="10074" xr:uid="{00000000-0005-0000-0000-00007F1B0000}"/>
    <cellStyle name="Input 2 2 3" xfId="9753" xr:uid="{00000000-0005-0000-0000-0000801B0000}"/>
    <cellStyle name="Input 2 2 3 2" xfId="10049" xr:uid="{00000000-0005-0000-0000-0000811B0000}"/>
    <cellStyle name="Input 2 2 3 3" xfId="10084" xr:uid="{00000000-0005-0000-0000-0000821B0000}"/>
    <cellStyle name="Input 2 2 3 4" xfId="10001" xr:uid="{00000000-0005-0000-0000-0000831B0000}"/>
    <cellStyle name="Input 2 2 4" xfId="9775" xr:uid="{00000000-0005-0000-0000-0000841B0000}"/>
    <cellStyle name="Input 2 2 5" xfId="10034" xr:uid="{00000000-0005-0000-0000-0000851B0000}"/>
    <cellStyle name="Input 2 2 6" xfId="10112" xr:uid="{00000000-0005-0000-0000-0000861B0000}"/>
    <cellStyle name="Input 2 3" xfId="79" xr:uid="{00000000-0005-0000-0000-0000871B0000}"/>
    <cellStyle name="Input 2 3 2" xfId="9761" xr:uid="{00000000-0005-0000-0000-0000881B0000}"/>
    <cellStyle name="Input 2 3 2 2" xfId="10057" xr:uid="{00000000-0005-0000-0000-0000891B0000}"/>
    <cellStyle name="Input 2 3 2 3" xfId="10092" xr:uid="{00000000-0005-0000-0000-00008A1B0000}"/>
    <cellStyle name="Input 2 3 2 4" xfId="10121" xr:uid="{00000000-0005-0000-0000-00008B1B0000}"/>
    <cellStyle name="Input 2 3 3" xfId="9781" xr:uid="{00000000-0005-0000-0000-00008C1B0000}"/>
    <cellStyle name="Input 2 3 4" xfId="10028" xr:uid="{00000000-0005-0000-0000-00008D1B0000}"/>
    <cellStyle name="Input 2 3 5" xfId="10106" xr:uid="{00000000-0005-0000-0000-00008E1B0000}"/>
    <cellStyle name="Input 2 4" xfId="2311" xr:uid="{00000000-0005-0000-0000-00008F1B0000}"/>
    <cellStyle name="Input 2 5" xfId="2312" xr:uid="{00000000-0005-0000-0000-0000901B0000}"/>
    <cellStyle name="Input 2 6" xfId="2313" xr:uid="{00000000-0005-0000-0000-0000911B0000}"/>
    <cellStyle name="Input 2 7" xfId="2314" xr:uid="{00000000-0005-0000-0000-0000921B0000}"/>
    <cellStyle name="Input 2 8" xfId="2315" xr:uid="{00000000-0005-0000-0000-0000931B0000}"/>
    <cellStyle name="Input 2 9" xfId="2316" xr:uid="{00000000-0005-0000-0000-0000941B0000}"/>
    <cellStyle name="Input 3" xfId="2317" xr:uid="{00000000-0005-0000-0000-0000951B0000}"/>
    <cellStyle name="InputBlueFont" xfId="2318" xr:uid="{00000000-0005-0000-0000-0000961B0000}"/>
    <cellStyle name="InputGen" xfId="2319" xr:uid="{00000000-0005-0000-0000-0000971B0000}"/>
    <cellStyle name="InputKeepColour" xfId="2320" xr:uid="{00000000-0005-0000-0000-0000981B0000}"/>
    <cellStyle name="InputKeepPale" xfId="2321" xr:uid="{00000000-0005-0000-0000-0000991B0000}"/>
    <cellStyle name="InputKeepPale 2" xfId="9879" xr:uid="{00000000-0005-0000-0000-00009A1B0000}"/>
    <cellStyle name="InputVariColour" xfId="2322" xr:uid="{00000000-0005-0000-0000-00009B1B0000}"/>
    <cellStyle name="Integer" xfId="2323" xr:uid="{00000000-0005-0000-0000-00009C1B0000}"/>
    <cellStyle name="Invisible" xfId="2324" xr:uid="{00000000-0005-0000-0000-00009D1B0000}"/>
    <cellStyle name="Item" xfId="2325" xr:uid="{00000000-0005-0000-0000-00009E1B0000}"/>
    <cellStyle name="Items_Obligatory" xfId="2326" xr:uid="{00000000-0005-0000-0000-00009F1B0000}"/>
    <cellStyle name="ItemTypeClass" xfId="2327" xr:uid="{00000000-0005-0000-0000-0000A01B0000}"/>
    <cellStyle name="ItemTypeClass 2" xfId="6861" xr:uid="{00000000-0005-0000-0000-0000A11B0000}"/>
    <cellStyle name="ItemTypeClass 2 2" xfId="9933" xr:uid="{00000000-0005-0000-0000-0000A21B0000}"/>
    <cellStyle name="ItemTypeClass 2 3" xfId="9883" xr:uid="{00000000-0005-0000-0000-0000A31B0000}"/>
    <cellStyle name="ItemTypeClass 2 4" xfId="9930" xr:uid="{00000000-0005-0000-0000-0000A41B0000}"/>
    <cellStyle name="ItemTypeClass 2 5" xfId="9868" xr:uid="{00000000-0005-0000-0000-0000A51B0000}"/>
    <cellStyle name="ItemTypeClass 2 6" xfId="9873" xr:uid="{00000000-0005-0000-0000-0000A61B0000}"/>
    <cellStyle name="ItemTypeClass 3" xfId="9872" xr:uid="{00000000-0005-0000-0000-0000A71B0000}"/>
    <cellStyle name="ItemTypeClass 4" xfId="9942" xr:uid="{00000000-0005-0000-0000-0000A81B0000}"/>
    <cellStyle name="ItemTypeClass 5" xfId="9878" xr:uid="{00000000-0005-0000-0000-0000A91B0000}"/>
    <cellStyle name="ItemTypeClass 6" xfId="9940" xr:uid="{00000000-0005-0000-0000-0000AA1B0000}"/>
    <cellStyle name="ItemTypeClass 7" xfId="9941" xr:uid="{00000000-0005-0000-0000-0000AB1B0000}"/>
    <cellStyle name="KP_Normal" xfId="2328" xr:uid="{00000000-0005-0000-0000-0000AC1B0000}"/>
    <cellStyle name="Lien hypertexte visité_index" xfId="2329" xr:uid="{00000000-0005-0000-0000-0000AD1B0000}"/>
    <cellStyle name="Lien hypertexte_index" xfId="2330" xr:uid="{00000000-0005-0000-0000-0000AE1B0000}"/>
    <cellStyle name="ligne_detail" xfId="2331" xr:uid="{00000000-0005-0000-0000-0000AF1B0000}"/>
    <cellStyle name="Line" xfId="2332" xr:uid="{00000000-0005-0000-0000-0000B01B0000}"/>
    <cellStyle name="Line 2" xfId="5699" xr:uid="{00000000-0005-0000-0000-0000B11B0000}"/>
    <cellStyle name="Line 2 2" xfId="9849" xr:uid="{00000000-0005-0000-0000-0000B21B0000}"/>
    <cellStyle name="Line 3" xfId="9939" xr:uid="{00000000-0005-0000-0000-0000B31B0000}"/>
    <cellStyle name="Link Currency (0)" xfId="2333" xr:uid="{00000000-0005-0000-0000-0000B41B0000}"/>
    <cellStyle name="Link Currency (2)" xfId="2334" xr:uid="{00000000-0005-0000-0000-0000B51B0000}"/>
    <cellStyle name="Link Units (0)" xfId="2335" xr:uid="{00000000-0005-0000-0000-0000B61B0000}"/>
    <cellStyle name="Link Units (1)" xfId="2336" xr:uid="{00000000-0005-0000-0000-0000B71B0000}"/>
    <cellStyle name="Link Units (2)" xfId="2337" xr:uid="{00000000-0005-0000-0000-0000B81B0000}"/>
    <cellStyle name="Linked Cell 2" xfId="48" xr:uid="{00000000-0005-0000-0000-0000B91B0000}"/>
    <cellStyle name="Linked Cell 2 2" xfId="2338" xr:uid="{00000000-0005-0000-0000-0000BA1B0000}"/>
    <cellStyle name="Linked Cell 2 3" xfId="2339" xr:uid="{00000000-0005-0000-0000-0000BB1B0000}"/>
    <cellStyle name="Linked Cell 2 4" xfId="2340" xr:uid="{00000000-0005-0000-0000-0000BC1B0000}"/>
    <cellStyle name="Linked Cell 2 5" xfId="2341" xr:uid="{00000000-0005-0000-0000-0000BD1B0000}"/>
    <cellStyle name="Linked Cell 2 6" xfId="2342" xr:uid="{00000000-0005-0000-0000-0000BE1B0000}"/>
    <cellStyle name="Linked Cell 2 7" xfId="2343" xr:uid="{00000000-0005-0000-0000-0000BF1B0000}"/>
    <cellStyle name="Linked Cell 2 8" xfId="2344" xr:uid="{00000000-0005-0000-0000-0000C01B0000}"/>
    <cellStyle name="Linked Cell 2 9" xfId="2345" xr:uid="{00000000-0005-0000-0000-0000C11B0000}"/>
    <cellStyle name="Linked Cell 3" xfId="2346" xr:uid="{00000000-0005-0000-0000-0000C21B0000}"/>
    <cellStyle name="m/d/yy" xfId="2347" xr:uid="{00000000-0005-0000-0000-0000C31B0000}"/>
    <cellStyle name="m/d/yy 2" xfId="5700" xr:uid="{00000000-0005-0000-0000-0000C41B0000}"/>
    <cellStyle name="m/d/yy 2 2" xfId="9850" xr:uid="{00000000-0005-0000-0000-0000C51B0000}"/>
    <cellStyle name="m/d/yy 3" xfId="9938" xr:uid="{00000000-0005-0000-0000-0000C61B0000}"/>
    <cellStyle name="m1" xfId="2348" xr:uid="{00000000-0005-0000-0000-0000C71B0000}"/>
    <cellStyle name="Major item" xfId="2349" xr:uid="{00000000-0005-0000-0000-0000C81B0000}"/>
    <cellStyle name="Margin" xfId="2350" xr:uid="{00000000-0005-0000-0000-0000C91B0000}"/>
    <cellStyle name="Migliaia (0)_Sheet1" xfId="2351" xr:uid="{00000000-0005-0000-0000-0000CA1B0000}"/>
    <cellStyle name="Migliaia_piv_polio" xfId="2352" xr:uid="{00000000-0005-0000-0000-0000CB1B0000}"/>
    <cellStyle name="Millares [0]_Asset Mgmt " xfId="2353" xr:uid="{00000000-0005-0000-0000-0000CC1B0000}"/>
    <cellStyle name="Millares_2AV_M_M " xfId="2354" xr:uid="{00000000-0005-0000-0000-0000CD1B0000}"/>
    <cellStyle name="Milliers [0]_CANADA1" xfId="2355" xr:uid="{00000000-0005-0000-0000-0000CE1B0000}"/>
    <cellStyle name="Milliers 2" xfId="2356" xr:uid="{00000000-0005-0000-0000-0000CF1B0000}"/>
    <cellStyle name="Milliers_CANADA1" xfId="2357" xr:uid="{00000000-0005-0000-0000-0000D01B0000}"/>
    <cellStyle name="mm/dd/yy" xfId="2358" xr:uid="{00000000-0005-0000-0000-0000D11B0000}"/>
    <cellStyle name="mod1" xfId="2359" xr:uid="{00000000-0005-0000-0000-0000D21B0000}"/>
    <cellStyle name="modelo1" xfId="2360" xr:uid="{00000000-0005-0000-0000-0000D31B0000}"/>
    <cellStyle name="Moneda [0]_2AV_M_M " xfId="2361" xr:uid="{00000000-0005-0000-0000-0000D41B0000}"/>
    <cellStyle name="Moneda_2AV_M_M " xfId="2362" xr:uid="{00000000-0005-0000-0000-0000D51B0000}"/>
    <cellStyle name="Monétaire [0]_CANADA1" xfId="2363" xr:uid="{00000000-0005-0000-0000-0000D61B0000}"/>
    <cellStyle name="Monétaire 2" xfId="2364" xr:uid="{00000000-0005-0000-0000-0000D71B0000}"/>
    <cellStyle name="Monétaire_CANADA1" xfId="2365" xr:uid="{00000000-0005-0000-0000-0000D81B0000}"/>
    <cellStyle name="Monetario" xfId="2366" xr:uid="{00000000-0005-0000-0000-0000D91B0000}"/>
    <cellStyle name="MonthYears" xfId="2367" xr:uid="{00000000-0005-0000-0000-0000DA1B0000}"/>
    <cellStyle name="Multiple" xfId="2368" xr:uid="{00000000-0005-0000-0000-0000DB1B0000}"/>
    <cellStyle name="Multiple (no x)" xfId="2369" xr:uid="{00000000-0005-0000-0000-0000DC1B0000}"/>
    <cellStyle name="Multiple (x)" xfId="2370" xr:uid="{00000000-0005-0000-0000-0000DD1B0000}"/>
    <cellStyle name="Multiple [0]" xfId="2371" xr:uid="{00000000-0005-0000-0000-0000DE1B0000}"/>
    <cellStyle name="Multiple [1]" xfId="2372" xr:uid="{00000000-0005-0000-0000-0000DF1B0000}"/>
    <cellStyle name="Multiple [2]" xfId="2373" xr:uid="{00000000-0005-0000-0000-0000E01B0000}"/>
    <cellStyle name="Multiple [3]" xfId="2374" xr:uid="{00000000-0005-0000-0000-0000E11B0000}"/>
    <cellStyle name="Multiple_1030171N" xfId="2375" xr:uid="{00000000-0005-0000-0000-0000E21B0000}"/>
    <cellStyle name="neg0.0_CapitalCost " xfId="2376" xr:uid="{00000000-0005-0000-0000-0000E31B0000}"/>
    <cellStyle name="Neutral 2" xfId="49" xr:uid="{00000000-0005-0000-0000-0000E41B0000}"/>
    <cellStyle name="Neutral 2 2" xfId="2377" xr:uid="{00000000-0005-0000-0000-0000E51B0000}"/>
    <cellStyle name="Neutral 2 3" xfId="2378" xr:uid="{00000000-0005-0000-0000-0000E61B0000}"/>
    <cellStyle name="Neutral 2 4" xfId="2379" xr:uid="{00000000-0005-0000-0000-0000E71B0000}"/>
    <cellStyle name="Neutral 2 5" xfId="2380" xr:uid="{00000000-0005-0000-0000-0000E81B0000}"/>
    <cellStyle name="Neutral 2 6" xfId="2381" xr:uid="{00000000-0005-0000-0000-0000E91B0000}"/>
    <cellStyle name="Neutral 2 7" xfId="2382" xr:uid="{00000000-0005-0000-0000-0000EA1B0000}"/>
    <cellStyle name="Neutral 2 8" xfId="2383" xr:uid="{00000000-0005-0000-0000-0000EB1B0000}"/>
    <cellStyle name="Neutral 2 9" xfId="2384" xr:uid="{00000000-0005-0000-0000-0000EC1B0000}"/>
    <cellStyle name="Neutral 3" xfId="2385" xr:uid="{00000000-0005-0000-0000-0000ED1B0000}"/>
    <cellStyle name="New" xfId="2386" xr:uid="{00000000-0005-0000-0000-0000EE1B0000}"/>
    <cellStyle name="Nil" xfId="2387" xr:uid="{00000000-0005-0000-0000-0000EF1B0000}"/>
    <cellStyle name="no dec" xfId="2388" xr:uid="{00000000-0005-0000-0000-0000F01B0000}"/>
    <cellStyle name="No-definido" xfId="2389" xr:uid="{00000000-0005-0000-0000-0000F11B0000}"/>
    <cellStyle name="Non_Input_Cell_Figures" xfId="2390" xr:uid="{00000000-0005-0000-0000-0000F21B0000}"/>
    <cellStyle name="NonPrintingArea" xfId="2391" xr:uid="{00000000-0005-0000-0000-0000F31B0000}"/>
    <cellStyle name="NORAYAS" xfId="2392" xr:uid="{00000000-0005-0000-0000-0000F41B0000}"/>
    <cellStyle name="Normal" xfId="0" builtinId="0"/>
    <cellStyle name="Normal--" xfId="4541" xr:uid="{00000000-0005-0000-0000-0000F61B0000}"/>
    <cellStyle name="Normal - Style1" xfId="2393" xr:uid="{00000000-0005-0000-0000-0000F71B0000}"/>
    <cellStyle name="Normal [0]" xfId="2394" xr:uid="{00000000-0005-0000-0000-0000F81B0000}"/>
    <cellStyle name="Normal [1]" xfId="2395" xr:uid="{00000000-0005-0000-0000-0000F91B0000}"/>
    <cellStyle name="Normal [3]" xfId="2396" xr:uid="{00000000-0005-0000-0000-0000FA1B0000}"/>
    <cellStyle name="Normal [3] 2" xfId="2397" xr:uid="{00000000-0005-0000-0000-0000FB1B0000}"/>
    <cellStyle name="Normal [3] 3" xfId="2398" xr:uid="{00000000-0005-0000-0000-0000FC1B0000}"/>
    <cellStyle name="Normal 10" xfId="2399" xr:uid="{00000000-0005-0000-0000-0000FD1B0000}"/>
    <cellStyle name="Normal 10 2" xfId="2400" xr:uid="{00000000-0005-0000-0000-0000FE1B0000}"/>
    <cellStyle name="Normal 10 3" xfId="2401" xr:uid="{00000000-0005-0000-0000-0000FF1B0000}"/>
    <cellStyle name="Normal 10 4" xfId="2402" xr:uid="{00000000-0005-0000-0000-0000001C0000}"/>
    <cellStyle name="Normal 10 5" xfId="2403" xr:uid="{00000000-0005-0000-0000-0000011C0000}"/>
    <cellStyle name="Normal 10 6" xfId="2404" xr:uid="{00000000-0005-0000-0000-0000021C0000}"/>
    <cellStyle name="Normal 10 7" xfId="669" xr:uid="{00000000-0005-0000-0000-0000031C0000}"/>
    <cellStyle name="Normal 11" xfId="2405" xr:uid="{00000000-0005-0000-0000-0000041C0000}"/>
    <cellStyle name="Normal 11 2" xfId="2406" xr:uid="{00000000-0005-0000-0000-0000051C0000}"/>
    <cellStyle name="Normal 11 2 2" xfId="2407" xr:uid="{00000000-0005-0000-0000-0000061C0000}"/>
    <cellStyle name="Normal 11 3" xfId="2408" xr:uid="{00000000-0005-0000-0000-0000071C0000}"/>
    <cellStyle name="Normal 11 4" xfId="2409" xr:uid="{00000000-0005-0000-0000-0000081C0000}"/>
    <cellStyle name="Normal 11 5" xfId="2410" xr:uid="{00000000-0005-0000-0000-0000091C0000}"/>
    <cellStyle name="Normal 11 6" xfId="2411" xr:uid="{00000000-0005-0000-0000-00000A1C0000}"/>
    <cellStyle name="Normal 11 7" xfId="2412" xr:uid="{00000000-0005-0000-0000-00000B1C0000}"/>
    <cellStyle name="Normal 12" xfId="2413" xr:uid="{00000000-0005-0000-0000-00000C1C0000}"/>
    <cellStyle name="Normal 12 2" xfId="2414" xr:uid="{00000000-0005-0000-0000-00000D1C0000}"/>
    <cellStyle name="Normal 12 3" xfId="2415" xr:uid="{00000000-0005-0000-0000-00000E1C0000}"/>
    <cellStyle name="Normal 12 4" xfId="2416" xr:uid="{00000000-0005-0000-0000-00000F1C0000}"/>
    <cellStyle name="Normal 12 5" xfId="2417" xr:uid="{00000000-0005-0000-0000-0000101C0000}"/>
    <cellStyle name="Normal 13" xfId="2418" xr:uid="{00000000-0005-0000-0000-0000111C0000}"/>
    <cellStyle name="Normal 13 2" xfId="2419" xr:uid="{00000000-0005-0000-0000-0000121C0000}"/>
    <cellStyle name="Normal 13 3" xfId="2420" xr:uid="{00000000-0005-0000-0000-0000131C0000}"/>
    <cellStyle name="Normal 13 4" xfId="9876" xr:uid="{00000000-0005-0000-0000-0000141C0000}"/>
    <cellStyle name="Normal 13 5" xfId="9937" xr:uid="{00000000-0005-0000-0000-0000151C0000}"/>
    <cellStyle name="Normal 13 6" xfId="9877" xr:uid="{00000000-0005-0000-0000-0000161C0000}"/>
    <cellStyle name="Normal 13 7" xfId="9936" xr:uid="{00000000-0005-0000-0000-0000171C0000}"/>
    <cellStyle name="Normal 14" xfId="2421" xr:uid="{00000000-0005-0000-0000-0000181C0000}"/>
    <cellStyle name="Normal 14 2" xfId="2422" xr:uid="{00000000-0005-0000-0000-0000191C0000}"/>
    <cellStyle name="Normal 14 3" xfId="2423" xr:uid="{00000000-0005-0000-0000-00001A1C0000}"/>
    <cellStyle name="Normal 15" xfId="2424" xr:uid="{00000000-0005-0000-0000-00001B1C0000}"/>
    <cellStyle name="Normal 15 2" xfId="2425" xr:uid="{00000000-0005-0000-0000-00001C1C0000}"/>
    <cellStyle name="Normal 15 2 2" xfId="2426" xr:uid="{00000000-0005-0000-0000-00001D1C0000}"/>
    <cellStyle name="Normal 15 3" xfId="2427" xr:uid="{00000000-0005-0000-0000-00001E1C0000}"/>
    <cellStyle name="Normal 15 4" xfId="2428" xr:uid="{00000000-0005-0000-0000-00001F1C0000}"/>
    <cellStyle name="Normal 16" xfId="2429" xr:uid="{00000000-0005-0000-0000-0000201C0000}"/>
    <cellStyle name="Normal 16 2" xfId="2430" xr:uid="{00000000-0005-0000-0000-0000211C0000}"/>
    <cellStyle name="Normal 16 3" xfId="2431" xr:uid="{00000000-0005-0000-0000-0000221C0000}"/>
    <cellStyle name="Normal 17" xfId="2432" xr:uid="{00000000-0005-0000-0000-0000231C0000}"/>
    <cellStyle name="Normal 18" xfId="2433" xr:uid="{00000000-0005-0000-0000-0000241C0000}"/>
    <cellStyle name="Normal 18 2" xfId="2434" xr:uid="{00000000-0005-0000-0000-0000251C0000}"/>
    <cellStyle name="Normal 19" xfId="2435" xr:uid="{00000000-0005-0000-0000-0000261C0000}"/>
    <cellStyle name="Normal 2" xfId="5" xr:uid="{00000000-0005-0000-0000-0000271C0000}"/>
    <cellStyle name="Normal-- 2" xfId="4542" xr:uid="{00000000-0005-0000-0000-0000281C0000}"/>
    <cellStyle name="Normal 2 10" xfId="2436" xr:uid="{00000000-0005-0000-0000-0000291C0000}"/>
    <cellStyle name="Normal 2 10 2" xfId="2437" xr:uid="{00000000-0005-0000-0000-00002A1C0000}"/>
    <cellStyle name="Normal 2 11" xfId="2438" xr:uid="{00000000-0005-0000-0000-00002B1C0000}"/>
    <cellStyle name="Normal 2 11 2" xfId="2439" xr:uid="{00000000-0005-0000-0000-00002C1C0000}"/>
    <cellStyle name="Normal 2 12" xfId="2440" xr:uid="{00000000-0005-0000-0000-00002D1C0000}"/>
    <cellStyle name="Normal 2 12 2" xfId="2441" xr:uid="{00000000-0005-0000-0000-00002E1C0000}"/>
    <cellStyle name="Normal 2 13" xfId="2442" xr:uid="{00000000-0005-0000-0000-00002F1C0000}"/>
    <cellStyle name="Normal 2 13 2" xfId="2443" xr:uid="{00000000-0005-0000-0000-0000301C0000}"/>
    <cellStyle name="Normal 2 14" xfId="2444" xr:uid="{00000000-0005-0000-0000-0000311C0000}"/>
    <cellStyle name="Normal 2 14 2" xfId="2445" xr:uid="{00000000-0005-0000-0000-0000321C0000}"/>
    <cellStyle name="Normal 2 15" xfId="2446" xr:uid="{00000000-0005-0000-0000-0000331C0000}"/>
    <cellStyle name="Normal 2 15 2" xfId="2447" xr:uid="{00000000-0005-0000-0000-0000341C0000}"/>
    <cellStyle name="Normal 2 16" xfId="2448" xr:uid="{00000000-0005-0000-0000-0000351C0000}"/>
    <cellStyle name="Normal 2 16 2" xfId="2449" xr:uid="{00000000-0005-0000-0000-0000361C0000}"/>
    <cellStyle name="Normal 2 17" xfId="2450" xr:uid="{00000000-0005-0000-0000-0000371C0000}"/>
    <cellStyle name="Normal 2 17 2" xfId="2451" xr:uid="{00000000-0005-0000-0000-0000381C0000}"/>
    <cellStyle name="Normal 2 18" xfId="2452" xr:uid="{00000000-0005-0000-0000-0000391C0000}"/>
    <cellStyle name="Normal 2 18 2" xfId="2453" xr:uid="{00000000-0005-0000-0000-00003A1C0000}"/>
    <cellStyle name="Normal 2 19" xfId="2454" xr:uid="{00000000-0005-0000-0000-00003B1C0000}"/>
    <cellStyle name="Normal 2 19 2" xfId="2455" xr:uid="{00000000-0005-0000-0000-00003C1C0000}"/>
    <cellStyle name="Normal 2 2" xfId="6" xr:uid="{00000000-0005-0000-0000-00003D1C0000}"/>
    <cellStyle name="Normal 2 2 2" xfId="51" xr:uid="{00000000-0005-0000-0000-00003E1C0000}"/>
    <cellStyle name="Normal 2 2 2 2" xfId="2456" xr:uid="{00000000-0005-0000-0000-00003F1C0000}"/>
    <cellStyle name="Normal 2 2 2 2 2" xfId="2457" xr:uid="{00000000-0005-0000-0000-0000401C0000}"/>
    <cellStyle name="Normal 2 2 2 3" xfId="2458" xr:uid="{00000000-0005-0000-0000-0000411C0000}"/>
    <cellStyle name="Normal 2 2 2 4" xfId="2459" xr:uid="{00000000-0005-0000-0000-0000421C0000}"/>
    <cellStyle name="Normal 2 2 2 5" xfId="2460" xr:uid="{00000000-0005-0000-0000-0000431C0000}"/>
    <cellStyle name="Normal 2 2 2 6" xfId="2461" xr:uid="{00000000-0005-0000-0000-0000441C0000}"/>
    <cellStyle name="Normal 2 2 3" xfId="2462" xr:uid="{00000000-0005-0000-0000-0000451C0000}"/>
    <cellStyle name="Normal 2 2 4" xfId="2463" xr:uid="{00000000-0005-0000-0000-0000461C0000}"/>
    <cellStyle name="Normal 2 2 4 2" xfId="2464" xr:uid="{00000000-0005-0000-0000-0000471C0000}"/>
    <cellStyle name="Normal 2 2 4 3" xfId="2465" xr:uid="{00000000-0005-0000-0000-0000481C0000}"/>
    <cellStyle name="Normal 2 2 5" xfId="2466" xr:uid="{00000000-0005-0000-0000-0000491C0000}"/>
    <cellStyle name="Normal 2 2 6" xfId="2467" xr:uid="{00000000-0005-0000-0000-00004A1C0000}"/>
    <cellStyle name="Normal 2 20" xfId="2468" xr:uid="{00000000-0005-0000-0000-00004B1C0000}"/>
    <cellStyle name="Normal 2 20 2" xfId="2469" xr:uid="{00000000-0005-0000-0000-00004C1C0000}"/>
    <cellStyle name="Normal 2 21" xfId="2470" xr:uid="{00000000-0005-0000-0000-00004D1C0000}"/>
    <cellStyle name="Normal 2 21 2" xfId="2471" xr:uid="{00000000-0005-0000-0000-00004E1C0000}"/>
    <cellStyle name="Normal 2 22" xfId="2472" xr:uid="{00000000-0005-0000-0000-00004F1C0000}"/>
    <cellStyle name="Normal 2 22 2" xfId="2473" xr:uid="{00000000-0005-0000-0000-0000501C0000}"/>
    <cellStyle name="Normal 2 23" xfId="2474" xr:uid="{00000000-0005-0000-0000-0000511C0000}"/>
    <cellStyle name="Normal 2 23 2" xfId="2475" xr:uid="{00000000-0005-0000-0000-0000521C0000}"/>
    <cellStyle name="Normal 2 24" xfId="2476" xr:uid="{00000000-0005-0000-0000-0000531C0000}"/>
    <cellStyle name="Normal 2 24 2" xfId="2477" xr:uid="{00000000-0005-0000-0000-0000541C0000}"/>
    <cellStyle name="Normal 2 24 2 2" xfId="2478" xr:uid="{00000000-0005-0000-0000-0000551C0000}"/>
    <cellStyle name="Normal 2 24 3" xfId="2479" xr:uid="{00000000-0005-0000-0000-0000561C0000}"/>
    <cellStyle name="Normal 2 24 4" xfId="2480" xr:uid="{00000000-0005-0000-0000-0000571C0000}"/>
    <cellStyle name="Normal 2 25" xfId="2481" xr:uid="{00000000-0005-0000-0000-0000581C0000}"/>
    <cellStyle name="Normal 2 25 2" xfId="2482" xr:uid="{00000000-0005-0000-0000-0000591C0000}"/>
    <cellStyle name="Normal 2 26" xfId="2483" xr:uid="{00000000-0005-0000-0000-00005A1C0000}"/>
    <cellStyle name="Normal 2 26 2" xfId="2484" xr:uid="{00000000-0005-0000-0000-00005B1C0000}"/>
    <cellStyle name="Normal 2 27" xfId="2485" xr:uid="{00000000-0005-0000-0000-00005C1C0000}"/>
    <cellStyle name="Normal 2 27 2" xfId="2486" xr:uid="{00000000-0005-0000-0000-00005D1C0000}"/>
    <cellStyle name="Normal 2 28" xfId="2487" xr:uid="{00000000-0005-0000-0000-00005E1C0000}"/>
    <cellStyle name="Normal 2 28 2" xfId="2488" xr:uid="{00000000-0005-0000-0000-00005F1C0000}"/>
    <cellStyle name="Normal 2 29" xfId="2489" xr:uid="{00000000-0005-0000-0000-0000601C0000}"/>
    <cellStyle name="Normal 2 29 2" xfId="2490" xr:uid="{00000000-0005-0000-0000-0000611C0000}"/>
    <cellStyle name="Normal 2 3" xfId="50" xr:uid="{00000000-0005-0000-0000-0000621C0000}"/>
    <cellStyle name="Normal 2 3 2" xfId="2491" xr:uid="{00000000-0005-0000-0000-0000631C0000}"/>
    <cellStyle name="Normal 2 3 3" xfId="2492" xr:uid="{00000000-0005-0000-0000-0000641C0000}"/>
    <cellStyle name="Normal 2 30" xfId="2493" xr:uid="{00000000-0005-0000-0000-0000651C0000}"/>
    <cellStyle name="Normal 2 30 2" xfId="2494" xr:uid="{00000000-0005-0000-0000-0000661C0000}"/>
    <cellStyle name="Normal 2 31" xfId="2495" xr:uid="{00000000-0005-0000-0000-0000671C0000}"/>
    <cellStyle name="Normal 2 31 2" xfId="2496" xr:uid="{00000000-0005-0000-0000-0000681C0000}"/>
    <cellStyle name="Normal 2 32" xfId="2497" xr:uid="{00000000-0005-0000-0000-0000691C0000}"/>
    <cellStyle name="Normal 2 33" xfId="2498" xr:uid="{00000000-0005-0000-0000-00006A1C0000}"/>
    <cellStyle name="Normal 2 34" xfId="2499" xr:uid="{00000000-0005-0000-0000-00006B1C0000}"/>
    <cellStyle name="Normal 2 35" xfId="2500" xr:uid="{00000000-0005-0000-0000-00006C1C0000}"/>
    <cellStyle name="Normal 2 36" xfId="2501" xr:uid="{00000000-0005-0000-0000-00006D1C0000}"/>
    <cellStyle name="Normal 2 37" xfId="2502" xr:uid="{00000000-0005-0000-0000-00006E1C0000}"/>
    <cellStyle name="Normal 2 38" xfId="2503" xr:uid="{00000000-0005-0000-0000-00006F1C0000}"/>
    <cellStyle name="Normal 2 38 2" xfId="2504" xr:uid="{00000000-0005-0000-0000-0000701C0000}"/>
    <cellStyle name="Normal 2 39" xfId="2505" xr:uid="{00000000-0005-0000-0000-0000711C0000}"/>
    <cellStyle name="Normal 2 4" xfId="614" xr:uid="{00000000-0005-0000-0000-0000721C0000}"/>
    <cellStyle name="Normal 2 4 2" xfId="2506" xr:uid="{00000000-0005-0000-0000-0000731C0000}"/>
    <cellStyle name="Normal 2 4 3" xfId="2507" xr:uid="{00000000-0005-0000-0000-0000741C0000}"/>
    <cellStyle name="Normal 2 4 4" xfId="2508" xr:uid="{00000000-0005-0000-0000-0000751C0000}"/>
    <cellStyle name="Normal 2 40" xfId="2509" xr:uid="{00000000-0005-0000-0000-0000761C0000}"/>
    <cellStyle name="Normal 2 41" xfId="2510" xr:uid="{00000000-0005-0000-0000-0000771C0000}"/>
    <cellStyle name="Normal 2 42" xfId="2511" xr:uid="{00000000-0005-0000-0000-0000781C0000}"/>
    <cellStyle name="Normal 2 43" xfId="2512" xr:uid="{00000000-0005-0000-0000-0000791C0000}"/>
    <cellStyle name="Normal 2 44" xfId="2513" xr:uid="{00000000-0005-0000-0000-00007A1C0000}"/>
    <cellStyle name="Normal 2 45" xfId="2514" xr:uid="{00000000-0005-0000-0000-00007B1C0000}"/>
    <cellStyle name="Normal 2 46" xfId="2515" xr:uid="{00000000-0005-0000-0000-00007C1C0000}"/>
    <cellStyle name="Normal 2 47" xfId="2516" xr:uid="{00000000-0005-0000-0000-00007D1C0000}"/>
    <cellStyle name="Normal 2 48" xfId="5151" xr:uid="{00000000-0005-0000-0000-00007E1C0000}"/>
    <cellStyle name="Normal 2 5" xfId="623" xr:uid="{00000000-0005-0000-0000-00007F1C0000}"/>
    <cellStyle name="Normal 2 5 2" xfId="2517" xr:uid="{00000000-0005-0000-0000-0000801C0000}"/>
    <cellStyle name="Normal 2 5 3" xfId="2518" xr:uid="{00000000-0005-0000-0000-0000811C0000}"/>
    <cellStyle name="Normal 2 6" xfId="2519" xr:uid="{00000000-0005-0000-0000-0000821C0000}"/>
    <cellStyle name="Normal 2 6 2" xfId="2520" xr:uid="{00000000-0005-0000-0000-0000831C0000}"/>
    <cellStyle name="Normal 2 7" xfId="2521" xr:uid="{00000000-0005-0000-0000-0000841C0000}"/>
    <cellStyle name="Normal 2 7 2" xfId="2522" xr:uid="{00000000-0005-0000-0000-0000851C0000}"/>
    <cellStyle name="Normal 2 8" xfId="2523" xr:uid="{00000000-0005-0000-0000-0000861C0000}"/>
    <cellStyle name="Normal 2 8 2" xfId="2524" xr:uid="{00000000-0005-0000-0000-0000871C0000}"/>
    <cellStyle name="Normal 2 9" xfId="2525" xr:uid="{00000000-0005-0000-0000-0000881C0000}"/>
    <cellStyle name="Normal 2 9 2" xfId="2526" xr:uid="{00000000-0005-0000-0000-0000891C0000}"/>
    <cellStyle name="Normal 20" xfId="2527" xr:uid="{00000000-0005-0000-0000-00008A1C0000}"/>
    <cellStyle name="Normal 21" xfId="2528" xr:uid="{00000000-0005-0000-0000-00008B1C0000}"/>
    <cellStyle name="Normal 22" xfId="2529" xr:uid="{00000000-0005-0000-0000-00008C1C0000}"/>
    <cellStyle name="Normal 23" xfId="2530" xr:uid="{00000000-0005-0000-0000-00008D1C0000}"/>
    <cellStyle name="Normal 24" xfId="2531" xr:uid="{00000000-0005-0000-0000-00008E1C0000}"/>
    <cellStyle name="Normal 25" xfId="2532" xr:uid="{00000000-0005-0000-0000-00008F1C0000}"/>
    <cellStyle name="Normal 25 10" xfId="2533" xr:uid="{00000000-0005-0000-0000-0000901C0000}"/>
    <cellStyle name="Normal 25 100" xfId="2534" xr:uid="{00000000-0005-0000-0000-0000911C0000}"/>
    <cellStyle name="Normal 25 101" xfId="2535" xr:uid="{00000000-0005-0000-0000-0000921C0000}"/>
    <cellStyle name="Normal 25 102" xfId="2536" xr:uid="{00000000-0005-0000-0000-0000931C0000}"/>
    <cellStyle name="Normal 25 103" xfId="2537" xr:uid="{00000000-0005-0000-0000-0000941C0000}"/>
    <cellStyle name="Normal 25 104" xfId="2538" xr:uid="{00000000-0005-0000-0000-0000951C0000}"/>
    <cellStyle name="Normal 25 105" xfId="2539" xr:uid="{00000000-0005-0000-0000-0000961C0000}"/>
    <cellStyle name="Normal 25 106" xfId="2540" xr:uid="{00000000-0005-0000-0000-0000971C0000}"/>
    <cellStyle name="Normal 25 107" xfId="2541" xr:uid="{00000000-0005-0000-0000-0000981C0000}"/>
    <cellStyle name="Normal 25 108" xfId="2542" xr:uid="{00000000-0005-0000-0000-0000991C0000}"/>
    <cellStyle name="Normal 25 109" xfId="2543" xr:uid="{00000000-0005-0000-0000-00009A1C0000}"/>
    <cellStyle name="Normal 25 11" xfId="2544" xr:uid="{00000000-0005-0000-0000-00009B1C0000}"/>
    <cellStyle name="Normal 25 12" xfId="2545" xr:uid="{00000000-0005-0000-0000-00009C1C0000}"/>
    <cellStyle name="Normal 25 13" xfId="2546" xr:uid="{00000000-0005-0000-0000-00009D1C0000}"/>
    <cellStyle name="Normal 25 14" xfId="2547" xr:uid="{00000000-0005-0000-0000-00009E1C0000}"/>
    <cellStyle name="Normal 25 15" xfId="2548" xr:uid="{00000000-0005-0000-0000-00009F1C0000}"/>
    <cellStyle name="Normal 25 16" xfId="2549" xr:uid="{00000000-0005-0000-0000-0000A01C0000}"/>
    <cellStyle name="Normal 25 17" xfId="2550" xr:uid="{00000000-0005-0000-0000-0000A11C0000}"/>
    <cellStyle name="Normal 25 18" xfId="2551" xr:uid="{00000000-0005-0000-0000-0000A21C0000}"/>
    <cellStyle name="Normal 25 19" xfId="2552" xr:uid="{00000000-0005-0000-0000-0000A31C0000}"/>
    <cellStyle name="Normal 25 2" xfId="2553" xr:uid="{00000000-0005-0000-0000-0000A41C0000}"/>
    <cellStyle name="Normal 25 20" xfId="2554" xr:uid="{00000000-0005-0000-0000-0000A51C0000}"/>
    <cellStyle name="Normal 25 21" xfId="2555" xr:uid="{00000000-0005-0000-0000-0000A61C0000}"/>
    <cellStyle name="Normal 25 22" xfId="2556" xr:uid="{00000000-0005-0000-0000-0000A71C0000}"/>
    <cellStyle name="Normal 25 23" xfId="2557" xr:uid="{00000000-0005-0000-0000-0000A81C0000}"/>
    <cellStyle name="Normal 25 24" xfId="2558" xr:uid="{00000000-0005-0000-0000-0000A91C0000}"/>
    <cellStyle name="Normal 25 25" xfId="2559" xr:uid="{00000000-0005-0000-0000-0000AA1C0000}"/>
    <cellStyle name="Normal 25 26" xfId="2560" xr:uid="{00000000-0005-0000-0000-0000AB1C0000}"/>
    <cellStyle name="Normal 25 27" xfId="2561" xr:uid="{00000000-0005-0000-0000-0000AC1C0000}"/>
    <cellStyle name="Normal 25 28" xfId="2562" xr:uid="{00000000-0005-0000-0000-0000AD1C0000}"/>
    <cellStyle name="Normal 25 29" xfId="2563" xr:uid="{00000000-0005-0000-0000-0000AE1C0000}"/>
    <cellStyle name="Normal 25 3" xfId="2564" xr:uid="{00000000-0005-0000-0000-0000AF1C0000}"/>
    <cellStyle name="Normal 25 30" xfId="2565" xr:uid="{00000000-0005-0000-0000-0000B01C0000}"/>
    <cellStyle name="Normal 25 31" xfId="2566" xr:uid="{00000000-0005-0000-0000-0000B11C0000}"/>
    <cellStyle name="Normal 25 32" xfId="2567" xr:uid="{00000000-0005-0000-0000-0000B21C0000}"/>
    <cellStyle name="Normal 25 33" xfId="2568" xr:uid="{00000000-0005-0000-0000-0000B31C0000}"/>
    <cellStyle name="Normal 25 34" xfId="2569" xr:uid="{00000000-0005-0000-0000-0000B41C0000}"/>
    <cellStyle name="Normal 25 35" xfId="2570" xr:uid="{00000000-0005-0000-0000-0000B51C0000}"/>
    <cellStyle name="Normal 25 36" xfId="2571" xr:uid="{00000000-0005-0000-0000-0000B61C0000}"/>
    <cellStyle name="Normal 25 37" xfId="2572" xr:uid="{00000000-0005-0000-0000-0000B71C0000}"/>
    <cellStyle name="Normal 25 38" xfId="2573" xr:uid="{00000000-0005-0000-0000-0000B81C0000}"/>
    <cellStyle name="Normal 25 39" xfId="2574" xr:uid="{00000000-0005-0000-0000-0000B91C0000}"/>
    <cellStyle name="Normal 25 4" xfId="2575" xr:uid="{00000000-0005-0000-0000-0000BA1C0000}"/>
    <cellStyle name="Normal 25 40" xfId="2576" xr:uid="{00000000-0005-0000-0000-0000BB1C0000}"/>
    <cellStyle name="Normal 25 41" xfId="2577" xr:uid="{00000000-0005-0000-0000-0000BC1C0000}"/>
    <cellStyle name="Normal 25 42" xfId="2578" xr:uid="{00000000-0005-0000-0000-0000BD1C0000}"/>
    <cellStyle name="Normal 25 43" xfId="2579" xr:uid="{00000000-0005-0000-0000-0000BE1C0000}"/>
    <cellStyle name="Normal 25 44" xfId="2580" xr:uid="{00000000-0005-0000-0000-0000BF1C0000}"/>
    <cellStyle name="Normal 25 45" xfId="2581" xr:uid="{00000000-0005-0000-0000-0000C01C0000}"/>
    <cellStyle name="Normal 25 46" xfId="2582" xr:uid="{00000000-0005-0000-0000-0000C11C0000}"/>
    <cellStyle name="Normal 25 47" xfId="2583" xr:uid="{00000000-0005-0000-0000-0000C21C0000}"/>
    <cellStyle name="Normal 25 48" xfId="2584" xr:uid="{00000000-0005-0000-0000-0000C31C0000}"/>
    <cellStyle name="Normal 25 49" xfId="2585" xr:uid="{00000000-0005-0000-0000-0000C41C0000}"/>
    <cellStyle name="Normal 25 5" xfId="2586" xr:uid="{00000000-0005-0000-0000-0000C51C0000}"/>
    <cellStyle name="Normal 25 50" xfId="2587" xr:uid="{00000000-0005-0000-0000-0000C61C0000}"/>
    <cellStyle name="Normal 25 51" xfId="2588" xr:uid="{00000000-0005-0000-0000-0000C71C0000}"/>
    <cellStyle name="Normal 25 52" xfId="2589" xr:uid="{00000000-0005-0000-0000-0000C81C0000}"/>
    <cellStyle name="Normal 25 53" xfId="2590" xr:uid="{00000000-0005-0000-0000-0000C91C0000}"/>
    <cellStyle name="Normal 25 54" xfId="2591" xr:uid="{00000000-0005-0000-0000-0000CA1C0000}"/>
    <cellStyle name="Normal 25 55" xfId="2592" xr:uid="{00000000-0005-0000-0000-0000CB1C0000}"/>
    <cellStyle name="Normal 25 56" xfId="2593" xr:uid="{00000000-0005-0000-0000-0000CC1C0000}"/>
    <cellStyle name="Normal 25 57" xfId="2594" xr:uid="{00000000-0005-0000-0000-0000CD1C0000}"/>
    <cellStyle name="Normal 25 58" xfId="2595" xr:uid="{00000000-0005-0000-0000-0000CE1C0000}"/>
    <cellStyle name="Normal 25 59" xfId="2596" xr:uid="{00000000-0005-0000-0000-0000CF1C0000}"/>
    <cellStyle name="Normal 25 6" xfId="2597" xr:uid="{00000000-0005-0000-0000-0000D01C0000}"/>
    <cellStyle name="Normal 25 60" xfId="2598" xr:uid="{00000000-0005-0000-0000-0000D11C0000}"/>
    <cellStyle name="Normal 25 61" xfId="2599" xr:uid="{00000000-0005-0000-0000-0000D21C0000}"/>
    <cellStyle name="Normal 25 62" xfId="2600" xr:uid="{00000000-0005-0000-0000-0000D31C0000}"/>
    <cellStyle name="Normal 25 63" xfId="2601" xr:uid="{00000000-0005-0000-0000-0000D41C0000}"/>
    <cellStyle name="Normal 25 64" xfId="2602" xr:uid="{00000000-0005-0000-0000-0000D51C0000}"/>
    <cellStyle name="Normal 25 65" xfId="2603" xr:uid="{00000000-0005-0000-0000-0000D61C0000}"/>
    <cellStyle name="Normal 25 66" xfId="2604" xr:uid="{00000000-0005-0000-0000-0000D71C0000}"/>
    <cellStyle name="Normal 25 67" xfId="2605" xr:uid="{00000000-0005-0000-0000-0000D81C0000}"/>
    <cellStyle name="Normal 25 68" xfId="2606" xr:uid="{00000000-0005-0000-0000-0000D91C0000}"/>
    <cellStyle name="Normal 25 69" xfId="2607" xr:uid="{00000000-0005-0000-0000-0000DA1C0000}"/>
    <cellStyle name="Normal 25 7" xfId="2608" xr:uid="{00000000-0005-0000-0000-0000DB1C0000}"/>
    <cellStyle name="Normal 25 70" xfId="2609" xr:uid="{00000000-0005-0000-0000-0000DC1C0000}"/>
    <cellStyle name="Normal 25 71" xfId="2610" xr:uid="{00000000-0005-0000-0000-0000DD1C0000}"/>
    <cellStyle name="Normal 25 72" xfId="2611" xr:uid="{00000000-0005-0000-0000-0000DE1C0000}"/>
    <cellStyle name="Normal 25 73" xfId="2612" xr:uid="{00000000-0005-0000-0000-0000DF1C0000}"/>
    <cellStyle name="Normal 25 74" xfId="2613" xr:uid="{00000000-0005-0000-0000-0000E01C0000}"/>
    <cellStyle name="Normal 25 75" xfId="2614" xr:uid="{00000000-0005-0000-0000-0000E11C0000}"/>
    <cellStyle name="Normal 25 76" xfId="2615" xr:uid="{00000000-0005-0000-0000-0000E21C0000}"/>
    <cellStyle name="Normal 25 77" xfId="2616" xr:uid="{00000000-0005-0000-0000-0000E31C0000}"/>
    <cellStyle name="Normal 25 78" xfId="2617" xr:uid="{00000000-0005-0000-0000-0000E41C0000}"/>
    <cellStyle name="Normal 25 79" xfId="2618" xr:uid="{00000000-0005-0000-0000-0000E51C0000}"/>
    <cellStyle name="Normal 25 8" xfId="2619" xr:uid="{00000000-0005-0000-0000-0000E61C0000}"/>
    <cellStyle name="Normal 25 80" xfId="2620" xr:uid="{00000000-0005-0000-0000-0000E71C0000}"/>
    <cellStyle name="Normal 25 81" xfId="2621" xr:uid="{00000000-0005-0000-0000-0000E81C0000}"/>
    <cellStyle name="Normal 25 82" xfId="2622" xr:uid="{00000000-0005-0000-0000-0000E91C0000}"/>
    <cellStyle name="Normal 25 83" xfId="2623" xr:uid="{00000000-0005-0000-0000-0000EA1C0000}"/>
    <cellStyle name="Normal 25 84" xfId="2624" xr:uid="{00000000-0005-0000-0000-0000EB1C0000}"/>
    <cellStyle name="Normal 25 85" xfId="2625" xr:uid="{00000000-0005-0000-0000-0000EC1C0000}"/>
    <cellStyle name="Normal 25 86" xfId="2626" xr:uid="{00000000-0005-0000-0000-0000ED1C0000}"/>
    <cellStyle name="Normal 25 87" xfId="2627" xr:uid="{00000000-0005-0000-0000-0000EE1C0000}"/>
    <cellStyle name="Normal 25 88" xfId="2628" xr:uid="{00000000-0005-0000-0000-0000EF1C0000}"/>
    <cellStyle name="Normal 25 89" xfId="2629" xr:uid="{00000000-0005-0000-0000-0000F01C0000}"/>
    <cellStyle name="Normal 25 9" xfId="2630" xr:uid="{00000000-0005-0000-0000-0000F11C0000}"/>
    <cellStyle name="Normal 25 90" xfId="2631" xr:uid="{00000000-0005-0000-0000-0000F21C0000}"/>
    <cellStyle name="Normal 25 91" xfId="2632" xr:uid="{00000000-0005-0000-0000-0000F31C0000}"/>
    <cellStyle name="Normal 25 92" xfId="2633" xr:uid="{00000000-0005-0000-0000-0000F41C0000}"/>
    <cellStyle name="Normal 25 93" xfId="2634" xr:uid="{00000000-0005-0000-0000-0000F51C0000}"/>
    <cellStyle name="Normal 25 94" xfId="2635" xr:uid="{00000000-0005-0000-0000-0000F61C0000}"/>
    <cellStyle name="Normal 25 95" xfId="2636" xr:uid="{00000000-0005-0000-0000-0000F71C0000}"/>
    <cellStyle name="Normal 25 96" xfId="2637" xr:uid="{00000000-0005-0000-0000-0000F81C0000}"/>
    <cellStyle name="Normal 25 97" xfId="2638" xr:uid="{00000000-0005-0000-0000-0000F91C0000}"/>
    <cellStyle name="Normal 25 98" xfId="2639" xr:uid="{00000000-0005-0000-0000-0000FA1C0000}"/>
    <cellStyle name="Normal 25 99" xfId="2640" xr:uid="{00000000-0005-0000-0000-0000FB1C0000}"/>
    <cellStyle name="Normal 26" xfId="2641" xr:uid="{00000000-0005-0000-0000-0000FC1C0000}"/>
    <cellStyle name="Normal 26 10" xfId="2642" xr:uid="{00000000-0005-0000-0000-0000FD1C0000}"/>
    <cellStyle name="Normal 26 100" xfId="2643" xr:uid="{00000000-0005-0000-0000-0000FE1C0000}"/>
    <cellStyle name="Normal 26 101" xfId="2644" xr:uid="{00000000-0005-0000-0000-0000FF1C0000}"/>
    <cellStyle name="Normal 26 102" xfId="2645" xr:uid="{00000000-0005-0000-0000-0000001D0000}"/>
    <cellStyle name="Normal 26 103" xfId="2646" xr:uid="{00000000-0005-0000-0000-0000011D0000}"/>
    <cellStyle name="Normal 26 104" xfId="2647" xr:uid="{00000000-0005-0000-0000-0000021D0000}"/>
    <cellStyle name="Normal 26 105" xfId="2648" xr:uid="{00000000-0005-0000-0000-0000031D0000}"/>
    <cellStyle name="Normal 26 106" xfId="2649" xr:uid="{00000000-0005-0000-0000-0000041D0000}"/>
    <cellStyle name="Normal 26 107" xfId="2650" xr:uid="{00000000-0005-0000-0000-0000051D0000}"/>
    <cellStyle name="Normal 26 108" xfId="2651" xr:uid="{00000000-0005-0000-0000-0000061D0000}"/>
    <cellStyle name="Normal 26 109" xfId="2652" xr:uid="{00000000-0005-0000-0000-0000071D0000}"/>
    <cellStyle name="Normal 26 11" xfId="2653" xr:uid="{00000000-0005-0000-0000-0000081D0000}"/>
    <cellStyle name="Normal 26 12" xfId="2654" xr:uid="{00000000-0005-0000-0000-0000091D0000}"/>
    <cellStyle name="Normal 26 13" xfId="2655" xr:uid="{00000000-0005-0000-0000-00000A1D0000}"/>
    <cellStyle name="Normal 26 14" xfId="2656" xr:uid="{00000000-0005-0000-0000-00000B1D0000}"/>
    <cellStyle name="Normal 26 15" xfId="2657" xr:uid="{00000000-0005-0000-0000-00000C1D0000}"/>
    <cellStyle name="Normal 26 16" xfId="2658" xr:uid="{00000000-0005-0000-0000-00000D1D0000}"/>
    <cellStyle name="Normal 26 17" xfId="2659" xr:uid="{00000000-0005-0000-0000-00000E1D0000}"/>
    <cellStyle name="Normal 26 18" xfId="2660" xr:uid="{00000000-0005-0000-0000-00000F1D0000}"/>
    <cellStyle name="Normal 26 19" xfId="2661" xr:uid="{00000000-0005-0000-0000-0000101D0000}"/>
    <cellStyle name="Normal 26 2" xfId="2662" xr:uid="{00000000-0005-0000-0000-0000111D0000}"/>
    <cellStyle name="Normal 26 20" xfId="2663" xr:uid="{00000000-0005-0000-0000-0000121D0000}"/>
    <cellStyle name="Normal 26 21" xfId="2664" xr:uid="{00000000-0005-0000-0000-0000131D0000}"/>
    <cellStyle name="Normal 26 22" xfId="2665" xr:uid="{00000000-0005-0000-0000-0000141D0000}"/>
    <cellStyle name="Normal 26 23" xfId="2666" xr:uid="{00000000-0005-0000-0000-0000151D0000}"/>
    <cellStyle name="Normal 26 24" xfId="2667" xr:uid="{00000000-0005-0000-0000-0000161D0000}"/>
    <cellStyle name="Normal 26 25" xfId="2668" xr:uid="{00000000-0005-0000-0000-0000171D0000}"/>
    <cellStyle name="Normal 26 26" xfId="2669" xr:uid="{00000000-0005-0000-0000-0000181D0000}"/>
    <cellStyle name="Normal 26 27" xfId="2670" xr:uid="{00000000-0005-0000-0000-0000191D0000}"/>
    <cellStyle name="Normal 26 28" xfId="2671" xr:uid="{00000000-0005-0000-0000-00001A1D0000}"/>
    <cellStyle name="Normal 26 29" xfId="2672" xr:uid="{00000000-0005-0000-0000-00001B1D0000}"/>
    <cellStyle name="Normal 26 3" xfId="2673" xr:uid="{00000000-0005-0000-0000-00001C1D0000}"/>
    <cellStyle name="Normal 26 30" xfId="2674" xr:uid="{00000000-0005-0000-0000-00001D1D0000}"/>
    <cellStyle name="Normal 26 31" xfId="2675" xr:uid="{00000000-0005-0000-0000-00001E1D0000}"/>
    <cellStyle name="Normal 26 32" xfId="2676" xr:uid="{00000000-0005-0000-0000-00001F1D0000}"/>
    <cellStyle name="Normal 26 33" xfId="2677" xr:uid="{00000000-0005-0000-0000-0000201D0000}"/>
    <cellStyle name="Normal 26 34" xfId="2678" xr:uid="{00000000-0005-0000-0000-0000211D0000}"/>
    <cellStyle name="Normal 26 35" xfId="2679" xr:uid="{00000000-0005-0000-0000-0000221D0000}"/>
    <cellStyle name="Normal 26 36" xfId="2680" xr:uid="{00000000-0005-0000-0000-0000231D0000}"/>
    <cellStyle name="Normal 26 37" xfId="2681" xr:uid="{00000000-0005-0000-0000-0000241D0000}"/>
    <cellStyle name="Normal 26 38" xfId="2682" xr:uid="{00000000-0005-0000-0000-0000251D0000}"/>
    <cellStyle name="Normal 26 39" xfId="2683" xr:uid="{00000000-0005-0000-0000-0000261D0000}"/>
    <cellStyle name="Normal 26 4" xfId="2684" xr:uid="{00000000-0005-0000-0000-0000271D0000}"/>
    <cellStyle name="Normal 26 40" xfId="2685" xr:uid="{00000000-0005-0000-0000-0000281D0000}"/>
    <cellStyle name="Normal 26 41" xfId="2686" xr:uid="{00000000-0005-0000-0000-0000291D0000}"/>
    <cellStyle name="Normal 26 42" xfId="2687" xr:uid="{00000000-0005-0000-0000-00002A1D0000}"/>
    <cellStyle name="Normal 26 43" xfId="2688" xr:uid="{00000000-0005-0000-0000-00002B1D0000}"/>
    <cellStyle name="Normal 26 44" xfId="2689" xr:uid="{00000000-0005-0000-0000-00002C1D0000}"/>
    <cellStyle name="Normal 26 45" xfId="2690" xr:uid="{00000000-0005-0000-0000-00002D1D0000}"/>
    <cellStyle name="Normal 26 46" xfId="2691" xr:uid="{00000000-0005-0000-0000-00002E1D0000}"/>
    <cellStyle name="Normal 26 47" xfId="2692" xr:uid="{00000000-0005-0000-0000-00002F1D0000}"/>
    <cellStyle name="Normal 26 48" xfId="2693" xr:uid="{00000000-0005-0000-0000-0000301D0000}"/>
    <cellStyle name="Normal 26 49" xfId="2694" xr:uid="{00000000-0005-0000-0000-0000311D0000}"/>
    <cellStyle name="Normal 26 5" xfId="2695" xr:uid="{00000000-0005-0000-0000-0000321D0000}"/>
    <cellStyle name="Normal 26 50" xfId="2696" xr:uid="{00000000-0005-0000-0000-0000331D0000}"/>
    <cellStyle name="Normal 26 51" xfId="2697" xr:uid="{00000000-0005-0000-0000-0000341D0000}"/>
    <cellStyle name="Normal 26 52" xfId="2698" xr:uid="{00000000-0005-0000-0000-0000351D0000}"/>
    <cellStyle name="Normal 26 53" xfId="2699" xr:uid="{00000000-0005-0000-0000-0000361D0000}"/>
    <cellStyle name="Normal 26 54" xfId="2700" xr:uid="{00000000-0005-0000-0000-0000371D0000}"/>
    <cellStyle name="Normal 26 55" xfId="2701" xr:uid="{00000000-0005-0000-0000-0000381D0000}"/>
    <cellStyle name="Normal 26 56" xfId="2702" xr:uid="{00000000-0005-0000-0000-0000391D0000}"/>
    <cellStyle name="Normal 26 57" xfId="2703" xr:uid="{00000000-0005-0000-0000-00003A1D0000}"/>
    <cellStyle name="Normal 26 58" xfId="2704" xr:uid="{00000000-0005-0000-0000-00003B1D0000}"/>
    <cellStyle name="Normal 26 59" xfId="2705" xr:uid="{00000000-0005-0000-0000-00003C1D0000}"/>
    <cellStyle name="Normal 26 6" xfId="2706" xr:uid="{00000000-0005-0000-0000-00003D1D0000}"/>
    <cellStyle name="Normal 26 60" xfId="2707" xr:uid="{00000000-0005-0000-0000-00003E1D0000}"/>
    <cellStyle name="Normal 26 61" xfId="2708" xr:uid="{00000000-0005-0000-0000-00003F1D0000}"/>
    <cellStyle name="Normal 26 62" xfId="2709" xr:uid="{00000000-0005-0000-0000-0000401D0000}"/>
    <cellStyle name="Normal 26 63" xfId="2710" xr:uid="{00000000-0005-0000-0000-0000411D0000}"/>
    <cellStyle name="Normal 26 64" xfId="2711" xr:uid="{00000000-0005-0000-0000-0000421D0000}"/>
    <cellStyle name="Normal 26 65" xfId="2712" xr:uid="{00000000-0005-0000-0000-0000431D0000}"/>
    <cellStyle name="Normal 26 66" xfId="2713" xr:uid="{00000000-0005-0000-0000-0000441D0000}"/>
    <cellStyle name="Normal 26 67" xfId="2714" xr:uid="{00000000-0005-0000-0000-0000451D0000}"/>
    <cellStyle name="Normal 26 68" xfId="2715" xr:uid="{00000000-0005-0000-0000-0000461D0000}"/>
    <cellStyle name="Normal 26 69" xfId="2716" xr:uid="{00000000-0005-0000-0000-0000471D0000}"/>
    <cellStyle name="Normal 26 7" xfId="2717" xr:uid="{00000000-0005-0000-0000-0000481D0000}"/>
    <cellStyle name="Normal 26 70" xfId="2718" xr:uid="{00000000-0005-0000-0000-0000491D0000}"/>
    <cellStyle name="Normal 26 71" xfId="2719" xr:uid="{00000000-0005-0000-0000-00004A1D0000}"/>
    <cellStyle name="Normal 26 72" xfId="2720" xr:uid="{00000000-0005-0000-0000-00004B1D0000}"/>
    <cellStyle name="Normal 26 73" xfId="2721" xr:uid="{00000000-0005-0000-0000-00004C1D0000}"/>
    <cellStyle name="Normal 26 74" xfId="2722" xr:uid="{00000000-0005-0000-0000-00004D1D0000}"/>
    <cellStyle name="Normal 26 75" xfId="2723" xr:uid="{00000000-0005-0000-0000-00004E1D0000}"/>
    <cellStyle name="Normal 26 76" xfId="2724" xr:uid="{00000000-0005-0000-0000-00004F1D0000}"/>
    <cellStyle name="Normal 26 77" xfId="2725" xr:uid="{00000000-0005-0000-0000-0000501D0000}"/>
    <cellStyle name="Normal 26 78" xfId="2726" xr:uid="{00000000-0005-0000-0000-0000511D0000}"/>
    <cellStyle name="Normal 26 79" xfId="2727" xr:uid="{00000000-0005-0000-0000-0000521D0000}"/>
    <cellStyle name="Normal 26 8" xfId="2728" xr:uid="{00000000-0005-0000-0000-0000531D0000}"/>
    <cellStyle name="Normal 26 80" xfId="2729" xr:uid="{00000000-0005-0000-0000-0000541D0000}"/>
    <cellStyle name="Normal 26 81" xfId="2730" xr:uid="{00000000-0005-0000-0000-0000551D0000}"/>
    <cellStyle name="Normal 26 82" xfId="2731" xr:uid="{00000000-0005-0000-0000-0000561D0000}"/>
    <cellStyle name="Normal 26 83" xfId="2732" xr:uid="{00000000-0005-0000-0000-0000571D0000}"/>
    <cellStyle name="Normal 26 84" xfId="2733" xr:uid="{00000000-0005-0000-0000-0000581D0000}"/>
    <cellStyle name="Normal 26 85" xfId="2734" xr:uid="{00000000-0005-0000-0000-0000591D0000}"/>
    <cellStyle name="Normal 26 86" xfId="2735" xr:uid="{00000000-0005-0000-0000-00005A1D0000}"/>
    <cellStyle name="Normal 26 87" xfId="2736" xr:uid="{00000000-0005-0000-0000-00005B1D0000}"/>
    <cellStyle name="Normal 26 88" xfId="2737" xr:uid="{00000000-0005-0000-0000-00005C1D0000}"/>
    <cellStyle name="Normal 26 89" xfId="2738" xr:uid="{00000000-0005-0000-0000-00005D1D0000}"/>
    <cellStyle name="Normal 26 9" xfId="2739" xr:uid="{00000000-0005-0000-0000-00005E1D0000}"/>
    <cellStyle name="Normal 26 90" xfId="2740" xr:uid="{00000000-0005-0000-0000-00005F1D0000}"/>
    <cellStyle name="Normal 26 91" xfId="2741" xr:uid="{00000000-0005-0000-0000-0000601D0000}"/>
    <cellStyle name="Normal 26 92" xfId="2742" xr:uid="{00000000-0005-0000-0000-0000611D0000}"/>
    <cellStyle name="Normal 26 93" xfId="2743" xr:uid="{00000000-0005-0000-0000-0000621D0000}"/>
    <cellStyle name="Normal 26 94" xfId="2744" xr:uid="{00000000-0005-0000-0000-0000631D0000}"/>
    <cellStyle name="Normal 26 95" xfId="2745" xr:uid="{00000000-0005-0000-0000-0000641D0000}"/>
    <cellStyle name="Normal 26 96" xfId="2746" xr:uid="{00000000-0005-0000-0000-0000651D0000}"/>
    <cellStyle name="Normal 26 97" xfId="2747" xr:uid="{00000000-0005-0000-0000-0000661D0000}"/>
    <cellStyle name="Normal 26 98" xfId="2748" xr:uid="{00000000-0005-0000-0000-0000671D0000}"/>
    <cellStyle name="Normal 26 99" xfId="2749" xr:uid="{00000000-0005-0000-0000-0000681D0000}"/>
    <cellStyle name="Normal 27" xfId="2750" xr:uid="{00000000-0005-0000-0000-0000691D0000}"/>
    <cellStyle name="Normal 27 10" xfId="2751" xr:uid="{00000000-0005-0000-0000-00006A1D0000}"/>
    <cellStyle name="Normal 27 100" xfId="2752" xr:uid="{00000000-0005-0000-0000-00006B1D0000}"/>
    <cellStyle name="Normal 27 101" xfId="2753" xr:uid="{00000000-0005-0000-0000-00006C1D0000}"/>
    <cellStyle name="Normal 27 102" xfId="2754" xr:uid="{00000000-0005-0000-0000-00006D1D0000}"/>
    <cellStyle name="Normal 27 103" xfId="2755" xr:uid="{00000000-0005-0000-0000-00006E1D0000}"/>
    <cellStyle name="Normal 27 104" xfId="2756" xr:uid="{00000000-0005-0000-0000-00006F1D0000}"/>
    <cellStyle name="Normal 27 105" xfId="2757" xr:uid="{00000000-0005-0000-0000-0000701D0000}"/>
    <cellStyle name="Normal 27 106" xfId="2758" xr:uid="{00000000-0005-0000-0000-0000711D0000}"/>
    <cellStyle name="Normal 27 107" xfId="2759" xr:uid="{00000000-0005-0000-0000-0000721D0000}"/>
    <cellStyle name="Normal 27 108" xfId="2760" xr:uid="{00000000-0005-0000-0000-0000731D0000}"/>
    <cellStyle name="Normal 27 109" xfId="2761" xr:uid="{00000000-0005-0000-0000-0000741D0000}"/>
    <cellStyle name="Normal 27 11" xfId="2762" xr:uid="{00000000-0005-0000-0000-0000751D0000}"/>
    <cellStyle name="Normal 27 12" xfId="2763" xr:uid="{00000000-0005-0000-0000-0000761D0000}"/>
    <cellStyle name="Normal 27 13" xfId="2764" xr:uid="{00000000-0005-0000-0000-0000771D0000}"/>
    <cellStyle name="Normal 27 14" xfId="2765" xr:uid="{00000000-0005-0000-0000-0000781D0000}"/>
    <cellStyle name="Normal 27 15" xfId="2766" xr:uid="{00000000-0005-0000-0000-0000791D0000}"/>
    <cellStyle name="Normal 27 16" xfId="2767" xr:uid="{00000000-0005-0000-0000-00007A1D0000}"/>
    <cellStyle name="Normal 27 17" xfId="2768" xr:uid="{00000000-0005-0000-0000-00007B1D0000}"/>
    <cellStyle name="Normal 27 18" xfId="2769" xr:uid="{00000000-0005-0000-0000-00007C1D0000}"/>
    <cellStyle name="Normal 27 19" xfId="2770" xr:uid="{00000000-0005-0000-0000-00007D1D0000}"/>
    <cellStyle name="Normal 27 2" xfId="2771" xr:uid="{00000000-0005-0000-0000-00007E1D0000}"/>
    <cellStyle name="Normal 27 20" xfId="2772" xr:uid="{00000000-0005-0000-0000-00007F1D0000}"/>
    <cellStyle name="Normal 27 21" xfId="2773" xr:uid="{00000000-0005-0000-0000-0000801D0000}"/>
    <cellStyle name="Normal 27 22" xfId="2774" xr:uid="{00000000-0005-0000-0000-0000811D0000}"/>
    <cellStyle name="Normal 27 23" xfId="2775" xr:uid="{00000000-0005-0000-0000-0000821D0000}"/>
    <cellStyle name="Normal 27 24" xfId="2776" xr:uid="{00000000-0005-0000-0000-0000831D0000}"/>
    <cellStyle name="Normal 27 25" xfId="2777" xr:uid="{00000000-0005-0000-0000-0000841D0000}"/>
    <cellStyle name="Normal 27 26" xfId="2778" xr:uid="{00000000-0005-0000-0000-0000851D0000}"/>
    <cellStyle name="Normal 27 27" xfId="2779" xr:uid="{00000000-0005-0000-0000-0000861D0000}"/>
    <cellStyle name="Normal 27 28" xfId="2780" xr:uid="{00000000-0005-0000-0000-0000871D0000}"/>
    <cellStyle name="Normal 27 29" xfId="2781" xr:uid="{00000000-0005-0000-0000-0000881D0000}"/>
    <cellStyle name="Normal 27 3" xfId="2782" xr:uid="{00000000-0005-0000-0000-0000891D0000}"/>
    <cellStyle name="Normal 27 30" xfId="2783" xr:uid="{00000000-0005-0000-0000-00008A1D0000}"/>
    <cellStyle name="Normal 27 31" xfId="2784" xr:uid="{00000000-0005-0000-0000-00008B1D0000}"/>
    <cellStyle name="Normal 27 32" xfId="2785" xr:uid="{00000000-0005-0000-0000-00008C1D0000}"/>
    <cellStyle name="Normal 27 33" xfId="2786" xr:uid="{00000000-0005-0000-0000-00008D1D0000}"/>
    <cellStyle name="Normal 27 34" xfId="2787" xr:uid="{00000000-0005-0000-0000-00008E1D0000}"/>
    <cellStyle name="Normal 27 35" xfId="2788" xr:uid="{00000000-0005-0000-0000-00008F1D0000}"/>
    <cellStyle name="Normal 27 36" xfId="2789" xr:uid="{00000000-0005-0000-0000-0000901D0000}"/>
    <cellStyle name="Normal 27 37" xfId="2790" xr:uid="{00000000-0005-0000-0000-0000911D0000}"/>
    <cellStyle name="Normal 27 38" xfId="2791" xr:uid="{00000000-0005-0000-0000-0000921D0000}"/>
    <cellStyle name="Normal 27 39" xfId="2792" xr:uid="{00000000-0005-0000-0000-0000931D0000}"/>
    <cellStyle name="Normal 27 4" xfId="2793" xr:uid="{00000000-0005-0000-0000-0000941D0000}"/>
    <cellStyle name="Normal 27 40" xfId="2794" xr:uid="{00000000-0005-0000-0000-0000951D0000}"/>
    <cellStyle name="Normal 27 41" xfId="2795" xr:uid="{00000000-0005-0000-0000-0000961D0000}"/>
    <cellStyle name="Normal 27 42" xfId="2796" xr:uid="{00000000-0005-0000-0000-0000971D0000}"/>
    <cellStyle name="Normal 27 43" xfId="2797" xr:uid="{00000000-0005-0000-0000-0000981D0000}"/>
    <cellStyle name="Normal 27 44" xfId="2798" xr:uid="{00000000-0005-0000-0000-0000991D0000}"/>
    <cellStyle name="Normal 27 45" xfId="2799" xr:uid="{00000000-0005-0000-0000-00009A1D0000}"/>
    <cellStyle name="Normal 27 46" xfId="2800" xr:uid="{00000000-0005-0000-0000-00009B1D0000}"/>
    <cellStyle name="Normal 27 47" xfId="2801" xr:uid="{00000000-0005-0000-0000-00009C1D0000}"/>
    <cellStyle name="Normal 27 48" xfId="2802" xr:uid="{00000000-0005-0000-0000-00009D1D0000}"/>
    <cellStyle name="Normal 27 49" xfId="2803" xr:uid="{00000000-0005-0000-0000-00009E1D0000}"/>
    <cellStyle name="Normal 27 5" xfId="2804" xr:uid="{00000000-0005-0000-0000-00009F1D0000}"/>
    <cellStyle name="Normal 27 50" xfId="2805" xr:uid="{00000000-0005-0000-0000-0000A01D0000}"/>
    <cellStyle name="Normal 27 51" xfId="2806" xr:uid="{00000000-0005-0000-0000-0000A11D0000}"/>
    <cellStyle name="Normal 27 52" xfId="2807" xr:uid="{00000000-0005-0000-0000-0000A21D0000}"/>
    <cellStyle name="Normal 27 53" xfId="2808" xr:uid="{00000000-0005-0000-0000-0000A31D0000}"/>
    <cellStyle name="Normal 27 54" xfId="2809" xr:uid="{00000000-0005-0000-0000-0000A41D0000}"/>
    <cellStyle name="Normal 27 55" xfId="2810" xr:uid="{00000000-0005-0000-0000-0000A51D0000}"/>
    <cellStyle name="Normal 27 56" xfId="2811" xr:uid="{00000000-0005-0000-0000-0000A61D0000}"/>
    <cellStyle name="Normal 27 57" xfId="2812" xr:uid="{00000000-0005-0000-0000-0000A71D0000}"/>
    <cellStyle name="Normal 27 58" xfId="2813" xr:uid="{00000000-0005-0000-0000-0000A81D0000}"/>
    <cellStyle name="Normal 27 59" xfId="2814" xr:uid="{00000000-0005-0000-0000-0000A91D0000}"/>
    <cellStyle name="Normal 27 6" xfId="2815" xr:uid="{00000000-0005-0000-0000-0000AA1D0000}"/>
    <cellStyle name="Normal 27 60" xfId="2816" xr:uid="{00000000-0005-0000-0000-0000AB1D0000}"/>
    <cellStyle name="Normal 27 61" xfId="2817" xr:uid="{00000000-0005-0000-0000-0000AC1D0000}"/>
    <cellStyle name="Normal 27 62" xfId="2818" xr:uid="{00000000-0005-0000-0000-0000AD1D0000}"/>
    <cellStyle name="Normal 27 63" xfId="2819" xr:uid="{00000000-0005-0000-0000-0000AE1D0000}"/>
    <cellStyle name="Normal 27 64" xfId="2820" xr:uid="{00000000-0005-0000-0000-0000AF1D0000}"/>
    <cellStyle name="Normal 27 65" xfId="2821" xr:uid="{00000000-0005-0000-0000-0000B01D0000}"/>
    <cellStyle name="Normal 27 66" xfId="2822" xr:uid="{00000000-0005-0000-0000-0000B11D0000}"/>
    <cellStyle name="Normal 27 67" xfId="2823" xr:uid="{00000000-0005-0000-0000-0000B21D0000}"/>
    <cellStyle name="Normal 27 68" xfId="2824" xr:uid="{00000000-0005-0000-0000-0000B31D0000}"/>
    <cellStyle name="Normal 27 69" xfId="2825" xr:uid="{00000000-0005-0000-0000-0000B41D0000}"/>
    <cellStyle name="Normal 27 7" xfId="2826" xr:uid="{00000000-0005-0000-0000-0000B51D0000}"/>
    <cellStyle name="Normal 27 70" xfId="2827" xr:uid="{00000000-0005-0000-0000-0000B61D0000}"/>
    <cellStyle name="Normal 27 71" xfId="2828" xr:uid="{00000000-0005-0000-0000-0000B71D0000}"/>
    <cellStyle name="Normal 27 72" xfId="2829" xr:uid="{00000000-0005-0000-0000-0000B81D0000}"/>
    <cellStyle name="Normal 27 73" xfId="2830" xr:uid="{00000000-0005-0000-0000-0000B91D0000}"/>
    <cellStyle name="Normal 27 74" xfId="2831" xr:uid="{00000000-0005-0000-0000-0000BA1D0000}"/>
    <cellStyle name="Normal 27 75" xfId="2832" xr:uid="{00000000-0005-0000-0000-0000BB1D0000}"/>
    <cellStyle name="Normal 27 76" xfId="2833" xr:uid="{00000000-0005-0000-0000-0000BC1D0000}"/>
    <cellStyle name="Normal 27 77" xfId="2834" xr:uid="{00000000-0005-0000-0000-0000BD1D0000}"/>
    <cellStyle name="Normal 27 78" xfId="2835" xr:uid="{00000000-0005-0000-0000-0000BE1D0000}"/>
    <cellStyle name="Normal 27 79" xfId="2836" xr:uid="{00000000-0005-0000-0000-0000BF1D0000}"/>
    <cellStyle name="Normal 27 8" xfId="2837" xr:uid="{00000000-0005-0000-0000-0000C01D0000}"/>
    <cellStyle name="Normal 27 80" xfId="2838" xr:uid="{00000000-0005-0000-0000-0000C11D0000}"/>
    <cellStyle name="Normal 27 81" xfId="2839" xr:uid="{00000000-0005-0000-0000-0000C21D0000}"/>
    <cellStyle name="Normal 27 82" xfId="2840" xr:uid="{00000000-0005-0000-0000-0000C31D0000}"/>
    <cellStyle name="Normal 27 83" xfId="2841" xr:uid="{00000000-0005-0000-0000-0000C41D0000}"/>
    <cellStyle name="Normal 27 84" xfId="2842" xr:uid="{00000000-0005-0000-0000-0000C51D0000}"/>
    <cellStyle name="Normal 27 85" xfId="2843" xr:uid="{00000000-0005-0000-0000-0000C61D0000}"/>
    <cellStyle name="Normal 27 86" xfId="2844" xr:uid="{00000000-0005-0000-0000-0000C71D0000}"/>
    <cellStyle name="Normal 27 87" xfId="2845" xr:uid="{00000000-0005-0000-0000-0000C81D0000}"/>
    <cellStyle name="Normal 27 88" xfId="2846" xr:uid="{00000000-0005-0000-0000-0000C91D0000}"/>
    <cellStyle name="Normal 27 89" xfId="2847" xr:uid="{00000000-0005-0000-0000-0000CA1D0000}"/>
    <cellStyle name="Normal 27 9" xfId="2848" xr:uid="{00000000-0005-0000-0000-0000CB1D0000}"/>
    <cellStyle name="Normal 27 90" xfId="2849" xr:uid="{00000000-0005-0000-0000-0000CC1D0000}"/>
    <cellStyle name="Normal 27 91" xfId="2850" xr:uid="{00000000-0005-0000-0000-0000CD1D0000}"/>
    <cellStyle name="Normal 27 92" xfId="2851" xr:uid="{00000000-0005-0000-0000-0000CE1D0000}"/>
    <cellStyle name="Normal 27 93" xfId="2852" xr:uid="{00000000-0005-0000-0000-0000CF1D0000}"/>
    <cellStyle name="Normal 27 94" xfId="2853" xr:uid="{00000000-0005-0000-0000-0000D01D0000}"/>
    <cellStyle name="Normal 27 95" xfId="2854" xr:uid="{00000000-0005-0000-0000-0000D11D0000}"/>
    <cellStyle name="Normal 27 96" xfId="2855" xr:uid="{00000000-0005-0000-0000-0000D21D0000}"/>
    <cellStyle name="Normal 27 97" xfId="2856" xr:uid="{00000000-0005-0000-0000-0000D31D0000}"/>
    <cellStyle name="Normal 27 98" xfId="2857" xr:uid="{00000000-0005-0000-0000-0000D41D0000}"/>
    <cellStyle name="Normal 27 99" xfId="2858" xr:uid="{00000000-0005-0000-0000-0000D51D0000}"/>
    <cellStyle name="Normal 28" xfId="2859" xr:uid="{00000000-0005-0000-0000-0000D61D0000}"/>
    <cellStyle name="Normal 28 10" xfId="2860" xr:uid="{00000000-0005-0000-0000-0000D71D0000}"/>
    <cellStyle name="Normal 28 100" xfId="2861" xr:uid="{00000000-0005-0000-0000-0000D81D0000}"/>
    <cellStyle name="Normal 28 101" xfId="2862" xr:uid="{00000000-0005-0000-0000-0000D91D0000}"/>
    <cellStyle name="Normal 28 102" xfId="2863" xr:uid="{00000000-0005-0000-0000-0000DA1D0000}"/>
    <cellStyle name="Normal 28 103" xfId="2864" xr:uid="{00000000-0005-0000-0000-0000DB1D0000}"/>
    <cellStyle name="Normal 28 104" xfId="2865" xr:uid="{00000000-0005-0000-0000-0000DC1D0000}"/>
    <cellStyle name="Normal 28 105" xfId="2866" xr:uid="{00000000-0005-0000-0000-0000DD1D0000}"/>
    <cellStyle name="Normal 28 106" xfId="2867" xr:uid="{00000000-0005-0000-0000-0000DE1D0000}"/>
    <cellStyle name="Normal 28 107" xfId="2868" xr:uid="{00000000-0005-0000-0000-0000DF1D0000}"/>
    <cellStyle name="Normal 28 108" xfId="2869" xr:uid="{00000000-0005-0000-0000-0000E01D0000}"/>
    <cellStyle name="Normal 28 109" xfId="2870" xr:uid="{00000000-0005-0000-0000-0000E11D0000}"/>
    <cellStyle name="Normal 28 11" xfId="2871" xr:uid="{00000000-0005-0000-0000-0000E21D0000}"/>
    <cellStyle name="Normal 28 12" xfId="2872" xr:uid="{00000000-0005-0000-0000-0000E31D0000}"/>
    <cellStyle name="Normal 28 13" xfId="2873" xr:uid="{00000000-0005-0000-0000-0000E41D0000}"/>
    <cellStyle name="Normal 28 14" xfId="2874" xr:uid="{00000000-0005-0000-0000-0000E51D0000}"/>
    <cellStyle name="Normal 28 15" xfId="2875" xr:uid="{00000000-0005-0000-0000-0000E61D0000}"/>
    <cellStyle name="Normal 28 16" xfId="2876" xr:uid="{00000000-0005-0000-0000-0000E71D0000}"/>
    <cellStyle name="Normal 28 17" xfId="2877" xr:uid="{00000000-0005-0000-0000-0000E81D0000}"/>
    <cellStyle name="Normal 28 18" xfId="2878" xr:uid="{00000000-0005-0000-0000-0000E91D0000}"/>
    <cellStyle name="Normal 28 19" xfId="2879" xr:uid="{00000000-0005-0000-0000-0000EA1D0000}"/>
    <cellStyle name="Normal 28 2" xfId="2880" xr:uid="{00000000-0005-0000-0000-0000EB1D0000}"/>
    <cellStyle name="Normal 28 20" xfId="2881" xr:uid="{00000000-0005-0000-0000-0000EC1D0000}"/>
    <cellStyle name="Normal 28 21" xfId="2882" xr:uid="{00000000-0005-0000-0000-0000ED1D0000}"/>
    <cellStyle name="Normal 28 22" xfId="2883" xr:uid="{00000000-0005-0000-0000-0000EE1D0000}"/>
    <cellStyle name="Normal 28 23" xfId="2884" xr:uid="{00000000-0005-0000-0000-0000EF1D0000}"/>
    <cellStyle name="Normal 28 24" xfId="2885" xr:uid="{00000000-0005-0000-0000-0000F01D0000}"/>
    <cellStyle name="Normal 28 25" xfId="2886" xr:uid="{00000000-0005-0000-0000-0000F11D0000}"/>
    <cellStyle name="Normal 28 26" xfId="2887" xr:uid="{00000000-0005-0000-0000-0000F21D0000}"/>
    <cellStyle name="Normal 28 27" xfId="2888" xr:uid="{00000000-0005-0000-0000-0000F31D0000}"/>
    <cellStyle name="Normal 28 28" xfId="2889" xr:uid="{00000000-0005-0000-0000-0000F41D0000}"/>
    <cellStyle name="Normal 28 29" xfId="2890" xr:uid="{00000000-0005-0000-0000-0000F51D0000}"/>
    <cellStyle name="Normal 28 3" xfId="2891" xr:uid="{00000000-0005-0000-0000-0000F61D0000}"/>
    <cellStyle name="Normal 28 30" xfId="2892" xr:uid="{00000000-0005-0000-0000-0000F71D0000}"/>
    <cellStyle name="Normal 28 31" xfId="2893" xr:uid="{00000000-0005-0000-0000-0000F81D0000}"/>
    <cellStyle name="Normal 28 32" xfId="2894" xr:uid="{00000000-0005-0000-0000-0000F91D0000}"/>
    <cellStyle name="Normal 28 33" xfId="2895" xr:uid="{00000000-0005-0000-0000-0000FA1D0000}"/>
    <cellStyle name="Normal 28 34" xfId="2896" xr:uid="{00000000-0005-0000-0000-0000FB1D0000}"/>
    <cellStyle name="Normal 28 35" xfId="2897" xr:uid="{00000000-0005-0000-0000-0000FC1D0000}"/>
    <cellStyle name="Normal 28 36" xfId="2898" xr:uid="{00000000-0005-0000-0000-0000FD1D0000}"/>
    <cellStyle name="Normal 28 37" xfId="2899" xr:uid="{00000000-0005-0000-0000-0000FE1D0000}"/>
    <cellStyle name="Normal 28 38" xfId="2900" xr:uid="{00000000-0005-0000-0000-0000FF1D0000}"/>
    <cellStyle name="Normal 28 39" xfId="2901" xr:uid="{00000000-0005-0000-0000-0000001E0000}"/>
    <cellStyle name="Normal 28 4" xfId="2902" xr:uid="{00000000-0005-0000-0000-0000011E0000}"/>
    <cellStyle name="Normal 28 40" xfId="2903" xr:uid="{00000000-0005-0000-0000-0000021E0000}"/>
    <cellStyle name="Normal 28 41" xfId="2904" xr:uid="{00000000-0005-0000-0000-0000031E0000}"/>
    <cellStyle name="Normal 28 42" xfId="2905" xr:uid="{00000000-0005-0000-0000-0000041E0000}"/>
    <cellStyle name="Normal 28 43" xfId="2906" xr:uid="{00000000-0005-0000-0000-0000051E0000}"/>
    <cellStyle name="Normal 28 44" xfId="2907" xr:uid="{00000000-0005-0000-0000-0000061E0000}"/>
    <cellStyle name="Normal 28 45" xfId="2908" xr:uid="{00000000-0005-0000-0000-0000071E0000}"/>
    <cellStyle name="Normal 28 46" xfId="2909" xr:uid="{00000000-0005-0000-0000-0000081E0000}"/>
    <cellStyle name="Normal 28 47" xfId="2910" xr:uid="{00000000-0005-0000-0000-0000091E0000}"/>
    <cellStyle name="Normal 28 48" xfId="2911" xr:uid="{00000000-0005-0000-0000-00000A1E0000}"/>
    <cellStyle name="Normal 28 49" xfId="2912" xr:uid="{00000000-0005-0000-0000-00000B1E0000}"/>
    <cellStyle name="Normal 28 5" xfId="2913" xr:uid="{00000000-0005-0000-0000-00000C1E0000}"/>
    <cellStyle name="Normal 28 50" xfId="2914" xr:uid="{00000000-0005-0000-0000-00000D1E0000}"/>
    <cellStyle name="Normal 28 51" xfId="2915" xr:uid="{00000000-0005-0000-0000-00000E1E0000}"/>
    <cellStyle name="Normal 28 52" xfId="2916" xr:uid="{00000000-0005-0000-0000-00000F1E0000}"/>
    <cellStyle name="Normal 28 53" xfId="2917" xr:uid="{00000000-0005-0000-0000-0000101E0000}"/>
    <cellStyle name="Normal 28 54" xfId="2918" xr:uid="{00000000-0005-0000-0000-0000111E0000}"/>
    <cellStyle name="Normal 28 55" xfId="2919" xr:uid="{00000000-0005-0000-0000-0000121E0000}"/>
    <cellStyle name="Normal 28 56" xfId="2920" xr:uid="{00000000-0005-0000-0000-0000131E0000}"/>
    <cellStyle name="Normal 28 57" xfId="2921" xr:uid="{00000000-0005-0000-0000-0000141E0000}"/>
    <cellStyle name="Normal 28 58" xfId="2922" xr:uid="{00000000-0005-0000-0000-0000151E0000}"/>
    <cellStyle name="Normal 28 59" xfId="2923" xr:uid="{00000000-0005-0000-0000-0000161E0000}"/>
    <cellStyle name="Normal 28 6" xfId="2924" xr:uid="{00000000-0005-0000-0000-0000171E0000}"/>
    <cellStyle name="Normal 28 60" xfId="2925" xr:uid="{00000000-0005-0000-0000-0000181E0000}"/>
    <cellStyle name="Normal 28 61" xfId="2926" xr:uid="{00000000-0005-0000-0000-0000191E0000}"/>
    <cellStyle name="Normal 28 62" xfId="2927" xr:uid="{00000000-0005-0000-0000-00001A1E0000}"/>
    <cellStyle name="Normal 28 63" xfId="2928" xr:uid="{00000000-0005-0000-0000-00001B1E0000}"/>
    <cellStyle name="Normal 28 64" xfId="2929" xr:uid="{00000000-0005-0000-0000-00001C1E0000}"/>
    <cellStyle name="Normal 28 65" xfId="2930" xr:uid="{00000000-0005-0000-0000-00001D1E0000}"/>
    <cellStyle name="Normal 28 66" xfId="2931" xr:uid="{00000000-0005-0000-0000-00001E1E0000}"/>
    <cellStyle name="Normal 28 67" xfId="2932" xr:uid="{00000000-0005-0000-0000-00001F1E0000}"/>
    <cellStyle name="Normal 28 68" xfId="2933" xr:uid="{00000000-0005-0000-0000-0000201E0000}"/>
    <cellStyle name="Normal 28 69" xfId="2934" xr:uid="{00000000-0005-0000-0000-0000211E0000}"/>
    <cellStyle name="Normal 28 7" xfId="2935" xr:uid="{00000000-0005-0000-0000-0000221E0000}"/>
    <cellStyle name="Normal 28 70" xfId="2936" xr:uid="{00000000-0005-0000-0000-0000231E0000}"/>
    <cellStyle name="Normal 28 71" xfId="2937" xr:uid="{00000000-0005-0000-0000-0000241E0000}"/>
    <cellStyle name="Normal 28 72" xfId="2938" xr:uid="{00000000-0005-0000-0000-0000251E0000}"/>
    <cellStyle name="Normal 28 73" xfId="2939" xr:uid="{00000000-0005-0000-0000-0000261E0000}"/>
    <cellStyle name="Normal 28 74" xfId="2940" xr:uid="{00000000-0005-0000-0000-0000271E0000}"/>
    <cellStyle name="Normal 28 75" xfId="2941" xr:uid="{00000000-0005-0000-0000-0000281E0000}"/>
    <cellStyle name="Normal 28 76" xfId="2942" xr:uid="{00000000-0005-0000-0000-0000291E0000}"/>
    <cellStyle name="Normal 28 77" xfId="2943" xr:uid="{00000000-0005-0000-0000-00002A1E0000}"/>
    <cellStyle name="Normal 28 78" xfId="2944" xr:uid="{00000000-0005-0000-0000-00002B1E0000}"/>
    <cellStyle name="Normal 28 79" xfId="2945" xr:uid="{00000000-0005-0000-0000-00002C1E0000}"/>
    <cellStyle name="Normal 28 8" xfId="2946" xr:uid="{00000000-0005-0000-0000-00002D1E0000}"/>
    <cellStyle name="Normal 28 80" xfId="2947" xr:uid="{00000000-0005-0000-0000-00002E1E0000}"/>
    <cellStyle name="Normal 28 81" xfId="2948" xr:uid="{00000000-0005-0000-0000-00002F1E0000}"/>
    <cellStyle name="Normal 28 82" xfId="2949" xr:uid="{00000000-0005-0000-0000-0000301E0000}"/>
    <cellStyle name="Normal 28 83" xfId="2950" xr:uid="{00000000-0005-0000-0000-0000311E0000}"/>
    <cellStyle name="Normal 28 84" xfId="2951" xr:uid="{00000000-0005-0000-0000-0000321E0000}"/>
    <cellStyle name="Normal 28 85" xfId="2952" xr:uid="{00000000-0005-0000-0000-0000331E0000}"/>
    <cellStyle name="Normal 28 86" xfId="2953" xr:uid="{00000000-0005-0000-0000-0000341E0000}"/>
    <cellStyle name="Normal 28 87" xfId="2954" xr:uid="{00000000-0005-0000-0000-0000351E0000}"/>
    <cellStyle name="Normal 28 88" xfId="2955" xr:uid="{00000000-0005-0000-0000-0000361E0000}"/>
    <cellStyle name="Normal 28 89" xfId="2956" xr:uid="{00000000-0005-0000-0000-0000371E0000}"/>
    <cellStyle name="Normal 28 9" xfId="2957" xr:uid="{00000000-0005-0000-0000-0000381E0000}"/>
    <cellStyle name="Normal 28 90" xfId="2958" xr:uid="{00000000-0005-0000-0000-0000391E0000}"/>
    <cellStyle name="Normal 28 91" xfId="2959" xr:uid="{00000000-0005-0000-0000-00003A1E0000}"/>
    <cellStyle name="Normal 28 92" xfId="2960" xr:uid="{00000000-0005-0000-0000-00003B1E0000}"/>
    <cellStyle name="Normal 28 93" xfId="2961" xr:uid="{00000000-0005-0000-0000-00003C1E0000}"/>
    <cellStyle name="Normal 28 94" xfId="2962" xr:uid="{00000000-0005-0000-0000-00003D1E0000}"/>
    <cellStyle name="Normal 28 95" xfId="2963" xr:uid="{00000000-0005-0000-0000-00003E1E0000}"/>
    <cellStyle name="Normal 28 96" xfId="2964" xr:uid="{00000000-0005-0000-0000-00003F1E0000}"/>
    <cellStyle name="Normal 28 97" xfId="2965" xr:uid="{00000000-0005-0000-0000-0000401E0000}"/>
    <cellStyle name="Normal 28 98" xfId="2966" xr:uid="{00000000-0005-0000-0000-0000411E0000}"/>
    <cellStyle name="Normal 28 99" xfId="2967" xr:uid="{00000000-0005-0000-0000-0000421E0000}"/>
    <cellStyle name="Normal 29" xfId="2968" xr:uid="{00000000-0005-0000-0000-0000431E0000}"/>
    <cellStyle name="Normal 29 10" xfId="2969" xr:uid="{00000000-0005-0000-0000-0000441E0000}"/>
    <cellStyle name="Normal 29 100" xfId="2970" xr:uid="{00000000-0005-0000-0000-0000451E0000}"/>
    <cellStyle name="Normal 29 101" xfId="2971" xr:uid="{00000000-0005-0000-0000-0000461E0000}"/>
    <cellStyle name="Normal 29 102" xfId="2972" xr:uid="{00000000-0005-0000-0000-0000471E0000}"/>
    <cellStyle name="Normal 29 103" xfId="2973" xr:uid="{00000000-0005-0000-0000-0000481E0000}"/>
    <cellStyle name="Normal 29 104" xfId="2974" xr:uid="{00000000-0005-0000-0000-0000491E0000}"/>
    <cellStyle name="Normal 29 105" xfId="2975" xr:uid="{00000000-0005-0000-0000-00004A1E0000}"/>
    <cellStyle name="Normal 29 106" xfId="2976" xr:uid="{00000000-0005-0000-0000-00004B1E0000}"/>
    <cellStyle name="Normal 29 107" xfId="2977" xr:uid="{00000000-0005-0000-0000-00004C1E0000}"/>
    <cellStyle name="Normal 29 108" xfId="2978" xr:uid="{00000000-0005-0000-0000-00004D1E0000}"/>
    <cellStyle name="Normal 29 109" xfId="2979" xr:uid="{00000000-0005-0000-0000-00004E1E0000}"/>
    <cellStyle name="Normal 29 11" xfId="2980" xr:uid="{00000000-0005-0000-0000-00004F1E0000}"/>
    <cellStyle name="Normal 29 12" xfId="2981" xr:uid="{00000000-0005-0000-0000-0000501E0000}"/>
    <cellStyle name="Normal 29 13" xfId="2982" xr:uid="{00000000-0005-0000-0000-0000511E0000}"/>
    <cellStyle name="Normal 29 14" xfId="2983" xr:uid="{00000000-0005-0000-0000-0000521E0000}"/>
    <cellStyle name="Normal 29 15" xfId="2984" xr:uid="{00000000-0005-0000-0000-0000531E0000}"/>
    <cellStyle name="Normal 29 16" xfId="2985" xr:uid="{00000000-0005-0000-0000-0000541E0000}"/>
    <cellStyle name="Normal 29 17" xfId="2986" xr:uid="{00000000-0005-0000-0000-0000551E0000}"/>
    <cellStyle name="Normal 29 18" xfId="2987" xr:uid="{00000000-0005-0000-0000-0000561E0000}"/>
    <cellStyle name="Normal 29 19" xfId="2988" xr:uid="{00000000-0005-0000-0000-0000571E0000}"/>
    <cellStyle name="Normal 29 2" xfId="2989" xr:uid="{00000000-0005-0000-0000-0000581E0000}"/>
    <cellStyle name="Normal 29 20" xfId="2990" xr:uid="{00000000-0005-0000-0000-0000591E0000}"/>
    <cellStyle name="Normal 29 21" xfId="2991" xr:uid="{00000000-0005-0000-0000-00005A1E0000}"/>
    <cellStyle name="Normal 29 22" xfId="2992" xr:uid="{00000000-0005-0000-0000-00005B1E0000}"/>
    <cellStyle name="Normal 29 23" xfId="2993" xr:uid="{00000000-0005-0000-0000-00005C1E0000}"/>
    <cellStyle name="Normal 29 24" xfId="2994" xr:uid="{00000000-0005-0000-0000-00005D1E0000}"/>
    <cellStyle name="Normal 29 25" xfId="2995" xr:uid="{00000000-0005-0000-0000-00005E1E0000}"/>
    <cellStyle name="Normal 29 26" xfId="2996" xr:uid="{00000000-0005-0000-0000-00005F1E0000}"/>
    <cellStyle name="Normal 29 27" xfId="2997" xr:uid="{00000000-0005-0000-0000-0000601E0000}"/>
    <cellStyle name="Normal 29 28" xfId="2998" xr:uid="{00000000-0005-0000-0000-0000611E0000}"/>
    <cellStyle name="Normal 29 29" xfId="2999" xr:uid="{00000000-0005-0000-0000-0000621E0000}"/>
    <cellStyle name="Normal 29 3" xfId="3000" xr:uid="{00000000-0005-0000-0000-0000631E0000}"/>
    <cellStyle name="Normal 29 30" xfId="3001" xr:uid="{00000000-0005-0000-0000-0000641E0000}"/>
    <cellStyle name="Normal 29 31" xfId="3002" xr:uid="{00000000-0005-0000-0000-0000651E0000}"/>
    <cellStyle name="Normal 29 32" xfId="3003" xr:uid="{00000000-0005-0000-0000-0000661E0000}"/>
    <cellStyle name="Normal 29 33" xfId="3004" xr:uid="{00000000-0005-0000-0000-0000671E0000}"/>
    <cellStyle name="Normal 29 34" xfId="3005" xr:uid="{00000000-0005-0000-0000-0000681E0000}"/>
    <cellStyle name="Normal 29 35" xfId="3006" xr:uid="{00000000-0005-0000-0000-0000691E0000}"/>
    <cellStyle name="Normal 29 36" xfId="3007" xr:uid="{00000000-0005-0000-0000-00006A1E0000}"/>
    <cellStyle name="Normal 29 37" xfId="3008" xr:uid="{00000000-0005-0000-0000-00006B1E0000}"/>
    <cellStyle name="Normal 29 38" xfId="3009" xr:uid="{00000000-0005-0000-0000-00006C1E0000}"/>
    <cellStyle name="Normal 29 39" xfId="3010" xr:uid="{00000000-0005-0000-0000-00006D1E0000}"/>
    <cellStyle name="Normal 29 4" xfId="3011" xr:uid="{00000000-0005-0000-0000-00006E1E0000}"/>
    <cellStyle name="Normal 29 40" xfId="3012" xr:uid="{00000000-0005-0000-0000-00006F1E0000}"/>
    <cellStyle name="Normal 29 41" xfId="3013" xr:uid="{00000000-0005-0000-0000-0000701E0000}"/>
    <cellStyle name="Normal 29 42" xfId="3014" xr:uid="{00000000-0005-0000-0000-0000711E0000}"/>
    <cellStyle name="Normal 29 43" xfId="3015" xr:uid="{00000000-0005-0000-0000-0000721E0000}"/>
    <cellStyle name="Normal 29 44" xfId="3016" xr:uid="{00000000-0005-0000-0000-0000731E0000}"/>
    <cellStyle name="Normal 29 45" xfId="3017" xr:uid="{00000000-0005-0000-0000-0000741E0000}"/>
    <cellStyle name="Normal 29 46" xfId="3018" xr:uid="{00000000-0005-0000-0000-0000751E0000}"/>
    <cellStyle name="Normal 29 47" xfId="3019" xr:uid="{00000000-0005-0000-0000-0000761E0000}"/>
    <cellStyle name="Normal 29 48" xfId="3020" xr:uid="{00000000-0005-0000-0000-0000771E0000}"/>
    <cellStyle name="Normal 29 49" xfId="3021" xr:uid="{00000000-0005-0000-0000-0000781E0000}"/>
    <cellStyle name="Normal 29 5" xfId="3022" xr:uid="{00000000-0005-0000-0000-0000791E0000}"/>
    <cellStyle name="Normal 29 50" xfId="3023" xr:uid="{00000000-0005-0000-0000-00007A1E0000}"/>
    <cellStyle name="Normal 29 51" xfId="3024" xr:uid="{00000000-0005-0000-0000-00007B1E0000}"/>
    <cellStyle name="Normal 29 52" xfId="3025" xr:uid="{00000000-0005-0000-0000-00007C1E0000}"/>
    <cellStyle name="Normal 29 53" xfId="3026" xr:uid="{00000000-0005-0000-0000-00007D1E0000}"/>
    <cellStyle name="Normal 29 54" xfId="3027" xr:uid="{00000000-0005-0000-0000-00007E1E0000}"/>
    <cellStyle name="Normal 29 55" xfId="3028" xr:uid="{00000000-0005-0000-0000-00007F1E0000}"/>
    <cellStyle name="Normal 29 56" xfId="3029" xr:uid="{00000000-0005-0000-0000-0000801E0000}"/>
    <cellStyle name="Normal 29 57" xfId="3030" xr:uid="{00000000-0005-0000-0000-0000811E0000}"/>
    <cellStyle name="Normal 29 58" xfId="3031" xr:uid="{00000000-0005-0000-0000-0000821E0000}"/>
    <cellStyle name="Normal 29 59" xfId="3032" xr:uid="{00000000-0005-0000-0000-0000831E0000}"/>
    <cellStyle name="Normal 29 6" xfId="3033" xr:uid="{00000000-0005-0000-0000-0000841E0000}"/>
    <cellStyle name="Normal 29 60" xfId="3034" xr:uid="{00000000-0005-0000-0000-0000851E0000}"/>
    <cellStyle name="Normal 29 61" xfId="3035" xr:uid="{00000000-0005-0000-0000-0000861E0000}"/>
    <cellStyle name="Normal 29 62" xfId="3036" xr:uid="{00000000-0005-0000-0000-0000871E0000}"/>
    <cellStyle name="Normal 29 63" xfId="3037" xr:uid="{00000000-0005-0000-0000-0000881E0000}"/>
    <cellStyle name="Normal 29 64" xfId="3038" xr:uid="{00000000-0005-0000-0000-0000891E0000}"/>
    <cellStyle name="Normal 29 65" xfId="3039" xr:uid="{00000000-0005-0000-0000-00008A1E0000}"/>
    <cellStyle name="Normal 29 66" xfId="3040" xr:uid="{00000000-0005-0000-0000-00008B1E0000}"/>
    <cellStyle name="Normal 29 67" xfId="3041" xr:uid="{00000000-0005-0000-0000-00008C1E0000}"/>
    <cellStyle name="Normal 29 68" xfId="3042" xr:uid="{00000000-0005-0000-0000-00008D1E0000}"/>
    <cellStyle name="Normal 29 69" xfId="3043" xr:uid="{00000000-0005-0000-0000-00008E1E0000}"/>
    <cellStyle name="Normal 29 7" xfId="3044" xr:uid="{00000000-0005-0000-0000-00008F1E0000}"/>
    <cellStyle name="Normal 29 70" xfId="3045" xr:uid="{00000000-0005-0000-0000-0000901E0000}"/>
    <cellStyle name="Normal 29 71" xfId="3046" xr:uid="{00000000-0005-0000-0000-0000911E0000}"/>
    <cellStyle name="Normal 29 72" xfId="3047" xr:uid="{00000000-0005-0000-0000-0000921E0000}"/>
    <cellStyle name="Normal 29 73" xfId="3048" xr:uid="{00000000-0005-0000-0000-0000931E0000}"/>
    <cellStyle name="Normal 29 74" xfId="3049" xr:uid="{00000000-0005-0000-0000-0000941E0000}"/>
    <cellStyle name="Normal 29 75" xfId="3050" xr:uid="{00000000-0005-0000-0000-0000951E0000}"/>
    <cellStyle name="Normal 29 76" xfId="3051" xr:uid="{00000000-0005-0000-0000-0000961E0000}"/>
    <cellStyle name="Normal 29 77" xfId="3052" xr:uid="{00000000-0005-0000-0000-0000971E0000}"/>
    <cellStyle name="Normal 29 78" xfId="3053" xr:uid="{00000000-0005-0000-0000-0000981E0000}"/>
    <cellStyle name="Normal 29 79" xfId="3054" xr:uid="{00000000-0005-0000-0000-0000991E0000}"/>
    <cellStyle name="Normal 29 8" xfId="3055" xr:uid="{00000000-0005-0000-0000-00009A1E0000}"/>
    <cellStyle name="Normal 29 80" xfId="3056" xr:uid="{00000000-0005-0000-0000-00009B1E0000}"/>
    <cellStyle name="Normal 29 81" xfId="3057" xr:uid="{00000000-0005-0000-0000-00009C1E0000}"/>
    <cellStyle name="Normal 29 82" xfId="3058" xr:uid="{00000000-0005-0000-0000-00009D1E0000}"/>
    <cellStyle name="Normal 29 83" xfId="3059" xr:uid="{00000000-0005-0000-0000-00009E1E0000}"/>
    <cellStyle name="Normal 29 84" xfId="3060" xr:uid="{00000000-0005-0000-0000-00009F1E0000}"/>
    <cellStyle name="Normal 29 85" xfId="3061" xr:uid="{00000000-0005-0000-0000-0000A01E0000}"/>
    <cellStyle name="Normal 29 86" xfId="3062" xr:uid="{00000000-0005-0000-0000-0000A11E0000}"/>
    <cellStyle name="Normal 29 87" xfId="3063" xr:uid="{00000000-0005-0000-0000-0000A21E0000}"/>
    <cellStyle name="Normal 29 88" xfId="3064" xr:uid="{00000000-0005-0000-0000-0000A31E0000}"/>
    <cellStyle name="Normal 29 89" xfId="3065" xr:uid="{00000000-0005-0000-0000-0000A41E0000}"/>
    <cellStyle name="Normal 29 9" xfId="3066" xr:uid="{00000000-0005-0000-0000-0000A51E0000}"/>
    <cellStyle name="Normal 29 90" xfId="3067" xr:uid="{00000000-0005-0000-0000-0000A61E0000}"/>
    <cellStyle name="Normal 29 91" xfId="3068" xr:uid="{00000000-0005-0000-0000-0000A71E0000}"/>
    <cellStyle name="Normal 29 92" xfId="3069" xr:uid="{00000000-0005-0000-0000-0000A81E0000}"/>
    <cellStyle name="Normal 29 93" xfId="3070" xr:uid="{00000000-0005-0000-0000-0000A91E0000}"/>
    <cellStyle name="Normal 29 94" xfId="3071" xr:uid="{00000000-0005-0000-0000-0000AA1E0000}"/>
    <cellStyle name="Normal 29 95" xfId="3072" xr:uid="{00000000-0005-0000-0000-0000AB1E0000}"/>
    <cellStyle name="Normal 29 96" xfId="3073" xr:uid="{00000000-0005-0000-0000-0000AC1E0000}"/>
    <cellStyle name="Normal 29 97" xfId="3074" xr:uid="{00000000-0005-0000-0000-0000AD1E0000}"/>
    <cellStyle name="Normal 29 98" xfId="3075" xr:uid="{00000000-0005-0000-0000-0000AE1E0000}"/>
    <cellStyle name="Normal 29 99" xfId="3076" xr:uid="{00000000-0005-0000-0000-0000AF1E0000}"/>
    <cellStyle name="Normal 3" xfId="7" xr:uid="{00000000-0005-0000-0000-0000B01E0000}"/>
    <cellStyle name="Normal-- 3" xfId="4543" xr:uid="{00000000-0005-0000-0000-0000B11E0000}"/>
    <cellStyle name="Normal 3 10" xfId="3077" xr:uid="{00000000-0005-0000-0000-0000B21E0000}"/>
    <cellStyle name="Normal 3 11" xfId="3078" xr:uid="{00000000-0005-0000-0000-0000B31E0000}"/>
    <cellStyle name="Normal 3 12" xfId="3079" xr:uid="{00000000-0005-0000-0000-0000B41E0000}"/>
    <cellStyle name="Normal 3 13" xfId="3080" xr:uid="{00000000-0005-0000-0000-0000B51E0000}"/>
    <cellStyle name="Normal 3 14" xfId="3081" xr:uid="{00000000-0005-0000-0000-0000B61E0000}"/>
    <cellStyle name="Normal 3 15" xfId="3082" xr:uid="{00000000-0005-0000-0000-0000B71E0000}"/>
    <cellStyle name="Normal 3 16" xfId="3083" xr:uid="{00000000-0005-0000-0000-0000B81E0000}"/>
    <cellStyle name="Normal 3 17" xfId="3084" xr:uid="{00000000-0005-0000-0000-0000B91E0000}"/>
    <cellStyle name="Normal 3 18" xfId="3085" xr:uid="{00000000-0005-0000-0000-0000BA1E0000}"/>
    <cellStyle name="Normal 3 19" xfId="3086" xr:uid="{00000000-0005-0000-0000-0000BB1E0000}"/>
    <cellStyle name="Normal 3 2" xfId="52" xr:uid="{00000000-0005-0000-0000-0000BC1E0000}"/>
    <cellStyle name="Normal 3 2 2" xfId="3087" xr:uid="{00000000-0005-0000-0000-0000BD1E0000}"/>
    <cellStyle name="Normal 3 2 2 2" xfId="3088" xr:uid="{00000000-0005-0000-0000-0000BE1E0000}"/>
    <cellStyle name="Normal 3 2 3" xfId="3089" xr:uid="{00000000-0005-0000-0000-0000BF1E0000}"/>
    <cellStyle name="Normal 3 2 4" xfId="3090" xr:uid="{00000000-0005-0000-0000-0000C01E0000}"/>
    <cellStyle name="Normal 3 20" xfId="3091" xr:uid="{00000000-0005-0000-0000-0000C11E0000}"/>
    <cellStyle name="Normal 3 21" xfId="3092" xr:uid="{00000000-0005-0000-0000-0000C21E0000}"/>
    <cellStyle name="Normal 3 22" xfId="3093" xr:uid="{00000000-0005-0000-0000-0000C31E0000}"/>
    <cellStyle name="Normal 3 22 2" xfId="3094" xr:uid="{00000000-0005-0000-0000-0000C41E0000}"/>
    <cellStyle name="Normal 3 22 2 2" xfId="3095" xr:uid="{00000000-0005-0000-0000-0000C51E0000}"/>
    <cellStyle name="Normal 3 22 2 2 2" xfId="3096" xr:uid="{00000000-0005-0000-0000-0000C61E0000}"/>
    <cellStyle name="Normal 3 22 2 3" xfId="3097" xr:uid="{00000000-0005-0000-0000-0000C71E0000}"/>
    <cellStyle name="Normal 3 22 3" xfId="3098" xr:uid="{00000000-0005-0000-0000-0000C81E0000}"/>
    <cellStyle name="Normal 3 22 3 2" xfId="3099" xr:uid="{00000000-0005-0000-0000-0000C91E0000}"/>
    <cellStyle name="Normal 3 22 4" xfId="3100" xr:uid="{00000000-0005-0000-0000-0000CA1E0000}"/>
    <cellStyle name="Normal 3 23" xfId="3101" xr:uid="{00000000-0005-0000-0000-0000CB1E0000}"/>
    <cellStyle name="Normal 3 24" xfId="3102" xr:uid="{00000000-0005-0000-0000-0000CC1E0000}"/>
    <cellStyle name="Normal 3 24 2" xfId="3103" xr:uid="{00000000-0005-0000-0000-0000CD1E0000}"/>
    <cellStyle name="Normal 3 24 2 2" xfId="3104" xr:uid="{00000000-0005-0000-0000-0000CE1E0000}"/>
    <cellStyle name="Normal 3 24 3" xfId="3105" xr:uid="{00000000-0005-0000-0000-0000CF1E0000}"/>
    <cellStyle name="Normal 3 25" xfId="3106" xr:uid="{00000000-0005-0000-0000-0000D01E0000}"/>
    <cellStyle name="Normal 3 26" xfId="3107" xr:uid="{00000000-0005-0000-0000-0000D11E0000}"/>
    <cellStyle name="Normal 3 27" xfId="3108" xr:uid="{00000000-0005-0000-0000-0000D21E0000}"/>
    <cellStyle name="Normal 3 28" xfId="3109" xr:uid="{00000000-0005-0000-0000-0000D31E0000}"/>
    <cellStyle name="Normal 3 29" xfId="3110" xr:uid="{00000000-0005-0000-0000-0000D41E0000}"/>
    <cellStyle name="Normal 3 3" xfId="3111" xr:uid="{00000000-0005-0000-0000-0000D51E0000}"/>
    <cellStyle name="Normal 3 3 2" xfId="3112" xr:uid="{00000000-0005-0000-0000-0000D61E0000}"/>
    <cellStyle name="Normal 3 3 3" xfId="3113" xr:uid="{00000000-0005-0000-0000-0000D71E0000}"/>
    <cellStyle name="Normal 3 3 4" xfId="3114" xr:uid="{00000000-0005-0000-0000-0000D81E0000}"/>
    <cellStyle name="Normal 3 30" xfId="3115" xr:uid="{00000000-0005-0000-0000-0000D91E0000}"/>
    <cellStyle name="Normal 3 31" xfId="3116" xr:uid="{00000000-0005-0000-0000-0000DA1E0000}"/>
    <cellStyle name="Normal 3 32" xfId="3117" xr:uid="{00000000-0005-0000-0000-0000DB1E0000}"/>
    <cellStyle name="Normal 3 33" xfId="3118" xr:uid="{00000000-0005-0000-0000-0000DC1E0000}"/>
    <cellStyle name="Normal 3 34" xfId="3119" xr:uid="{00000000-0005-0000-0000-0000DD1E0000}"/>
    <cellStyle name="Normal 3 35" xfId="3120" xr:uid="{00000000-0005-0000-0000-0000DE1E0000}"/>
    <cellStyle name="Normal 3 36" xfId="3121" xr:uid="{00000000-0005-0000-0000-0000DF1E0000}"/>
    <cellStyle name="Normal 3 37" xfId="3122" xr:uid="{00000000-0005-0000-0000-0000E01E0000}"/>
    <cellStyle name="Normal 3 38" xfId="3123" xr:uid="{00000000-0005-0000-0000-0000E11E0000}"/>
    <cellStyle name="Normal 3 39" xfId="3124" xr:uid="{00000000-0005-0000-0000-0000E21E0000}"/>
    <cellStyle name="Normal 3 39 2" xfId="3125" xr:uid="{00000000-0005-0000-0000-0000E31E0000}"/>
    <cellStyle name="Normal 3 4" xfId="3126" xr:uid="{00000000-0005-0000-0000-0000E41E0000}"/>
    <cellStyle name="Normal 3 4 2" xfId="3127" xr:uid="{00000000-0005-0000-0000-0000E51E0000}"/>
    <cellStyle name="Normal 3 4 3" xfId="3128" xr:uid="{00000000-0005-0000-0000-0000E61E0000}"/>
    <cellStyle name="Normal 3 40" xfId="3129" xr:uid="{00000000-0005-0000-0000-0000E71E0000}"/>
    <cellStyle name="Normal 3 41" xfId="3130" xr:uid="{00000000-0005-0000-0000-0000E81E0000}"/>
    <cellStyle name="Normal 3 42" xfId="3131" xr:uid="{00000000-0005-0000-0000-0000E91E0000}"/>
    <cellStyle name="Normal 3 43" xfId="3132" xr:uid="{00000000-0005-0000-0000-0000EA1E0000}"/>
    <cellStyle name="Normal 3 44" xfId="3133" xr:uid="{00000000-0005-0000-0000-0000EB1E0000}"/>
    <cellStyle name="Normal 3 45" xfId="3134" xr:uid="{00000000-0005-0000-0000-0000EC1E0000}"/>
    <cellStyle name="Normal 3 46" xfId="3135" xr:uid="{00000000-0005-0000-0000-0000ED1E0000}"/>
    <cellStyle name="Normal 3 47" xfId="3136" xr:uid="{00000000-0005-0000-0000-0000EE1E0000}"/>
    <cellStyle name="Normal 3 48" xfId="3137" xr:uid="{00000000-0005-0000-0000-0000EF1E0000}"/>
    <cellStyle name="Normal 3 49" xfId="3138" xr:uid="{00000000-0005-0000-0000-0000F01E0000}"/>
    <cellStyle name="Normal 3 5" xfId="3139" xr:uid="{00000000-0005-0000-0000-0000F11E0000}"/>
    <cellStyle name="Normal 3 5 2" xfId="3140" xr:uid="{00000000-0005-0000-0000-0000F21E0000}"/>
    <cellStyle name="Normal 3 50" xfId="3141" xr:uid="{00000000-0005-0000-0000-0000F31E0000}"/>
    <cellStyle name="Normal 3 51" xfId="3142" xr:uid="{00000000-0005-0000-0000-0000F41E0000}"/>
    <cellStyle name="Normal 3 52" xfId="3143" xr:uid="{00000000-0005-0000-0000-0000F51E0000}"/>
    <cellStyle name="Normal 3 53" xfId="3144" xr:uid="{00000000-0005-0000-0000-0000F61E0000}"/>
    <cellStyle name="Normal 3 6" xfId="3145" xr:uid="{00000000-0005-0000-0000-0000F71E0000}"/>
    <cellStyle name="Normal 3 7" xfId="3146" xr:uid="{00000000-0005-0000-0000-0000F81E0000}"/>
    <cellStyle name="Normal 3 8" xfId="3147" xr:uid="{00000000-0005-0000-0000-0000F91E0000}"/>
    <cellStyle name="Normal 3 9" xfId="3148" xr:uid="{00000000-0005-0000-0000-0000FA1E0000}"/>
    <cellStyle name="Normal 30" xfId="3149" xr:uid="{00000000-0005-0000-0000-0000FB1E0000}"/>
    <cellStyle name="Normal 30 10" xfId="3150" xr:uid="{00000000-0005-0000-0000-0000FC1E0000}"/>
    <cellStyle name="Normal 30 100" xfId="3151" xr:uid="{00000000-0005-0000-0000-0000FD1E0000}"/>
    <cellStyle name="Normal 30 101" xfId="3152" xr:uid="{00000000-0005-0000-0000-0000FE1E0000}"/>
    <cellStyle name="Normal 30 102" xfId="3153" xr:uid="{00000000-0005-0000-0000-0000FF1E0000}"/>
    <cellStyle name="Normal 30 103" xfId="3154" xr:uid="{00000000-0005-0000-0000-0000001F0000}"/>
    <cellStyle name="Normal 30 104" xfId="3155" xr:uid="{00000000-0005-0000-0000-0000011F0000}"/>
    <cellStyle name="Normal 30 105" xfId="3156" xr:uid="{00000000-0005-0000-0000-0000021F0000}"/>
    <cellStyle name="Normal 30 106" xfId="3157" xr:uid="{00000000-0005-0000-0000-0000031F0000}"/>
    <cellStyle name="Normal 30 107" xfId="3158" xr:uid="{00000000-0005-0000-0000-0000041F0000}"/>
    <cellStyle name="Normal 30 108" xfId="3159" xr:uid="{00000000-0005-0000-0000-0000051F0000}"/>
    <cellStyle name="Normal 30 109" xfId="3160" xr:uid="{00000000-0005-0000-0000-0000061F0000}"/>
    <cellStyle name="Normal 30 11" xfId="3161" xr:uid="{00000000-0005-0000-0000-0000071F0000}"/>
    <cellStyle name="Normal 30 12" xfId="3162" xr:uid="{00000000-0005-0000-0000-0000081F0000}"/>
    <cellStyle name="Normal 30 13" xfId="3163" xr:uid="{00000000-0005-0000-0000-0000091F0000}"/>
    <cellStyle name="Normal 30 14" xfId="3164" xr:uid="{00000000-0005-0000-0000-00000A1F0000}"/>
    <cellStyle name="Normal 30 15" xfId="3165" xr:uid="{00000000-0005-0000-0000-00000B1F0000}"/>
    <cellStyle name="Normal 30 16" xfId="3166" xr:uid="{00000000-0005-0000-0000-00000C1F0000}"/>
    <cellStyle name="Normal 30 17" xfId="3167" xr:uid="{00000000-0005-0000-0000-00000D1F0000}"/>
    <cellStyle name="Normal 30 18" xfId="3168" xr:uid="{00000000-0005-0000-0000-00000E1F0000}"/>
    <cellStyle name="Normal 30 19" xfId="3169" xr:uid="{00000000-0005-0000-0000-00000F1F0000}"/>
    <cellStyle name="Normal 30 2" xfId="3170" xr:uid="{00000000-0005-0000-0000-0000101F0000}"/>
    <cellStyle name="Normal 30 20" xfId="3171" xr:uid="{00000000-0005-0000-0000-0000111F0000}"/>
    <cellStyle name="Normal 30 21" xfId="3172" xr:uid="{00000000-0005-0000-0000-0000121F0000}"/>
    <cellStyle name="Normal 30 22" xfId="3173" xr:uid="{00000000-0005-0000-0000-0000131F0000}"/>
    <cellStyle name="Normal 30 23" xfId="3174" xr:uid="{00000000-0005-0000-0000-0000141F0000}"/>
    <cellStyle name="Normal 30 24" xfId="3175" xr:uid="{00000000-0005-0000-0000-0000151F0000}"/>
    <cellStyle name="Normal 30 25" xfId="3176" xr:uid="{00000000-0005-0000-0000-0000161F0000}"/>
    <cellStyle name="Normal 30 26" xfId="3177" xr:uid="{00000000-0005-0000-0000-0000171F0000}"/>
    <cellStyle name="Normal 30 27" xfId="3178" xr:uid="{00000000-0005-0000-0000-0000181F0000}"/>
    <cellStyle name="Normal 30 28" xfId="3179" xr:uid="{00000000-0005-0000-0000-0000191F0000}"/>
    <cellStyle name="Normal 30 29" xfId="3180" xr:uid="{00000000-0005-0000-0000-00001A1F0000}"/>
    <cellStyle name="Normal 30 3" xfId="3181" xr:uid="{00000000-0005-0000-0000-00001B1F0000}"/>
    <cellStyle name="Normal 30 30" xfId="3182" xr:uid="{00000000-0005-0000-0000-00001C1F0000}"/>
    <cellStyle name="Normal 30 31" xfId="3183" xr:uid="{00000000-0005-0000-0000-00001D1F0000}"/>
    <cellStyle name="Normal 30 32" xfId="3184" xr:uid="{00000000-0005-0000-0000-00001E1F0000}"/>
    <cellStyle name="Normal 30 33" xfId="3185" xr:uid="{00000000-0005-0000-0000-00001F1F0000}"/>
    <cellStyle name="Normal 30 34" xfId="3186" xr:uid="{00000000-0005-0000-0000-0000201F0000}"/>
    <cellStyle name="Normal 30 35" xfId="3187" xr:uid="{00000000-0005-0000-0000-0000211F0000}"/>
    <cellStyle name="Normal 30 36" xfId="3188" xr:uid="{00000000-0005-0000-0000-0000221F0000}"/>
    <cellStyle name="Normal 30 37" xfId="3189" xr:uid="{00000000-0005-0000-0000-0000231F0000}"/>
    <cellStyle name="Normal 30 38" xfId="3190" xr:uid="{00000000-0005-0000-0000-0000241F0000}"/>
    <cellStyle name="Normal 30 39" xfId="3191" xr:uid="{00000000-0005-0000-0000-0000251F0000}"/>
    <cellStyle name="Normal 30 4" xfId="3192" xr:uid="{00000000-0005-0000-0000-0000261F0000}"/>
    <cellStyle name="Normal 30 40" xfId="3193" xr:uid="{00000000-0005-0000-0000-0000271F0000}"/>
    <cellStyle name="Normal 30 41" xfId="3194" xr:uid="{00000000-0005-0000-0000-0000281F0000}"/>
    <cellStyle name="Normal 30 42" xfId="3195" xr:uid="{00000000-0005-0000-0000-0000291F0000}"/>
    <cellStyle name="Normal 30 43" xfId="3196" xr:uid="{00000000-0005-0000-0000-00002A1F0000}"/>
    <cellStyle name="Normal 30 44" xfId="3197" xr:uid="{00000000-0005-0000-0000-00002B1F0000}"/>
    <cellStyle name="Normal 30 45" xfId="3198" xr:uid="{00000000-0005-0000-0000-00002C1F0000}"/>
    <cellStyle name="Normal 30 46" xfId="3199" xr:uid="{00000000-0005-0000-0000-00002D1F0000}"/>
    <cellStyle name="Normal 30 47" xfId="3200" xr:uid="{00000000-0005-0000-0000-00002E1F0000}"/>
    <cellStyle name="Normal 30 48" xfId="3201" xr:uid="{00000000-0005-0000-0000-00002F1F0000}"/>
    <cellStyle name="Normal 30 49" xfId="3202" xr:uid="{00000000-0005-0000-0000-0000301F0000}"/>
    <cellStyle name="Normal 30 5" xfId="3203" xr:uid="{00000000-0005-0000-0000-0000311F0000}"/>
    <cellStyle name="Normal 30 50" xfId="3204" xr:uid="{00000000-0005-0000-0000-0000321F0000}"/>
    <cellStyle name="Normal 30 51" xfId="3205" xr:uid="{00000000-0005-0000-0000-0000331F0000}"/>
    <cellStyle name="Normal 30 52" xfId="3206" xr:uid="{00000000-0005-0000-0000-0000341F0000}"/>
    <cellStyle name="Normal 30 53" xfId="3207" xr:uid="{00000000-0005-0000-0000-0000351F0000}"/>
    <cellStyle name="Normal 30 54" xfId="3208" xr:uid="{00000000-0005-0000-0000-0000361F0000}"/>
    <cellStyle name="Normal 30 55" xfId="3209" xr:uid="{00000000-0005-0000-0000-0000371F0000}"/>
    <cellStyle name="Normal 30 56" xfId="3210" xr:uid="{00000000-0005-0000-0000-0000381F0000}"/>
    <cellStyle name="Normal 30 57" xfId="3211" xr:uid="{00000000-0005-0000-0000-0000391F0000}"/>
    <cellStyle name="Normal 30 58" xfId="3212" xr:uid="{00000000-0005-0000-0000-00003A1F0000}"/>
    <cellStyle name="Normal 30 59" xfId="3213" xr:uid="{00000000-0005-0000-0000-00003B1F0000}"/>
    <cellStyle name="Normal 30 6" xfId="3214" xr:uid="{00000000-0005-0000-0000-00003C1F0000}"/>
    <cellStyle name="Normal 30 60" xfId="3215" xr:uid="{00000000-0005-0000-0000-00003D1F0000}"/>
    <cellStyle name="Normal 30 61" xfId="3216" xr:uid="{00000000-0005-0000-0000-00003E1F0000}"/>
    <cellStyle name="Normal 30 62" xfId="3217" xr:uid="{00000000-0005-0000-0000-00003F1F0000}"/>
    <cellStyle name="Normal 30 63" xfId="3218" xr:uid="{00000000-0005-0000-0000-0000401F0000}"/>
    <cellStyle name="Normal 30 64" xfId="3219" xr:uid="{00000000-0005-0000-0000-0000411F0000}"/>
    <cellStyle name="Normal 30 65" xfId="3220" xr:uid="{00000000-0005-0000-0000-0000421F0000}"/>
    <cellStyle name="Normal 30 66" xfId="3221" xr:uid="{00000000-0005-0000-0000-0000431F0000}"/>
    <cellStyle name="Normal 30 67" xfId="3222" xr:uid="{00000000-0005-0000-0000-0000441F0000}"/>
    <cellStyle name="Normal 30 68" xfId="3223" xr:uid="{00000000-0005-0000-0000-0000451F0000}"/>
    <cellStyle name="Normal 30 69" xfId="3224" xr:uid="{00000000-0005-0000-0000-0000461F0000}"/>
    <cellStyle name="Normal 30 7" xfId="3225" xr:uid="{00000000-0005-0000-0000-0000471F0000}"/>
    <cellStyle name="Normal 30 70" xfId="3226" xr:uid="{00000000-0005-0000-0000-0000481F0000}"/>
    <cellStyle name="Normal 30 71" xfId="3227" xr:uid="{00000000-0005-0000-0000-0000491F0000}"/>
    <cellStyle name="Normal 30 72" xfId="3228" xr:uid="{00000000-0005-0000-0000-00004A1F0000}"/>
    <cellStyle name="Normal 30 73" xfId="3229" xr:uid="{00000000-0005-0000-0000-00004B1F0000}"/>
    <cellStyle name="Normal 30 74" xfId="3230" xr:uid="{00000000-0005-0000-0000-00004C1F0000}"/>
    <cellStyle name="Normal 30 75" xfId="3231" xr:uid="{00000000-0005-0000-0000-00004D1F0000}"/>
    <cellStyle name="Normal 30 76" xfId="3232" xr:uid="{00000000-0005-0000-0000-00004E1F0000}"/>
    <cellStyle name="Normal 30 77" xfId="3233" xr:uid="{00000000-0005-0000-0000-00004F1F0000}"/>
    <cellStyle name="Normal 30 78" xfId="3234" xr:uid="{00000000-0005-0000-0000-0000501F0000}"/>
    <cellStyle name="Normal 30 79" xfId="3235" xr:uid="{00000000-0005-0000-0000-0000511F0000}"/>
    <cellStyle name="Normal 30 8" xfId="3236" xr:uid="{00000000-0005-0000-0000-0000521F0000}"/>
    <cellStyle name="Normal 30 80" xfId="3237" xr:uid="{00000000-0005-0000-0000-0000531F0000}"/>
    <cellStyle name="Normal 30 81" xfId="3238" xr:uid="{00000000-0005-0000-0000-0000541F0000}"/>
    <cellStyle name="Normal 30 82" xfId="3239" xr:uid="{00000000-0005-0000-0000-0000551F0000}"/>
    <cellStyle name="Normal 30 83" xfId="3240" xr:uid="{00000000-0005-0000-0000-0000561F0000}"/>
    <cellStyle name="Normal 30 84" xfId="3241" xr:uid="{00000000-0005-0000-0000-0000571F0000}"/>
    <cellStyle name="Normal 30 85" xfId="3242" xr:uid="{00000000-0005-0000-0000-0000581F0000}"/>
    <cellStyle name="Normal 30 86" xfId="3243" xr:uid="{00000000-0005-0000-0000-0000591F0000}"/>
    <cellStyle name="Normal 30 87" xfId="3244" xr:uid="{00000000-0005-0000-0000-00005A1F0000}"/>
    <cellStyle name="Normal 30 88" xfId="3245" xr:uid="{00000000-0005-0000-0000-00005B1F0000}"/>
    <cellStyle name="Normal 30 89" xfId="3246" xr:uid="{00000000-0005-0000-0000-00005C1F0000}"/>
    <cellStyle name="Normal 30 9" xfId="3247" xr:uid="{00000000-0005-0000-0000-00005D1F0000}"/>
    <cellStyle name="Normal 30 90" xfId="3248" xr:uid="{00000000-0005-0000-0000-00005E1F0000}"/>
    <cellStyle name="Normal 30 91" xfId="3249" xr:uid="{00000000-0005-0000-0000-00005F1F0000}"/>
    <cellStyle name="Normal 30 92" xfId="3250" xr:uid="{00000000-0005-0000-0000-0000601F0000}"/>
    <cellStyle name="Normal 30 93" xfId="3251" xr:uid="{00000000-0005-0000-0000-0000611F0000}"/>
    <cellStyle name="Normal 30 94" xfId="3252" xr:uid="{00000000-0005-0000-0000-0000621F0000}"/>
    <cellStyle name="Normal 30 95" xfId="3253" xr:uid="{00000000-0005-0000-0000-0000631F0000}"/>
    <cellStyle name="Normal 30 96" xfId="3254" xr:uid="{00000000-0005-0000-0000-0000641F0000}"/>
    <cellStyle name="Normal 30 97" xfId="3255" xr:uid="{00000000-0005-0000-0000-0000651F0000}"/>
    <cellStyle name="Normal 30 98" xfId="3256" xr:uid="{00000000-0005-0000-0000-0000661F0000}"/>
    <cellStyle name="Normal 30 99" xfId="3257" xr:uid="{00000000-0005-0000-0000-0000671F0000}"/>
    <cellStyle name="Normal 31" xfId="3258" xr:uid="{00000000-0005-0000-0000-0000681F0000}"/>
    <cellStyle name="Normal 31 10" xfId="3259" xr:uid="{00000000-0005-0000-0000-0000691F0000}"/>
    <cellStyle name="Normal 31 100" xfId="3260" xr:uid="{00000000-0005-0000-0000-00006A1F0000}"/>
    <cellStyle name="Normal 31 101" xfId="3261" xr:uid="{00000000-0005-0000-0000-00006B1F0000}"/>
    <cellStyle name="Normal 31 102" xfId="3262" xr:uid="{00000000-0005-0000-0000-00006C1F0000}"/>
    <cellStyle name="Normal 31 103" xfId="3263" xr:uid="{00000000-0005-0000-0000-00006D1F0000}"/>
    <cellStyle name="Normal 31 104" xfId="3264" xr:uid="{00000000-0005-0000-0000-00006E1F0000}"/>
    <cellStyle name="Normal 31 105" xfId="3265" xr:uid="{00000000-0005-0000-0000-00006F1F0000}"/>
    <cellStyle name="Normal 31 106" xfId="3266" xr:uid="{00000000-0005-0000-0000-0000701F0000}"/>
    <cellStyle name="Normal 31 107" xfId="3267" xr:uid="{00000000-0005-0000-0000-0000711F0000}"/>
    <cellStyle name="Normal 31 108" xfId="3268" xr:uid="{00000000-0005-0000-0000-0000721F0000}"/>
    <cellStyle name="Normal 31 109" xfId="3269" xr:uid="{00000000-0005-0000-0000-0000731F0000}"/>
    <cellStyle name="Normal 31 11" xfId="3270" xr:uid="{00000000-0005-0000-0000-0000741F0000}"/>
    <cellStyle name="Normal 31 12" xfId="3271" xr:uid="{00000000-0005-0000-0000-0000751F0000}"/>
    <cellStyle name="Normal 31 13" xfId="3272" xr:uid="{00000000-0005-0000-0000-0000761F0000}"/>
    <cellStyle name="Normal 31 14" xfId="3273" xr:uid="{00000000-0005-0000-0000-0000771F0000}"/>
    <cellStyle name="Normal 31 15" xfId="3274" xr:uid="{00000000-0005-0000-0000-0000781F0000}"/>
    <cellStyle name="Normal 31 16" xfId="3275" xr:uid="{00000000-0005-0000-0000-0000791F0000}"/>
    <cellStyle name="Normal 31 17" xfId="3276" xr:uid="{00000000-0005-0000-0000-00007A1F0000}"/>
    <cellStyle name="Normal 31 18" xfId="3277" xr:uid="{00000000-0005-0000-0000-00007B1F0000}"/>
    <cellStyle name="Normal 31 19" xfId="3278" xr:uid="{00000000-0005-0000-0000-00007C1F0000}"/>
    <cellStyle name="Normal 31 2" xfId="3279" xr:uid="{00000000-0005-0000-0000-00007D1F0000}"/>
    <cellStyle name="Normal 31 20" xfId="3280" xr:uid="{00000000-0005-0000-0000-00007E1F0000}"/>
    <cellStyle name="Normal 31 21" xfId="3281" xr:uid="{00000000-0005-0000-0000-00007F1F0000}"/>
    <cellStyle name="Normal 31 22" xfId="3282" xr:uid="{00000000-0005-0000-0000-0000801F0000}"/>
    <cellStyle name="Normal 31 23" xfId="3283" xr:uid="{00000000-0005-0000-0000-0000811F0000}"/>
    <cellStyle name="Normal 31 24" xfId="3284" xr:uid="{00000000-0005-0000-0000-0000821F0000}"/>
    <cellStyle name="Normal 31 25" xfId="3285" xr:uid="{00000000-0005-0000-0000-0000831F0000}"/>
    <cellStyle name="Normal 31 26" xfId="3286" xr:uid="{00000000-0005-0000-0000-0000841F0000}"/>
    <cellStyle name="Normal 31 27" xfId="3287" xr:uid="{00000000-0005-0000-0000-0000851F0000}"/>
    <cellStyle name="Normal 31 28" xfId="3288" xr:uid="{00000000-0005-0000-0000-0000861F0000}"/>
    <cellStyle name="Normal 31 29" xfId="3289" xr:uid="{00000000-0005-0000-0000-0000871F0000}"/>
    <cellStyle name="Normal 31 3" xfId="3290" xr:uid="{00000000-0005-0000-0000-0000881F0000}"/>
    <cellStyle name="Normal 31 30" xfId="3291" xr:uid="{00000000-0005-0000-0000-0000891F0000}"/>
    <cellStyle name="Normal 31 31" xfId="3292" xr:uid="{00000000-0005-0000-0000-00008A1F0000}"/>
    <cellStyle name="Normal 31 32" xfId="3293" xr:uid="{00000000-0005-0000-0000-00008B1F0000}"/>
    <cellStyle name="Normal 31 33" xfId="3294" xr:uid="{00000000-0005-0000-0000-00008C1F0000}"/>
    <cellStyle name="Normal 31 34" xfId="3295" xr:uid="{00000000-0005-0000-0000-00008D1F0000}"/>
    <cellStyle name="Normal 31 35" xfId="3296" xr:uid="{00000000-0005-0000-0000-00008E1F0000}"/>
    <cellStyle name="Normal 31 36" xfId="3297" xr:uid="{00000000-0005-0000-0000-00008F1F0000}"/>
    <cellStyle name="Normal 31 37" xfId="3298" xr:uid="{00000000-0005-0000-0000-0000901F0000}"/>
    <cellStyle name="Normal 31 38" xfId="3299" xr:uid="{00000000-0005-0000-0000-0000911F0000}"/>
    <cellStyle name="Normal 31 39" xfId="3300" xr:uid="{00000000-0005-0000-0000-0000921F0000}"/>
    <cellStyle name="Normal 31 4" xfId="3301" xr:uid="{00000000-0005-0000-0000-0000931F0000}"/>
    <cellStyle name="Normal 31 40" xfId="3302" xr:uid="{00000000-0005-0000-0000-0000941F0000}"/>
    <cellStyle name="Normal 31 41" xfId="3303" xr:uid="{00000000-0005-0000-0000-0000951F0000}"/>
    <cellStyle name="Normal 31 42" xfId="3304" xr:uid="{00000000-0005-0000-0000-0000961F0000}"/>
    <cellStyle name="Normal 31 43" xfId="3305" xr:uid="{00000000-0005-0000-0000-0000971F0000}"/>
    <cellStyle name="Normal 31 44" xfId="3306" xr:uid="{00000000-0005-0000-0000-0000981F0000}"/>
    <cellStyle name="Normal 31 45" xfId="3307" xr:uid="{00000000-0005-0000-0000-0000991F0000}"/>
    <cellStyle name="Normal 31 46" xfId="3308" xr:uid="{00000000-0005-0000-0000-00009A1F0000}"/>
    <cellStyle name="Normal 31 47" xfId="3309" xr:uid="{00000000-0005-0000-0000-00009B1F0000}"/>
    <cellStyle name="Normal 31 48" xfId="3310" xr:uid="{00000000-0005-0000-0000-00009C1F0000}"/>
    <cellStyle name="Normal 31 49" xfId="3311" xr:uid="{00000000-0005-0000-0000-00009D1F0000}"/>
    <cellStyle name="Normal 31 5" xfId="3312" xr:uid="{00000000-0005-0000-0000-00009E1F0000}"/>
    <cellStyle name="Normal 31 50" xfId="3313" xr:uid="{00000000-0005-0000-0000-00009F1F0000}"/>
    <cellStyle name="Normal 31 51" xfId="3314" xr:uid="{00000000-0005-0000-0000-0000A01F0000}"/>
    <cellStyle name="Normal 31 52" xfId="3315" xr:uid="{00000000-0005-0000-0000-0000A11F0000}"/>
    <cellStyle name="Normal 31 53" xfId="3316" xr:uid="{00000000-0005-0000-0000-0000A21F0000}"/>
    <cellStyle name="Normal 31 54" xfId="3317" xr:uid="{00000000-0005-0000-0000-0000A31F0000}"/>
    <cellStyle name="Normal 31 55" xfId="3318" xr:uid="{00000000-0005-0000-0000-0000A41F0000}"/>
    <cellStyle name="Normal 31 56" xfId="3319" xr:uid="{00000000-0005-0000-0000-0000A51F0000}"/>
    <cellStyle name="Normal 31 57" xfId="3320" xr:uid="{00000000-0005-0000-0000-0000A61F0000}"/>
    <cellStyle name="Normal 31 58" xfId="3321" xr:uid="{00000000-0005-0000-0000-0000A71F0000}"/>
    <cellStyle name="Normal 31 59" xfId="3322" xr:uid="{00000000-0005-0000-0000-0000A81F0000}"/>
    <cellStyle name="Normal 31 6" xfId="3323" xr:uid="{00000000-0005-0000-0000-0000A91F0000}"/>
    <cellStyle name="Normal 31 60" xfId="3324" xr:uid="{00000000-0005-0000-0000-0000AA1F0000}"/>
    <cellStyle name="Normal 31 61" xfId="3325" xr:uid="{00000000-0005-0000-0000-0000AB1F0000}"/>
    <cellStyle name="Normal 31 62" xfId="3326" xr:uid="{00000000-0005-0000-0000-0000AC1F0000}"/>
    <cellStyle name="Normal 31 63" xfId="3327" xr:uid="{00000000-0005-0000-0000-0000AD1F0000}"/>
    <cellStyle name="Normal 31 64" xfId="3328" xr:uid="{00000000-0005-0000-0000-0000AE1F0000}"/>
    <cellStyle name="Normal 31 65" xfId="3329" xr:uid="{00000000-0005-0000-0000-0000AF1F0000}"/>
    <cellStyle name="Normal 31 66" xfId="3330" xr:uid="{00000000-0005-0000-0000-0000B01F0000}"/>
    <cellStyle name="Normal 31 67" xfId="3331" xr:uid="{00000000-0005-0000-0000-0000B11F0000}"/>
    <cellStyle name="Normal 31 68" xfId="3332" xr:uid="{00000000-0005-0000-0000-0000B21F0000}"/>
    <cellStyle name="Normal 31 69" xfId="3333" xr:uid="{00000000-0005-0000-0000-0000B31F0000}"/>
    <cellStyle name="Normal 31 7" xfId="3334" xr:uid="{00000000-0005-0000-0000-0000B41F0000}"/>
    <cellStyle name="Normal 31 70" xfId="3335" xr:uid="{00000000-0005-0000-0000-0000B51F0000}"/>
    <cellStyle name="Normal 31 71" xfId="3336" xr:uid="{00000000-0005-0000-0000-0000B61F0000}"/>
    <cellStyle name="Normal 31 72" xfId="3337" xr:uid="{00000000-0005-0000-0000-0000B71F0000}"/>
    <cellStyle name="Normal 31 73" xfId="3338" xr:uid="{00000000-0005-0000-0000-0000B81F0000}"/>
    <cellStyle name="Normal 31 74" xfId="3339" xr:uid="{00000000-0005-0000-0000-0000B91F0000}"/>
    <cellStyle name="Normal 31 75" xfId="3340" xr:uid="{00000000-0005-0000-0000-0000BA1F0000}"/>
    <cellStyle name="Normal 31 76" xfId="3341" xr:uid="{00000000-0005-0000-0000-0000BB1F0000}"/>
    <cellStyle name="Normal 31 77" xfId="3342" xr:uid="{00000000-0005-0000-0000-0000BC1F0000}"/>
    <cellStyle name="Normal 31 78" xfId="3343" xr:uid="{00000000-0005-0000-0000-0000BD1F0000}"/>
    <cellStyle name="Normal 31 79" xfId="3344" xr:uid="{00000000-0005-0000-0000-0000BE1F0000}"/>
    <cellStyle name="Normal 31 8" xfId="3345" xr:uid="{00000000-0005-0000-0000-0000BF1F0000}"/>
    <cellStyle name="Normal 31 80" xfId="3346" xr:uid="{00000000-0005-0000-0000-0000C01F0000}"/>
    <cellStyle name="Normal 31 81" xfId="3347" xr:uid="{00000000-0005-0000-0000-0000C11F0000}"/>
    <cellStyle name="Normal 31 82" xfId="3348" xr:uid="{00000000-0005-0000-0000-0000C21F0000}"/>
    <cellStyle name="Normal 31 83" xfId="3349" xr:uid="{00000000-0005-0000-0000-0000C31F0000}"/>
    <cellStyle name="Normal 31 84" xfId="3350" xr:uid="{00000000-0005-0000-0000-0000C41F0000}"/>
    <cellStyle name="Normal 31 85" xfId="3351" xr:uid="{00000000-0005-0000-0000-0000C51F0000}"/>
    <cellStyle name="Normal 31 86" xfId="3352" xr:uid="{00000000-0005-0000-0000-0000C61F0000}"/>
    <cellStyle name="Normal 31 87" xfId="3353" xr:uid="{00000000-0005-0000-0000-0000C71F0000}"/>
    <cellStyle name="Normal 31 88" xfId="3354" xr:uid="{00000000-0005-0000-0000-0000C81F0000}"/>
    <cellStyle name="Normal 31 89" xfId="3355" xr:uid="{00000000-0005-0000-0000-0000C91F0000}"/>
    <cellStyle name="Normal 31 9" xfId="3356" xr:uid="{00000000-0005-0000-0000-0000CA1F0000}"/>
    <cellStyle name="Normal 31 90" xfId="3357" xr:uid="{00000000-0005-0000-0000-0000CB1F0000}"/>
    <cellStyle name="Normal 31 91" xfId="3358" xr:uid="{00000000-0005-0000-0000-0000CC1F0000}"/>
    <cellStyle name="Normal 31 92" xfId="3359" xr:uid="{00000000-0005-0000-0000-0000CD1F0000}"/>
    <cellStyle name="Normal 31 93" xfId="3360" xr:uid="{00000000-0005-0000-0000-0000CE1F0000}"/>
    <cellStyle name="Normal 31 94" xfId="3361" xr:uid="{00000000-0005-0000-0000-0000CF1F0000}"/>
    <cellStyle name="Normal 31 95" xfId="3362" xr:uid="{00000000-0005-0000-0000-0000D01F0000}"/>
    <cellStyle name="Normal 31 96" xfId="3363" xr:uid="{00000000-0005-0000-0000-0000D11F0000}"/>
    <cellStyle name="Normal 31 97" xfId="3364" xr:uid="{00000000-0005-0000-0000-0000D21F0000}"/>
    <cellStyle name="Normal 31 98" xfId="3365" xr:uid="{00000000-0005-0000-0000-0000D31F0000}"/>
    <cellStyle name="Normal 31 99" xfId="3366" xr:uid="{00000000-0005-0000-0000-0000D41F0000}"/>
    <cellStyle name="Normal 32" xfId="3367" xr:uid="{00000000-0005-0000-0000-0000D51F0000}"/>
    <cellStyle name="Normal 32 2" xfId="3368" xr:uid="{00000000-0005-0000-0000-0000D61F0000}"/>
    <cellStyle name="Normal 33" xfId="3369" xr:uid="{00000000-0005-0000-0000-0000D71F0000}"/>
    <cellStyle name="Normal 33 2" xfId="3370" xr:uid="{00000000-0005-0000-0000-0000D81F0000}"/>
    <cellStyle name="Normal 34" xfId="3371" xr:uid="{00000000-0005-0000-0000-0000D91F0000}"/>
    <cellStyle name="Normal 35" xfId="3372" xr:uid="{00000000-0005-0000-0000-0000DA1F0000}"/>
    <cellStyle name="Normal 35 10" xfId="3373" xr:uid="{00000000-0005-0000-0000-0000DB1F0000}"/>
    <cellStyle name="Normal 35 100" xfId="3374" xr:uid="{00000000-0005-0000-0000-0000DC1F0000}"/>
    <cellStyle name="Normal 35 101" xfId="3375" xr:uid="{00000000-0005-0000-0000-0000DD1F0000}"/>
    <cellStyle name="Normal 35 102" xfId="3376" xr:uid="{00000000-0005-0000-0000-0000DE1F0000}"/>
    <cellStyle name="Normal 35 103" xfId="3377" xr:uid="{00000000-0005-0000-0000-0000DF1F0000}"/>
    <cellStyle name="Normal 35 104" xfId="3378" xr:uid="{00000000-0005-0000-0000-0000E01F0000}"/>
    <cellStyle name="Normal 35 105" xfId="3379" xr:uid="{00000000-0005-0000-0000-0000E11F0000}"/>
    <cellStyle name="Normal 35 106" xfId="3380" xr:uid="{00000000-0005-0000-0000-0000E21F0000}"/>
    <cellStyle name="Normal 35 107" xfId="3381" xr:uid="{00000000-0005-0000-0000-0000E31F0000}"/>
    <cellStyle name="Normal 35 108" xfId="3382" xr:uid="{00000000-0005-0000-0000-0000E41F0000}"/>
    <cellStyle name="Normal 35 109" xfId="3383" xr:uid="{00000000-0005-0000-0000-0000E51F0000}"/>
    <cellStyle name="Normal 35 11" xfId="3384" xr:uid="{00000000-0005-0000-0000-0000E61F0000}"/>
    <cellStyle name="Normal 35 12" xfId="3385" xr:uid="{00000000-0005-0000-0000-0000E71F0000}"/>
    <cellStyle name="Normal 35 13" xfId="3386" xr:uid="{00000000-0005-0000-0000-0000E81F0000}"/>
    <cellStyle name="Normal 35 14" xfId="3387" xr:uid="{00000000-0005-0000-0000-0000E91F0000}"/>
    <cellStyle name="Normal 35 15" xfId="3388" xr:uid="{00000000-0005-0000-0000-0000EA1F0000}"/>
    <cellStyle name="Normal 35 16" xfId="3389" xr:uid="{00000000-0005-0000-0000-0000EB1F0000}"/>
    <cellStyle name="Normal 35 17" xfId="3390" xr:uid="{00000000-0005-0000-0000-0000EC1F0000}"/>
    <cellStyle name="Normal 35 18" xfId="3391" xr:uid="{00000000-0005-0000-0000-0000ED1F0000}"/>
    <cellStyle name="Normal 35 19" xfId="3392" xr:uid="{00000000-0005-0000-0000-0000EE1F0000}"/>
    <cellStyle name="Normal 35 2" xfId="3393" xr:uid="{00000000-0005-0000-0000-0000EF1F0000}"/>
    <cellStyle name="Normal 35 20" xfId="3394" xr:uid="{00000000-0005-0000-0000-0000F01F0000}"/>
    <cellStyle name="Normal 35 21" xfId="3395" xr:uid="{00000000-0005-0000-0000-0000F11F0000}"/>
    <cellStyle name="Normal 35 22" xfId="3396" xr:uid="{00000000-0005-0000-0000-0000F21F0000}"/>
    <cellStyle name="Normal 35 23" xfId="3397" xr:uid="{00000000-0005-0000-0000-0000F31F0000}"/>
    <cellStyle name="Normal 35 24" xfId="3398" xr:uid="{00000000-0005-0000-0000-0000F41F0000}"/>
    <cellStyle name="Normal 35 25" xfId="3399" xr:uid="{00000000-0005-0000-0000-0000F51F0000}"/>
    <cellStyle name="Normal 35 26" xfId="3400" xr:uid="{00000000-0005-0000-0000-0000F61F0000}"/>
    <cellStyle name="Normal 35 27" xfId="3401" xr:uid="{00000000-0005-0000-0000-0000F71F0000}"/>
    <cellStyle name="Normal 35 28" xfId="3402" xr:uid="{00000000-0005-0000-0000-0000F81F0000}"/>
    <cellStyle name="Normal 35 29" xfId="3403" xr:uid="{00000000-0005-0000-0000-0000F91F0000}"/>
    <cellStyle name="Normal 35 3" xfId="3404" xr:uid="{00000000-0005-0000-0000-0000FA1F0000}"/>
    <cellStyle name="Normal 35 30" xfId="3405" xr:uid="{00000000-0005-0000-0000-0000FB1F0000}"/>
    <cellStyle name="Normal 35 31" xfId="3406" xr:uid="{00000000-0005-0000-0000-0000FC1F0000}"/>
    <cellStyle name="Normal 35 32" xfId="3407" xr:uid="{00000000-0005-0000-0000-0000FD1F0000}"/>
    <cellStyle name="Normal 35 33" xfId="3408" xr:uid="{00000000-0005-0000-0000-0000FE1F0000}"/>
    <cellStyle name="Normal 35 34" xfId="3409" xr:uid="{00000000-0005-0000-0000-0000FF1F0000}"/>
    <cellStyle name="Normal 35 35" xfId="3410" xr:uid="{00000000-0005-0000-0000-000000200000}"/>
    <cellStyle name="Normal 35 36" xfId="3411" xr:uid="{00000000-0005-0000-0000-000001200000}"/>
    <cellStyle name="Normal 35 37" xfId="3412" xr:uid="{00000000-0005-0000-0000-000002200000}"/>
    <cellStyle name="Normal 35 38" xfId="3413" xr:uid="{00000000-0005-0000-0000-000003200000}"/>
    <cellStyle name="Normal 35 39" xfId="3414" xr:uid="{00000000-0005-0000-0000-000004200000}"/>
    <cellStyle name="Normal 35 4" xfId="3415" xr:uid="{00000000-0005-0000-0000-000005200000}"/>
    <cellStyle name="Normal 35 40" xfId="3416" xr:uid="{00000000-0005-0000-0000-000006200000}"/>
    <cellStyle name="Normal 35 41" xfId="3417" xr:uid="{00000000-0005-0000-0000-000007200000}"/>
    <cellStyle name="Normal 35 42" xfId="3418" xr:uid="{00000000-0005-0000-0000-000008200000}"/>
    <cellStyle name="Normal 35 43" xfId="3419" xr:uid="{00000000-0005-0000-0000-000009200000}"/>
    <cellStyle name="Normal 35 44" xfId="3420" xr:uid="{00000000-0005-0000-0000-00000A200000}"/>
    <cellStyle name="Normal 35 45" xfId="3421" xr:uid="{00000000-0005-0000-0000-00000B200000}"/>
    <cellStyle name="Normal 35 46" xfId="3422" xr:uid="{00000000-0005-0000-0000-00000C200000}"/>
    <cellStyle name="Normal 35 47" xfId="3423" xr:uid="{00000000-0005-0000-0000-00000D200000}"/>
    <cellStyle name="Normal 35 48" xfId="3424" xr:uid="{00000000-0005-0000-0000-00000E200000}"/>
    <cellStyle name="Normal 35 49" xfId="3425" xr:uid="{00000000-0005-0000-0000-00000F200000}"/>
    <cellStyle name="Normal 35 5" xfId="3426" xr:uid="{00000000-0005-0000-0000-000010200000}"/>
    <cellStyle name="Normal 35 50" xfId="3427" xr:uid="{00000000-0005-0000-0000-000011200000}"/>
    <cellStyle name="Normal 35 51" xfId="3428" xr:uid="{00000000-0005-0000-0000-000012200000}"/>
    <cellStyle name="Normal 35 52" xfId="3429" xr:uid="{00000000-0005-0000-0000-000013200000}"/>
    <cellStyle name="Normal 35 53" xfId="3430" xr:uid="{00000000-0005-0000-0000-000014200000}"/>
    <cellStyle name="Normal 35 54" xfId="3431" xr:uid="{00000000-0005-0000-0000-000015200000}"/>
    <cellStyle name="Normal 35 55" xfId="3432" xr:uid="{00000000-0005-0000-0000-000016200000}"/>
    <cellStyle name="Normal 35 56" xfId="3433" xr:uid="{00000000-0005-0000-0000-000017200000}"/>
    <cellStyle name="Normal 35 57" xfId="3434" xr:uid="{00000000-0005-0000-0000-000018200000}"/>
    <cellStyle name="Normal 35 58" xfId="3435" xr:uid="{00000000-0005-0000-0000-000019200000}"/>
    <cellStyle name="Normal 35 59" xfId="3436" xr:uid="{00000000-0005-0000-0000-00001A200000}"/>
    <cellStyle name="Normal 35 6" xfId="3437" xr:uid="{00000000-0005-0000-0000-00001B200000}"/>
    <cellStyle name="Normal 35 60" xfId="3438" xr:uid="{00000000-0005-0000-0000-00001C200000}"/>
    <cellStyle name="Normal 35 61" xfId="3439" xr:uid="{00000000-0005-0000-0000-00001D200000}"/>
    <cellStyle name="Normal 35 62" xfId="3440" xr:uid="{00000000-0005-0000-0000-00001E200000}"/>
    <cellStyle name="Normal 35 63" xfId="3441" xr:uid="{00000000-0005-0000-0000-00001F200000}"/>
    <cellStyle name="Normal 35 64" xfId="3442" xr:uid="{00000000-0005-0000-0000-000020200000}"/>
    <cellStyle name="Normal 35 65" xfId="3443" xr:uid="{00000000-0005-0000-0000-000021200000}"/>
    <cellStyle name="Normal 35 66" xfId="3444" xr:uid="{00000000-0005-0000-0000-000022200000}"/>
    <cellStyle name="Normal 35 67" xfId="3445" xr:uid="{00000000-0005-0000-0000-000023200000}"/>
    <cellStyle name="Normal 35 68" xfId="3446" xr:uid="{00000000-0005-0000-0000-000024200000}"/>
    <cellStyle name="Normal 35 69" xfId="3447" xr:uid="{00000000-0005-0000-0000-000025200000}"/>
    <cellStyle name="Normal 35 7" xfId="3448" xr:uid="{00000000-0005-0000-0000-000026200000}"/>
    <cellStyle name="Normal 35 70" xfId="3449" xr:uid="{00000000-0005-0000-0000-000027200000}"/>
    <cellStyle name="Normal 35 71" xfId="3450" xr:uid="{00000000-0005-0000-0000-000028200000}"/>
    <cellStyle name="Normal 35 72" xfId="3451" xr:uid="{00000000-0005-0000-0000-000029200000}"/>
    <cellStyle name="Normal 35 73" xfId="3452" xr:uid="{00000000-0005-0000-0000-00002A200000}"/>
    <cellStyle name="Normal 35 74" xfId="3453" xr:uid="{00000000-0005-0000-0000-00002B200000}"/>
    <cellStyle name="Normal 35 75" xfId="3454" xr:uid="{00000000-0005-0000-0000-00002C200000}"/>
    <cellStyle name="Normal 35 76" xfId="3455" xr:uid="{00000000-0005-0000-0000-00002D200000}"/>
    <cellStyle name="Normal 35 77" xfId="3456" xr:uid="{00000000-0005-0000-0000-00002E200000}"/>
    <cellStyle name="Normal 35 78" xfId="3457" xr:uid="{00000000-0005-0000-0000-00002F200000}"/>
    <cellStyle name="Normal 35 79" xfId="3458" xr:uid="{00000000-0005-0000-0000-000030200000}"/>
    <cellStyle name="Normal 35 8" xfId="3459" xr:uid="{00000000-0005-0000-0000-000031200000}"/>
    <cellStyle name="Normal 35 80" xfId="3460" xr:uid="{00000000-0005-0000-0000-000032200000}"/>
    <cellStyle name="Normal 35 81" xfId="3461" xr:uid="{00000000-0005-0000-0000-000033200000}"/>
    <cellStyle name="Normal 35 82" xfId="3462" xr:uid="{00000000-0005-0000-0000-000034200000}"/>
    <cellStyle name="Normal 35 83" xfId="3463" xr:uid="{00000000-0005-0000-0000-000035200000}"/>
    <cellStyle name="Normal 35 84" xfId="3464" xr:uid="{00000000-0005-0000-0000-000036200000}"/>
    <cellStyle name="Normal 35 85" xfId="3465" xr:uid="{00000000-0005-0000-0000-000037200000}"/>
    <cellStyle name="Normal 35 86" xfId="3466" xr:uid="{00000000-0005-0000-0000-000038200000}"/>
    <cellStyle name="Normal 35 87" xfId="3467" xr:uid="{00000000-0005-0000-0000-000039200000}"/>
    <cellStyle name="Normal 35 88" xfId="3468" xr:uid="{00000000-0005-0000-0000-00003A200000}"/>
    <cellStyle name="Normal 35 89" xfId="3469" xr:uid="{00000000-0005-0000-0000-00003B200000}"/>
    <cellStyle name="Normal 35 9" xfId="3470" xr:uid="{00000000-0005-0000-0000-00003C200000}"/>
    <cellStyle name="Normal 35 90" xfId="3471" xr:uid="{00000000-0005-0000-0000-00003D200000}"/>
    <cellStyle name="Normal 35 91" xfId="3472" xr:uid="{00000000-0005-0000-0000-00003E200000}"/>
    <cellStyle name="Normal 35 92" xfId="3473" xr:uid="{00000000-0005-0000-0000-00003F200000}"/>
    <cellStyle name="Normal 35 93" xfId="3474" xr:uid="{00000000-0005-0000-0000-000040200000}"/>
    <cellStyle name="Normal 35 94" xfId="3475" xr:uid="{00000000-0005-0000-0000-000041200000}"/>
    <cellStyle name="Normal 35 95" xfId="3476" xr:uid="{00000000-0005-0000-0000-000042200000}"/>
    <cellStyle name="Normal 35 96" xfId="3477" xr:uid="{00000000-0005-0000-0000-000043200000}"/>
    <cellStyle name="Normal 35 97" xfId="3478" xr:uid="{00000000-0005-0000-0000-000044200000}"/>
    <cellStyle name="Normal 35 98" xfId="3479" xr:uid="{00000000-0005-0000-0000-000045200000}"/>
    <cellStyle name="Normal 35 99" xfId="3480" xr:uid="{00000000-0005-0000-0000-000046200000}"/>
    <cellStyle name="Normal 36" xfId="3481" xr:uid="{00000000-0005-0000-0000-000047200000}"/>
    <cellStyle name="Normal 36 10" xfId="3482" xr:uid="{00000000-0005-0000-0000-000048200000}"/>
    <cellStyle name="Normal 36 100" xfId="3483" xr:uid="{00000000-0005-0000-0000-000049200000}"/>
    <cellStyle name="Normal 36 101" xfId="3484" xr:uid="{00000000-0005-0000-0000-00004A200000}"/>
    <cellStyle name="Normal 36 102" xfId="3485" xr:uid="{00000000-0005-0000-0000-00004B200000}"/>
    <cellStyle name="Normal 36 103" xfId="3486" xr:uid="{00000000-0005-0000-0000-00004C200000}"/>
    <cellStyle name="Normal 36 104" xfId="3487" xr:uid="{00000000-0005-0000-0000-00004D200000}"/>
    <cellStyle name="Normal 36 105" xfId="3488" xr:uid="{00000000-0005-0000-0000-00004E200000}"/>
    <cellStyle name="Normal 36 106" xfId="3489" xr:uid="{00000000-0005-0000-0000-00004F200000}"/>
    <cellStyle name="Normal 36 107" xfId="3490" xr:uid="{00000000-0005-0000-0000-000050200000}"/>
    <cellStyle name="Normal 36 108" xfId="3491" xr:uid="{00000000-0005-0000-0000-000051200000}"/>
    <cellStyle name="Normal 36 109" xfId="3492" xr:uid="{00000000-0005-0000-0000-000052200000}"/>
    <cellStyle name="Normal 36 11" xfId="3493" xr:uid="{00000000-0005-0000-0000-000053200000}"/>
    <cellStyle name="Normal 36 12" xfId="3494" xr:uid="{00000000-0005-0000-0000-000054200000}"/>
    <cellStyle name="Normal 36 13" xfId="3495" xr:uid="{00000000-0005-0000-0000-000055200000}"/>
    <cellStyle name="Normal 36 14" xfId="3496" xr:uid="{00000000-0005-0000-0000-000056200000}"/>
    <cellStyle name="Normal 36 15" xfId="3497" xr:uid="{00000000-0005-0000-0000-000057200000}"/>
    <cellStyle name="Normal 36 16" xfId="3498" xr:uid="{00000000-0005-0000-0000-000058200000}"/>
    <cellStyle name="Normal 36 17" xfId="3499" xr:uid="{00000000-0005-0000-0000-000059200000}"/>
    <cellStyle name="Normal 36 18" xfId="3500" xr:uid="{00000000-0005-0000-0000-00005A200000}"/>
    <cellStyle name="Normal 36 19" xfId="3501" xr:uid="{00000000-0005-0000-0000-00005B200000}"/>
    <cellStyle name="Normal 36 2" xfId="3502" xr:uid="{00000000-0005-0000-0000-00005C200000}"/>
    <cellStyle name="Normal 36 20" xfId="3503" xr:uid="{00000000-0005-0000-0000-00005D200000}"/>
    <cellStyle name="Normal 36 21" xfId="3504" xr:uid="{00000000-0005-0000-0000-00005E200000}"/>
    <cellStyle name="Normal 36 22" xfId="3505" xr:uid="{00000000-0005-0000-0000-00005F200000}"/>
    <cellStyle name="Normal 36 23" xfId="3506" xr:uid="{00000000-0005-0000-0000-000060200000}"/>
    <cellStyle name="Normal 36 24" xfId="3507" xr:uid="{00000000-0005-0000-0000-000061200000}"/>
    <cellStyle name="Normal 36 25" xfId="3508" xr:uid="{00000000-0005-0000-0000-000062200000}"/>
    <cellStyle name="Normal 36 26" xfId="3509" xr:uid="{00000000-0005-0000-0000-000063200000}"/>
    <cellStyle name="Normal 36 27" xfId="3510" xr:uid="{00000000-0005-0000-0000-000064200000}"/>
    <cellStyle name="Normal 36 28" xfId="3511" xr:uid="{00000000-0005-0000-0000-000065200000}"/>
    <cellStyle name="Normal 36 29" xfId="3512" xr:uid="{00000000-0005-0000-0000-000066200000}"/>
    <cellStyle name="Normal 36 3" xfId="3513" xr:uid="{00000000-0005-0000-0000-000067200000}"/>
    <cellStyle name="Normal 36 30" xfId="3514" xr:uid="{00000000-0005-0000-0000-000068200000}"/>
    <cellStyle name="Normal 36 31" xfId="3515" xr:uid="{00000000-0005-0000-0000-000069200000}"/>
    <cellStyle name="Normal 36 32" xfId="3516" xr:uid="{00000000-0005-0000-0000-00006A200000}"/>
    <cellStyle name="Normal 36 33" xfId="3517" xr:uid="{00000000-0005-0000-0000-00006B200000}"/>
    <cellStyle name="Normal 36 34" xfId="3518" xr:uid="{00000000-0005-0000-0000-00006C200000}"/>
    <cellStyle name="Normal 36 35" xfId="3519" xr:uid="{00000000-0005-0000-0000-00006D200000}"/>
    <cellStyle name="Normal 36 36" xfId="3520" xr:uid="{00000000-0005-0000-0000-00006E200000}"/>
    <cellStyle name="Normal 36 37" xfId="3521" xr:uid="{00000000-0005-0000-0000-00006F200000}"/>
    <cellStyle name="Normal 36 38" xfId="3522" xr:uid="{00000000-0005-0000-0000-000070200000}"/>
    <cellStyle name="Normal 36 39" xfId="3523" xr:uid="{00000000-0005-0000-0000-000071200000}"/>
    <cellStyle name="Normal 36 4" xfId="3524" xr:uid="{00000000-0005-0000-0000-000072200000}"/>
    <cellStyle name="Normal 36 40" xfId="3525" xr:uid="{00000000-0005-0000-0000-000073200000}"/>
    <cellStyle name="Normal 36 41" xfId="3526" xr:uid="{00000000-0005-0000-0000-000074200000}"/>
    <cellStyle name="Normal 36 42" xfId="3527" xr:uid="{00000000-0005-0000-0000-000075200000}"/>
    <cellStyle name="Normal 36 43" xfId="3528" xr:uid="{00000000-0005-0000-0000-000076200000}"/>
    <cellStyle name="Normal 36 44" xfId="3529" xr:uid="{00000000-0005-0000-0000-000077200000}"/>
    <cellStyle name="Normal 36 45" xfId="3530" xr:uid="{00000000-0005-0000-0000-000078200000}"/>
    <cellStyle name="Normal 36 46" xfId="3531" xr:uid="{00000000-0005-0000-0000-000079200000}"/>
    <cellStyle name="Normal 36 47" xfId="3532" xr:uid="{00000000-0005-0000-0000-00007A200000}"/>
    <cellStyle name="Normal 36 48" xfId="3533" xr:uid="{00000000-0005-0000-0000-00007B200000}"/>
    <cellStyle name="Normal 36 49" xfId="3534" xr:uid="{00000000-0005-0000-0000-00007C200000}"/>
    <cellStyle name="Normal 36 5" xfId="3535" xr:uid="{00000000-0005-0000-0000-00007D200000}"/>
    <cellStyle name="Normal 36 50" xfId="3536" xr:uid="{00000000-0005-0000-0000-00007E200000}"/>
    <cellStyle name="Normal 36 51" xfId="3537" xr:uid="{00000000-0005-0000-0000-00007F200000}"/>
    <cellStyle name="Normal 36 52" xfId="3538" xr:uid="{00000000-0005-0000-0000-000080200000}"/>
    <cellStyle name="Normal 36 53" xfId="3539" xr:uid="{00000000-0005-0000-0000-000081200000}"/>
    <cellStyle name="Normal 36 54" xfId="3540" xr:uid="{00000000-0005-0000-0000-000082200000}"/>
    <cellStyle name="Normal 36 55" xfId="3541" xr:uid="{00000000-0005-0000-0000-000083200000}"/>
    <cellStyle name="Normal 36 56" xfId="3542" xr:uid="{00000000-0005-0000-0000-000084200000}"/>
    <cellStyle name="Normal 36 57" xfId="3543" xr:uid="{00000000-0005-0000-0000-000085200000}"/>
    <cellStyle name="Normal 36 58" xfId="3544" xr:uid="{00000000-0005-0000-0000-000086200000}"/>
    <cellStyle name="Normal 36 59" xfId="3545" xr:uid="{00000000-0005-0000-0000-000087200000}"/>
    <cellStyle name="Normal 36 6" xfId="3546" xr:uid="{00000000-0005-0000-0000-000088200000}"/>
    <cellStyle name="Normal 36 60" xfId="3547" xr:uid="{00000000-0005-0000-0000-000089200000}"/>
    <cellStyle name="Normal 36 61" xfId="3548" xr:uid="{00000000-0005-0000-0000-00008A200000}"/>
    <cellStyle name="Normal 36 62" xfId="3549" xr:uid="{00000000-0005-0000-0000-00008B200000}"/>
    <cellStyle name="Normal 36 63" xfId="3550" xr:uid="{00000000-0005-0000-0000-00008C200000}"/>
    <cellStyle name="Normal 36 64" xfId="3551" xr:uid="{00000000-0005-0000-0000-00008D200000}"/>
    <cellStyle name="Normal 36 65" xfId="3552" xr:uid="{00000000-0005-0000-0000-00008E200000}"/>
    <cellStyle name="Normal 36 66" xfId="3553" xr:uid="{00000000-0005-0000-0000-00008F200000}"/>
    <cellStyle name="Normal 36 67" xfId="3554" xr:uid="{00000000-0005-0000-0000-000090200000}"/>
    <cellStyle name="Normal 36 68" xfId="3555" xr:uid="{00000000-0005-0000-0000-000091200000}"/>
    <cellStyle name="Normal 36 69" xfId="3556" xr:uid="{00000000-0005-0000-0000-000092200000}"/>
    <cellStyle name="Normal 36 7" xfId="3557" xr:uid="{00000000-0005-0000-0000-000093200000}"/>
    <cellStyle name="Normal 36 70" xfId="3558" xr:uid="{00000000-0005-0000-0000-000094200000}"/>
    <cellStyle name="Normal 36 71" xfId="3559" xr:uid="{00000000-0005-0000-0000-000095200000}"/>
    <cellStyle name="Normal 36 72" xfId="3560" xr:uid="{00000000-0005-0000-0000-000096200000}"/>
    <cellStyle name="Normal 36 73" xfId="3561" xr:uid="{00000000-0005-0000-0000-000097200000}"/>
    <cellStyle name="Normal 36 74" xfId="3562" xr:uid="{00000000-0005-0000-0000-000098200000}"/>
    <cellStyle name="Normal 36 75" xfId="3563" xr:uid="{00000000-0005-0000-0000-000099200000}"/>
    <cellStyle name="Normal 36 76" xfId="3564" xr:uid="{00000000-0005-0000-0000-00009A200000}"/>
    <cellStyle name="Normal 36 77" xfId="3565" xr:uid="{00000000-0005-0000-0000-00009B200000}"/>
    <cellStyle name="Normal 36 78" xfId="3566" xr:uid="{00000000-0005-0000-0000-00009C200000}"/>
    <cellStyle name="Normal 36 79" xfId="3567" xr:uid="{00000000-0005-0000-0000-00009D200000}"/>
    <cellStyle name="Normal 36 8" xfId="3568" xr:uid="{00000000-0005-0000-0000-00009E200000}"/>
    <cellStyle name="Normal 36 80" xfId="3569" xr:uid="{00000000-0005-0000-0000-00009F200000}"/>
    <cellStyle name="Normal 36 81" xfId="3570" xr:uid="{00000000-0005-0000-0000-0000A0200000}"/>
    <cellStyle name="Normal 36 82" xfId="3571" xr:uid="{00000000-0005-0000-0000-0000A1200000}"/>
    <cellStyle name="Normal 36 83" xfId="3572" xr:uid="{00000000-0005-0000-0000-0000A2200000}"/>
    <cellStyle name="Normal 36 84" xfId="3573" xr:uid="{00000000-0005-0000-0000-0000A3200000}"/>
    <cellStyle name="Normal 36 85" xfId="3574" xr:uid="{00000000-0005-0000-0000-0000A4200000}"/>
    <cellStyle name="Normal 36 86" xfId="3575" xr:uid="{00000000-0005-0000-0000-0000A5200000}"/>
    <cellStyle name="Normal 36 87" xfId="3576" xr:uid="{00000000-0005-0000-0000-0000A6200000}"/>
    <cellStyle name="Normal 36 88" xfId="3577" xr:uid="{00000000-0005-0000-0000-0000A7200000}"/>
    <cellStyle name="Normal 36 89" xfId="3578" xr:uid="{00000000-0005-0000-0000-0000A8200000}"/>
    <cellStyle name="Normal 36 9" xfId="3579" xr:uid="{00000000-0005-0000-0000-0000A9200000}"/>
    <cellStyle name="Normal 36 90" xfId="3580" xr:uid="{00000000-0005-0000-0000-0000AA200000}"/>
    <cellStyle name="Normal 36 91" xfId="3581" xr:uid="{00000000-0005-0000-0000-0000AB200000}"/>
    <cellStyle name="Normal 36 92" xfId="3582" xr:uid="{00000000-0005-0000-0000-0000AC200000}"/>
    <cellStyle name="Normal 36 93" xfId="3583" xr:uid="{00000000-0005-0000-0000-0000AD200000}"/>
    <cellStyle name="Normal 36 94" xfId="3584" xr:uid="{00000000-0005-0000-0000-0000AE200000}"/>
    <cellStyle name="Normal 36 95" xfId="3585" xr:uid="{00000000-0005-0000-0000-0000AF200000}"/>
    <cellStyle name="Normal 36 96" xfId="3586" xr:uid="{00000000-0005-0000-0000-0000B0200000}"/>
    <cellStyle name="Normal 36 97" xfId="3587" xr:uid="{00000000-0005-0000-0000-0000B1200000}"/>
    <cellStyle name="Normal 36 98" xfId="3588" xr:uid="{00000000-0005-0000-0000-0000B2200000}"/>
    <cellStyle name="Normal 36 99" xfId="3589" xr:uid="{00000000-0005-0000-0000-0000B3200000}"/>
    <cellStyle name="Normal 37" xfId="3590" xr:uid="{00000000-0005-0000-0000-0000B4200000}"/>
    <cellStyle name="Normal 38" xfId="3591" xr:uid="{00000000-0005-0000-0000-0000B5200000}"/>
    <cellStyle name="Normal 39" xfId="3592" xr:uid="{00000000-0005-0000-0000-0000B6200000}"/>
    <cellStyle name="Normal 4" xfId="53" xr:uid="{00000000-0005-0000-0000-0000B7200000}"/>
    <cellStyle name="Normal-- 4" xfId="4544" xr:uid="{00000000-0005-0000-0000-0000B8200000}"/>
    <cellStyle name="Normal 4 10" xfId="3593" xr:uid="{00000000-0005-0000-0000-0000B9200000}"/>
    <cellStyle name="Normal 4 10 2" xfId="3594" xr:uid="{00000000-0005-0000-0000-0000BA200000}"/>
    <cellStyle name="Normal 4 100" xfId="3595" xr:uid="{00000000-0005-0000-0000-0000BB200000}"/>
    <cellStyle name="Normal 4 101" xfId="3596" xr:uid="{00000000-0005-0000-0000-0000BC200000}"/>
    <cellStyle name="Normal 4 102" xfId="3597" xr:uid="{00000000-0005-0000-0000-0000BD200000}"/>
    <cellStyle name="Normal 4 103" xfId="3598" xr:uid="{00000000-0005-0000-0000-0000BE200000}"/>
    <cellStyle name="Normal 4 104" xfId="3599" xr:uid="{00000000-0005-0000-0000-0000BF200000}"/>
    <cellStyle name="Normal 4 105" xfId="3600" xr:uid="{00000000-0005-0000-0000-0000C0200000}"/>
    <cellStyle name="Normal 4 106" xfId="3601" xr:uid="{00000000-0005-0000-0000-0000C1200000}"/>
    <cellStyle name="Normal 4 107" xfId="3602" xr:uid="{00000000-0005-0000-0000-0000C2200000}"/>
    <cellStyle name="Normal 4 108" xfId="3603" xr:uid="{00000000-0005-0000-0000-0000C3200000}"/>
    <cellStyle name="Normal 4 109" xfId="3604" xr:uid="{00000000-0005-0000-0000-0000C4200000}"/>
    <cellStyle name="Normal 4 11" xfId="3605" xr:uid="{00000000-0005-0000-0000-0000C5200000}"/>
    <cellStyle name="Normal 4 11 2" xfId="3606" xr:uid="{00000000-0005-0000-0000-0000C6200000}"/>
    <cellStyle name="Normal 4 110" xfId="3607" xr:uid="{00000000-0005-0000-0000-0000C7200000}"/>
    <cellStyle name="Normal 4 111" xfId="3608" xr:uid="{00000000-0005-0000-0000-0000C8200000}"/>
    <cellStyle name="Normal 4 112" xfId="3609" xr:uid="{00000000-0005-0000-0000-0000C9200000}"/>
    <cellStyle name="Normal 4 113" xfId="3610" xr:uid="{00000000-0005-0000-0000-0000CA200000}"/>
    <cellStyle name="Normal 4 114" xfId="3611" xr:uid="{00000000-0005-0000-0000-0000CB200000}"/>
    <cellStyle name="Normal 4 115" xfId="3612" xr:uid="{00000000-0005-0000-0000-0000CC200000}"/>
    <cellStyle name="Normal 4 116" xfId="3613" xr:uid="{00000000-0005-0000-0000-0000CD200000}"/>
    <cellStyle name="Normal 4 117" xfId="3614" xr:uid="{00000000-0005-0000-0000-0000CE200000}"/>
    <cellStyle name="Normal 4 118" xfId="3615" xr:uid="{00000000-0005-0000-0000-0000CF200000}"/>
    <cellStyle name="Normal 4 119" xfId="3616" xr:uid="{00000000-0005-0000-0000-0000D0200000}"/>
    <cellStyle name="Normal 4 12" xfId="3617" xr:uid="{00000000-0005-0000-0000-0000D1200000}"/>
    <cellStyle name="Normal 4 12 2" xfId="3618" xr:uid="{00000000-0005-0000-0000-0000D2200000}"/>
    <cellStyle name="Normal 4 120" xfId="3619" xr:uid="{00000000-0005-0000-0000-0000D3200000}"/>
    <cellStyle name="Normal 4 13" xfId="3620" xr:uid="{00000000-0005-0000-0000-0000D4200000}"/>
    <cellStyle name="Normal 4 13 2" xfId="3621" xr:uid="{00000000-0005-0000-0000-0000D5200000}"/>
    <cellStyle name="Normal 4 14" xfId="3622" xr:uid="{00000000-0005-0000-0000-0000D6200000}"/>
    <cellStyle name="Normal 4 14 2" xfId="3623" xr:uid="{00000000-0005-0000-0000-0000D7200000}"/>
    <cellStyle name="Normal 4 15" xfId="3624" xr:uid="{00000000-0005-0000-0000-0000D8200000}"/>
    <cellStyle name="Normal 4 15 2" xfId="3625" xr:uid="{00000000-0005-0000-0000-0000D9200000}"/>
    <cellStyle name="Normal 4 16" xfId="3626" xr:uid="{00000000-0005-0000-0000-0000DA200000}"/>
    <cellStyle name="Normal 4 16 2" xfId="3627" xr:uid="{00000000-0005-0000-0000-0000DB200000}"/>
    <cellStyle name="Normal 4 17" xfId="3628" xr:uid="{00000000-0005-0000-0000-0000DC200000}"/>
    <cellStyle name="Normal 4 17 2" xfId="3629" xr:uid="{00000000-0005-0000-0000-0000DD200000}"/>
    <cellStyle name="Normal 4 18" xfId="3630" xr:uid="{00000000-0005-0000-0000-0000DE200000}"/>
    <cellStyle name="Normal 4 18 2" xfId="3631" xr:uid="{00000000-0005-0000-0000-0000DF200000}"/>
    <cellStyle name="Normal 4 19" xfId="3632" xr:uid="{00000000-0005-0000-0000-0000E0200000}"/>
    <cellStyle name="Normal 4 19 2" xfId="3633" xr:uid="{00000000-0005-0000-0000-0000E1200000}"/>
    <cellStyle name="Normal 4 2" xfId="3634" xr:uid="{00000000-0005-0000-0000-0000E2200000}"/>
    <cellStyle name="Normal 4 2 2" xfId="3635" xr:uid="{00000000-0005-0000-0000-0000E3200000}"/>
    <cellStyle name="Normal 4 2 3" xfId="3636" xr:uid="{00000000-0005-0000-0000-0000E4200000}"/>
    <cellStyle name="Normal 4 2 4" xfId="3637" xr:uid="{00000000-0005-0000-0000-0000E5200000}"/>
    <cellStyle name="Normal 4 2 5" xfId="3638" xr:uid="{00000000-0005-0000-0000-0000E6200000}"/>
    <cellStyle name="Normal 4 2 6" xfId="3639" xr:uid="{00000000-0005-0000-0000-0000E7200000}"/>
    <cellStyle name="Normal 4 2 7" xfId="3640" xr:uid="{00000000-0005-0000-0000-0000E8200000}"/>
    <cellStyle name="Normal 4 2 8" xfId="3641" xr:uid="{00000000-0005-0000-0000-0000E9200000}"/>
    <cellStyle name="Normal 4 2 9" xfId="3642" xr:uid="{00000000-0005-0000-0000-0000EA200000}"/>
    <cellStyle name="Normal 4 20" xfId="3643" xr:uid="{00000000-0005-0000-0000-0000EB200000}"/>
    <cellStyle name="Normal 4 20 2" xfId="3644" xr:uid="{00000000-0005-0000-0000-0000EC200000}"/>
    <cellStyle name="Normal 4 21" xfId="3645" xr:uid="{00000000-0005-0000-0000-0000ED200000}"/>
    <cellStyle name="Normal 4 21 2" xfId="3646" xr:uid="{00000000-0005-0000-0000-0000EE200000}"/>
    <cellStyle name="Normal 4 21 2 2" xfId="3647" xr:uid="{00000000-0005-0000-0000-0000EF200000}"/>
    <cellStyle name="Normal 4 21 2 2 2" xfId="3648" xr:uid="{00000000-0005-0000-0000-0000F0200000}"/>
    <cellStyle name="Normal 4 21 2 2 2 2" xfId="3649" xr:uid="{00000000-0005-0000-0000-0000F1200000}"/>
    <cellStyle name="Normal 4 21 2 2 3" xfId="3650" xr:uid="{00000000-0005-0000-0000-0000F2200000}"/>
    <cellStyle name="Normal 4 21 2 3" xfId="3651" xr:uid="{00000000-0005-0000-0000-0000F3200000}"/>
    <cellStyle name="Normal 4 21 2 3 2" xfId="3652" xr:uid="{00000000-0005-0000-0000-0000F4200000}"/>
    <cellStyle name="Normal 4 21 2 4" xfId="3653" xr:uid="{00000000-0005-0000-0000-0000F5200000}"/>
    <cellStyle name="Normal 4 21 3" xfId="3654" xr:uid="{00000000-0005-0000-0000-0000F6200000}"/>
    <cellStyle name="Normal 4 21 3 2" xfId="3655" xr:uid="{00000000-0005-0000-0000-0000F7200000}"/>
    <cellStyle name="Normal 4 21 3 2 2" xfId="3656" xr:uid="{00000000-0005-0000-0000-0000F8200000}"/>
    <cellStyle name="Normal 4 21 3 2 2 2" xfId="3657" xr:uid="{00000000-0005-0000-0000-0000F9200000}"/>
    <cellStyle name="Normal 4 21 3 2 3" xfId="3658" xr:uid="{00000000-0005-0000-0000-0000FA200000}"/>
    <cellStyle name="Normal 4 21 3 3" xfId="3659" xr:uid="{00000000-0005-0000-0000-0000FB200000}"/>
    <cellStyle name="Normal 4 21 3 3 2" xfId="3660" xr:uid="{00000000-0005-0000-0000-0000FC200000}"/>
    <cellStyle name="Normal 4 21 3 4" xfId="3661" xr:uid="{00000000-0005-0000-0000-0000FD200000}"/>
    <cellStyle name="Normal 4 21 4" xfId="3662" xr:uid="{00000000-0005-0000-0000-0000FE200000}"/>
    <cellStyle name="Normal 4 21 4 2" xfId="3663" xr:uid="{00000000-0005-0000-0000-0000FF200000}"/>
    <cellStyle name="Normal 4 21 4 2 2" xfId="3664" xr:uid="{00000000-0005-0000-0000-000000210000}"/>
    <cellStyle name="Normal 4 21 4 2 2 2" xfId="3665" xr:uid="{00000000-0005-0000-0000-000001210000}"/>
    <cellStyle name="Normal 4 21 4 2 3" xfId="3666" xr:uid="{00000000-0005-0000-0000-000002210000}"/>
    <cellStyle name="Normal 4 21 4 3" xfId="3667" xr:uid="{00000000-0005-0000-0000-000003210000}"/>
    <cellStyle name="Normal 4 21 4 3 2" xfId="3668" xr:uid="{00000000-0005-0000-0000-000004210000}"/>
    <cellStyle name="Normal 4 21 4 4" xfId="3669" xr:uid="{00000000-0005-0000-0000-000005210000}"/>
    <cellStyle name="Normal 4 21 5" xfId="3670" xr:uid="{00000000-0005-0000-0000-000006210000}"/>
    <cellStyle name="Normal 4 21 5 2" xfId="3671" xr:uid="{00000000-0005-0000-0000-000007210000}"/>
    <cellStyle name="Normal 4 21 5 2 2" xfId="3672" xr:uid="{00000000-0005-0000-0000-000008210000}"/>
    <cellStyle name="Normal 4 21 5 3" xfId="3673" xr:uid="{00000000-0005-0000-0000-000009210000}"/>
    <cellStyle name="Normal 4 21 6" xfId="3674" xr:uid="{00000000-0005-0000-0000-00000A210000}"/>
    <cellStyle name="Normal 4 21 6 2" xfId="3675" xr:uid="{00000000-0005-0000-0000-00000B210000}"/>
    <cellStyle name="Normal 4 21 7" xfId="3676" xr:uid="{00000000-0005-0000-0000-00000C210000}"/>
    <cellStyle name="Normal 4 21 8" xfId="3677" xr:uid="{00000000-0005-0000-0000-00000D210000}"/>
    <cellStyle name="Normal 4 22" xfId="3678" xr:uid="{00000000-0005-0000-0000-00000E210000}"/>
    <cellStyle name="Normal 4 22 2" xfId="3679" xr:uid="{00000000-0005-0000-0000-00000F210000}"/>
    <cellStyle name="Normal 4 22 2 2" xfId="3680" xr:uid="{00000000-0005-0000-0000-000010210000}"/>
    <cellStyle name="Normal 4 22 2 2 2" xfId="3681" xr:uid="{00000000-0005-0000-0000-000011210000}"/>
    <cellStyle name="Normal 4 22 2 3" xfId="3682" xr:uid="{00000000-0005-0000-0000-000012210000}"/>
    <cellStyle name="Normal 4 22 3" xfId="3683" xr:uid="{00000000-0005-0000-0000-000013210000}"/>
    <cellStyle name="Normal 4 22 3 2" xfId="3684" xr:uid="{00000000-0005-0000-0000-000014210000}"/>
    <cellStyle name="Normal 4 22 4" xfId="3685" xr:uid="{00000000-0005-0000-0000-000015210000}"/>
    <cellStyle name="Normal 4 22 5" xfId="3686" xr:uid="{00000000-0005-0000-0000-000016210000}"/>
    <cellStyle name="Normal 4 23" xfId="3687" xr:uid="{00000000-0005-0000-0000-000017210000}"/>
    <cellStyle name="Normal 4 23 2" xfId="3688" xr:uid="{00000000-0005-0000-0000-000018210000}"/>
    <cellStyle name="Normal 4 23 2 2" xfId="3689" xr:uid="{00000000-0005-0000-0000-000019210000}"/>
    <cellStyle name="Normal 4 23 2 2 2" xfId="3690" xr:uid="{00000000-0005-0000-0000-00001A210000}"/>
    <cellStyle name="Normal 4 23 2 3" xfId="3691" xr:uid="{00000000-0005-0000-0000-00001B210000}"/>
    <cellStyle name="Normal 4 23 3" xfId="3692" xr:uid="{00000000-0005-0000-0000-00001C210000}"/>
    <cellStyle name="Normal 4 23 3 2" xfId="3693" xr:uid="{00000000-0005-0000-0000-00001D210000}"/>
    <cellStyle name="Normal 4 23 4" xfId="3694" xr:uid="{00000000-0005-0000-0000-00001E210000}"/>
    <cellStyle name="Normal 4 23 5" xfId="3695" xr:uid="{00000000-0005-0000-0000-00001F210000}"/>
    <cellStyle name="Normal 4 24" xfId="3696" xr:uid="{00000000-0005-0000-0000-000020210000}"/>
    <cellStyle name="Normal 4 24 2" xfId="3697" xr:uid="{00000000-0005-0000-0000-000021210000}"/>
    <cellStyle name="Normal 4 24 2 2" xfId="3698" xr:uid="{00000000-0005-0000-0000-000022210000}"/>
    <cellStyle name="Normal 4 24 2 2 2" xfId="3699" xr:uid="{00000000-0005-0000-0000-000023210000}"/>
    <cellStyle name="Normal 4 24 2 3" xfId="3700" xr:uid="{00000000-0005-0000-0000-000024210000}"/>
    <cellStyle name="Normal 4 24 3" xfId="3701" xr:uid="{00000000-0005-0000-0000-000025210000}"/>
    <cellStyle name="Normal 4 24 3 2" xfId="3702" xr:uid="{00000000-0005-0000-0000-000026210000}"/>
    <cellStyle name="Normal 4 24 4" xfId="3703" xr:uid="{00000000-0005-0000-0000-000027210000}"/>
    <cellStyle name="Normal 4 24 5" xfId="3704" xr:uid="{00000000-0005-0000-0000-000028210000}"/>
    <cellStyle name="Normal 4 25" xfId="3705" xr:uid="{00000000-0005-0000-0000-000029210000}"/>
    <cellStyle name="Normal 4 25 2" xfId="3706" xr:uid="{00000000-0005-0000-0000-00002A210000}"/>
    <cellStyle name="Normal 4 25 2 2" xfId="3707" xr:uid="{00000000-0005-0000-0000-00002B210000}"/>
    <cellStyle name="Normal 4 25 3" xfId="3708" xr:uid="{00000000-0005-0000-0000-00002C210000}"/>
    <cellStyle name="Normal 4 25 4" xfId="3709" xr:uid="{00000000-0005-0000-0000-00002D210000}"/>
    <cellStyle name="Normal 4 26" xfId="3710" xr:uid="{00000000-0005-0000-0000-00002E210000}"/>
    <cellStyle name="Normal 4 26 2" xfId="3711" xr:uid="{00000000-0005-0000-0000-00002F210000}"/>
    <cellStyle name="Normal 4 27" xfId="3712" xr:uid="{00000000-0005-0000-0000-000030210000}"/>
    <cellStyle name="Normal 4 27 2" xfId="3713" xr:uid="{00000000-0005-0000-0000-000031210000}"/>
    <cellStyle name="Normal 4 27 2 2" xfId="3714" xr:uid="{00000000-0005-0000-0000-000032210000}"/>
    <cellStyle name="Normal 4 27 3" xfId="3715" xr:uid="{00000000-0005-0000-0000-000033210000}"/>
    <cellStyle name="Normal 4 27 4" xfId="3716" xr:uid="{00000000-0005-0000-0000-000034210000}"/>
    <cellStyle name="Normal 4 28" xfId="3717" xr:uid="{00000000-0005-0000-0000-000035210000}"/>
    <cellStyle name="Normal 4 28 2" xfId="3718" xr:uid="{00000000-0005-0000-0000-000036210000}"/>
    <cellStyle name="Normal 4 28 3" xfId="3719" xr:uid="{00000000-0005-0000-0000-000037210000}"/>
    <cellStyle name="Normal 4 29" xfId="3720" xr:uid="{00000000-0005-0000-0000-000038210000}"/>
    <cellStyle name="Normal 4 29 2" xfId="3721" xr:uid="{00000000-0005-0000-0000-000039210000}"/>
    <cellStyle name="Normal 4 3" xfId="3722" xr:uid="{00000000-0005-0000-0000-00003A210000}"/>
    <cellStyle name="Normal 4 3 2" xfId="3723" xr:uid="{00000000-0005-0000-0000-00003B210000}"/>
    <cellStyle name="Normal 4 3 2 2" xfId="3724" xr:uid="{00000000-0005-0000-0000-00003C210000}"/>
    <cellStyle name="Normal 4 3 2 2 2" xfId="3725" xr:uid="{00000000-0005-0000-0000-00003D210000}"/>
    <cellStyle name="Normal 4 3 2 3" xfId="3726" xr:uid="{00000000-0005-0000-0000-00003E210000}"/>
    <cellStyle name="Normal 4 3 2 4" xfId="3727" xr:uid="{00000000-0005-0000-0000-00003F210000}"/>
    <cellStyle name="Normal 4 3 3" xfId="3728" xr:uid="{00000000-0005-0000-0000-000040210000}"/>
    <cellStyle name="Normal 4 3 4" xfId="3729" xr:uid="{00000000-0005-0000-0000-000041210000}"/>
    <cellStyle name="Normal 4 30" xfId="3730" xr:uid="{00000000-0005-0000-0000-000042210000}"/>
    <cellStyle name="Normal 4 30 2" xfId="3731" xr:uid="{00000000-0005-0000-0000-000043210000}"/>
    <cellStyle name="Normal 4 31" xfId="3732" xr:uid="{00000000-0005-0000-0000-000044210000}"/>
    <cellStyle name="Normal 4 31 2" xfId="3733" xr:uid="{00000000-0005-0000-0000-000045210000}"/>
    <cellStyle name="Normal 4 32" xfId="3734" xr:uid="{00000000-0005-0000-0000-000046210000}"/>
    <cellStyle name="Normal 4 32 2" xfId="3735" xr:uid="{00000000-0005-0000-0000-000047210000}"/>
    <cellStyle name="Normal 4 33" xfId="3736" xr:uid="{00000000-0005-0000-0000-000048210000}"/>
    <cellStyle name="Normal 4 33 2" xfId="3737" xr:uid="{00000000-0005-0000-0000-000049210000}"/>
    <cellStyle name="Normal 4 34" xfId="3738" xr:uid="{00000000-0005-0000-0000-00004A210000}"/>
    <cellStyle name="Normal 4 35" xfId="3739" xr:uid="{00000000-0005-0000-0000-00004B210000}"/>
    <cellStyle name="Normal 4 36" xfId="3740" xr:uid="{00000000-0005-0000-0000-00004C210000}"/>
    <cellStyle name="Normal 4 37" xfId="3741" xr:uid="{00000000-0005-0000-0000-00004D210000}"/>
    <cellStyle name="Normal 4 38" xfId="3742" xr:uid="{00000000-0005-0000-0000-00004E210000}"/>
    <cellStyle name="Normal 4 39" xfId="3743" xr:uid="{00000000-0005-0000-0000-00004F210000}"/>
    <cellStyle name="Normal 4 4" xfId="3744" xr:uid="{00000000-0005-0000-0000-000050210000}"/>
    <cellStyle name="Normal 4 4 2" xfId="3745" xr:uid="{00000000-0005-0000-0000-000051210000}"/>
    <cellStyle name="Normal 4 4 3" xfId="3746" xr:uid="{00000000-0005-0000-0000-000052210000}"/>
    <cellStyle name="Normal 4 4 4" xfId="3747" xr:uid="{00000000-0005-0000-0000-000053210000}"/>
    <cellStyle name="Normal 4 40" xfId="3748" xr:uid="{00000000-0005-0000-0000-000054210000}"/>
    <cellStyle name="Normal 4 41" xfId="3749" xr:uid="{00000000-0005-0000-0000-000055210000}"/>
    <cellStyle name="Normal 4 42" xfId="3750" xr:uid="{00000000-0005-0000-0000-000056210000}"/>
    <cellStyle name="Normal 4 43" xfId="3751" xr:uid="{00000000-0005-0000-0000-000057210000}"/>
    <cellStyle name="Normal 4 44" xfId="3752" xr:uid="{00000000-0005-0000-0000-000058210000}"/>
    <cellStyle name="Normal 4 45" xfId="3753" xr:uid="{00000000-0005-0000-0000-000059210000}"/>
    <cellStyle name="Normal 4 46" xfId="3754" xr:uid="{00000000-0005-0000-0000-00005A210000}"/>
    <cellStyle name="Normal 4 47" xfId="3755" xr:uid="{00000000-0005-0000-0000-00005B210000}"/>
    <cellStyle name="Normal 4 48" xfId="3756" xr:uid="{00000000-0005-0000-0000-00005C210000}"/>
    <cellStyle name="Normal 4 49" xfId="3757" xr:uid="{00000000-0005-0000-0000-00005D210000}"/>
    <cellStyle name="Normal 4 5" xfId="3758" xr:uid="{00000000-0005-0000-0000-00005E210000}"/>
    <cellStyle name="Normal 4 5 2" xfId="3759" xr:uid="{00000000-0005-0000-0000-00005F210000}"/>
    <cellStyle name="Normal 4 50" xfId="3760" xr:uid="{00000000-0005-0000-0000-000060210000}"/>
    <cellStyle name="Normal 4 51" xfId="3761" xr:uid="{00000000-0005-0000-0000-000061210000}"/>
    <cellStyle name="Normal 4 52" xfId="3762" xr:uid="{00000000-0005-0000-0000-000062210000}"/>
    <cellStyle name="Normal 4 53" xfId="3763" xr:uid="{00000000-0005-0000-0000-000063210000}"/>
    <cellStyle name="Normal 4 54" xfId="3764" xr:uid="{00000000-0005-0000-0000-000064210000}"/>
    <cellStyle name="Normal 4 55" xfId="3765" xr:uid="{00000000-0005-0000-0000-000065210000}"/>
    <cellStyle name="Normal 4 56" xfId="3766" xr:uid="{00000000-0005-0000-0000-000066210000}"/>
    <cellStyle name="Normal 4 57" xfId="3767" xr:uid="{00000000-0005-0000-0000-000067210000}"/>
    <cellStyle name="Normal 4 58" xfId="3768" xr:uid="{00000000-0005-0000-0000-000068210000}"/>
    <cellStyle name="Normal 4 59" xfId="3769" xr:uid="{00000000-0005-0000-0000-000069210000}"/>
    <cellStyle name="Normal 4 6" xfId="3770" xr:uid="{00000000-0005-0000-0000-00006A210000}"/>
    <cellStyle name="Normal 4 6 2" xfId="3771" xr:uid="{00000000-0005-0000-0000-00006B210000}"/>
    <cellStyle name="Normal 4 60" xfId="3772" xr:uid="{00000000-0005-0000-0000-00006C210000}"/>
    <cellStyle name="Normal 4 61" xfId="3773" xr:uid="{00000000-0005-0000-0000-00006D210000}"/>
    <cellStyle name="Normal 4 62" xfId="3774" xr:uid="{00000000-0005-0000-0000-00006E210000}"/>
    <cellStyle name="Normal 4 63" xfId="3775" xr:uid="{00000000-0005-0000-0000-00006F210000}"/>
    <cellStyle name="Normal 4 64" xfId="3776" xr:uid="{00000000-0005-0000-0000-000070210000}"/>
    <cellStyle name="Normal 4 65" xfId="3777" xr:uid="{00000000-0005-0000-0000-000071210000}"/>
    <cellStyle name="Normal 4 66" xfId="3778" xr:uid="{00000000-0005-0000-0000-000072210000}"/>
    <cellStyle name="Normal 4 67" xfId="3779" xr:uid="{00000000-0005-0000-0000-000073210000}"/>
    <cellStyle name="Normal 4 68" xfId="3780" xr:uid="{00000000-0005-0000-0000-000074210000}"/>
    <cellStyle name="Normal 4 69" xfId="3781" xr:uid="{00000000-0005-0000-0000-000075210000}"/>
    <cellStyle name="Normal 4 7" xfId="3782" xr:uid="{00000000-0005-0000-0000-000076210000}"/>
    <cellStyle name="Normal 4 7 2" xfId="3783" xr:uid="{00000000-0005-0000-0000-000077210000}"/>
    <cellStyle name="Normal 4 70" xfId="3784" xr:uid="{00000000-0005-0000-0000-000078210000}"/>
    <cellStyle name="Normal 4 71" xfId="3785" xr:uid="{00000000-0005-0000-0000-000079210000}"/>
    <cellStyle name="Normal 4 72" xfId="3786" xr:uid="{00000000-0005-0000-0000-00007A210000}"/>
    <cellStyle name="Normal 4 73" xfId="3787" xr:uid="{00000000-0005-0000-0000-00007B210000}"/>
    <cellStyle name="Normal 4 74" xfId="3788" xr:uid="{00000000-0005-0000-0000-00007C210000}"/>
    <cellStyle name="Normal 4 75" xfId="3789" xr:uid="{00000000-0005-0000-0000-00007D210000}"/>
    <cellStyle name="Normal 4 76" xfId="3790" xr:uid="{00000000-0005-0000-0000-00007E210000}"/>
    <cellStyle name="Normal 4 77" xfId="3791" xr:uid="{00000000-0005-0000-0000-00007F210000}"/>
    <cellStyle name="Normal 4 78" xfId="3792" xr:uid="{00000000-0005-0000-0000-000080210000}"/>
    <cellStyle name="Normal 4 79" xfId="3793" xr:uid="{00000000-0005-0000-0000-000081210000}"/>
    <cellStyle name="Normal 4 8" xfId="3794" xr:uid="{00000000-0005-0000-0000-000082210000}"/>
    <cellStyle name="Normal 4 8 2" xfId="3795" xr:uid="{00000000-0005-0000-0000-000083210000}"/>
    <cellStyle name="Normal 4 80" xfId="3796" xr:uid="{00000000-0005-0000-0000-000084210000}"/>
    <cellStyle name="Normal 4 81" xfId="3797" xr:uid="{00000000-0005-0000-0000-000085210000}"/>
    <cellStyle name="Normal 4 82" xfId="3798" xr:uid="{00000000-0005-0000-0000-000086210000}"/>
    <cellStyle name="Normal 4 83" xfId="3799" xr:uid="{00000000-0005-0000-0000-000087210000}"/>
    <cellStyle name="Normal 4 84" xfId="3800" xr:uid="{00000000-0005-0000-0000-000088210000}"/>
    <cellStyle name="Normal 4 85" xfId="3801" xr:uid="{00000000-0005-0000-0000-000089210000}"/>
    <cellStyle name="Normal 4 86" xfId="3802" xr:uid="{00000000-0005-0000-0000-00008A210000}"/>
    <cellStyle name="Normal 4 87" xfId="3803" xr:uid="{00000000-0005-0000-0000-00008B210000}"/>
    <cellStyle name="Normal 4 88" xfId="3804" xr:uid="{00000000-0005-0000-0000-00008C210000}"/>
    <cellStyle name="Normal 4 89" xfId="3805" xr:uid="{00000000-0005-0000-0000-00008D210000}"/>
    <cellStyle name="Normal 4 9" xfId="3806" xr:uid="{00000000-0005-0000-0000-00008E210000}"/>
    <cellStyle name="Normal 4 9 2" xfId="3807" xr:uid="{00000000-0005-0000-0000-00008F210000}"/>
    <cellStyle name="Normal 4 90" xfId="3808" xr:uid="{00000000-0005-0000-0000-000090210000}"/>
    <cellStyle name="Normal 4 91" xfId="3809" xr:uid="{00000000-0005-0000-0000-000091210000}"/>
    <cellStyle name="Normal 4 92" xfId="3810" xr:uid="{00000000-0005-0000-0000-000092210000}"/>
    <cellStyle name="Normal 4 93" xfId="3811" xr:uid="{00000000-0005-0000-0000-000093210000}"/>
    <cellStyle name="Normal 4 94" xfId="3812" xr:uid="{00000000-0005-0000-0000-000094210000}"/>
    <cellStyle name="Normal 4 95" xfId="3813" xr:uid="{00000000-0005-0000-0000-000095210000}"/>
    <cellStyle name="Normal 4 96" xfId="3814" xr:uid="{00000000-0005-0000-0000-000096210000}"/>
    <cellStyle name="Normal 4 97" xfId="3815" xr:uid="{00000000-0005-0000-0000-000097210000}"/>
    <cellStyle name="Normal 4 98" xfId="3816" xr:uid="{00000000-0005-0000-0000-000098210000}"/>
    <cellStyle name="Normal 4 99" xfId="3817" xr:uid="{00000000-0005-0000-0000-000099210000}"/>
    <cellStyle name="Normal 40" xfId="3818" xr:uid="{00000000-0005-0000-0000-00009A210000}"/>
    <cellStyle name="Normal 41" xfId="3819" xr:uid="{00000000-0005-0000-0000-00009B210000}"/>
    <cellStyle name="Normal 42" xfId="3820" xr:uid="{00000000-0005-0000-0000-00009C210000}"/>
    <cellStyle name="Normal 43" xfId="3821" xr:uid="{00000000-0005-0000-0000-00009D210000}"/>
    <cellStyle name="Normal 44" xfId="3822" xr:uid="{00000000-0005-0000-0000-00009E210000}"/>
    <cellStyle name="Normal 45" xfId="3823" xr:uid="{00000000-0005-0000-0000-00009F210000}"/>
    <cellStyle name="Normal 46" xfId="3824" xr:uid="{00000000-0005-0000-0000-0000A0210000}"/>
    <cellStyle name="Normal 47" xfId="3825" xr:uid="{00000000-0005-0000-0000-0000A1210000}"/>
    <cellStyle name="Normal 47 10" xfId="3826" xr:uid="{00000000-0005-0000-0000-0000A2210000}"/>
    <cellStyle name="Normal 47 11" xfId="3827" xr:uid="{00000000-0005-0000-0000-0000A3210000}"/>
    <cellStyle name="Normal 47 11 2" xfId="3828" xr:uid="{00000000-0005-0000-0000-0000A4210000}"/>
    <cellStyle name="Normal 47 11 3" xfId="3829" xr:uid="{00000000-0005-0000-0000-0000A5210000}"/>
    <cellStyle name="Normal 47 11 4" xfId="3830" xr:uid="{00000000-0005-0000-0000-0000A6210000}"/>
    <cellStyle name="Normal 47 11 5" xfId="3831" xr:uid="{00000000-0005-0000-0000-0000A7210000}"/>
    <cellStyle name="Normal 47 11 6" xfId="3832" xr:uid="{00000000-0005-0000-0000-0000A8210000}"/>
    <cellStyle name="Normal 47 11 7" xfId="3833" xr:uid="{00000000-0005-0000-0000-0000A9210000}"/>
    <cellStyle name="Normal 47 11 8" xfId="3834" xr:uid="{00000000-0005-0000-0000-0000AA210000}"/>
    <cellStyle name="Normal 47 12" xfId="3835" xr:uid="{00000000-0005-0000-0000-0000AB210000}"/>
    <cellStyle name="Normal 47 13" xfId="3836" xr:uid="{00000000-0005-0000-0000-0000AC210000}"/>
    <cellStyle name="Normal 47 14" xfId="3837" xr:uid="{00000000-0005-0000-0000-0000AD210000}"/>
    <cellStyle name="Normal 47 15" xfId="3838" xr:uid="{00000000-0005-0000-0000-0000AE210000}"/>
    <cellStyle name="Normal 47 16" xfId="3839" xr:uid="{00000000-0005-0000-0000-0000AF210000}"/>
    <cellStyle name="Normal 47 17" xfId="3840" xr:uid="{00000000-0005-0000-0000-0000B0210000}"/>
    <cellStyle name="Normal 47 2" xfId="3841" xr:uid="{00000000-0005-0000-0000-0000B1210000}"/>
    <cellStyle name="Normal 47 3" xfId="3842" xr:uid="{00000000-0005-0000-0000-0000B2210000}"/>
    <cellStyle name="Normal 47 3 2" xfId="3843" xr:uid="{00000000-0005-0000-0000-0000B3210000}"/>
    <cellStyle name="Normal 47 3 3" xfId="3844" xr:uid="{00000000-0005-0000-0000-0000B4210000}"/>
    <cellStyle name="Normal 47 3 4" xfId="3845" xr:uid="{00000000-0005-0000-0000-0000B5210000}"/>
    <cellStyle name="Normal 47 3 5" xfId="3846" xr:uid="{00000000-0005-0000-0000-0000B6210000}"/>
    <cellStyle name="Normal 47 3 6" xfId="3847" xr:uid="{00000000-0005-0000-0000-0000B7210000}"/>
    <cellStyle name="Normal 47 3 7" xfId="3848" xr:uid="{00000000-0005-0000-0000-0000B8210000}"/>
    <cellStyle name="Normal 47 3 8" xfId="3849" xr:uid="{00000000-0005-0000-0000-0000B9210000}"/>
    <cellStyle name="Normal 47 4" xfId="3850" xr:uid="{00000000-0005-0000-0000-0000BA210000}"/>
    <cellStyle name="Normal 47 4 2" xfId="3851" xr:uid="{00000000-0005-0000-0000-0000BB210000}"/>
    <cellStyle name="Normal 47 4 3" xfId="3852" xr:uid="{00000000-0005-0000-0000-0000BC210000}"/>
    <cellStyle name="Normal 47 4 4" xfId="3853" xr:uid="{00000000-0005-0000-0000-0000BD210000}"/>
    <cellStyle name="Normal 47 4 5" xfId="3854" xr:uid="{00000000-0005-0000-0000-0000BE210000}"/>
    <cellStyle name="Normal 47 4 6" xfId="3855" xr:uid="{00000000-0005-0000-0000-0000BF210000}"/>
    <cellStyle name="Normal 47 4 7" xfId="3856" xr:uid="{00000000-0005-0000-0000-0000C0210000}"/>
    <cellStyle name="Normal 47 4 8" xfId="3857" xr:uid="{00000000-0005-0000-0000-0000C1210000}"/>
    <cellStyle name="Normal 47 5" xfId="3858" xr:uid="{00000000-0005-0000-0000-0000C2210000}"/>
    <cellStyle name="Normal 47 5 2" xfId="3859" xr:uid="{00000000-0005-0000-0000-0000C3210000}"/>
    <cellStyle name="Normal 47 5 3" xfId="3860" xr:uid="{00000000-0005-0000-0000-0000C4210000}"/>
    <cellStyle name="Normal 47 5 4" xfId="3861" xr:uid="{00000000-0005-0000-0000-0000C5210000}"/>
    <cellStyle name="Normal 47 5 5" xfId="3862" xr:uid="{00000000-0005-0000-0000-0000C6210000}"/>
    <cellStyle name="Normal 47 5 6" xfId="3863" xr:uid="{00000000-0005-0000-0000-0000C7210000}"/>
    <cellStyle name="Normal 47 5 7" xfId="3864" xr:uid="{00000000-0005-0000-0000-0000C8210000}"/>
    <cellStyle name="Normal 47 5 8" xfId="3865" xr:uid="{00000000-0005-0000-0000-0000C9210000}"/>
    <cellStyle name="Normal 47 6" xfId="3866" xr:uid="{00000000-0005-0000-0000-0000CA210000}"/>
    <cellStyle name="Normal 47 6 2" xfId="3867" xr:uid="{00000000-0005-0000-0000-0000CB210000}"/>
    <cellStyle name="Normal 47 6 3" xfId="3868" xr:uid="{00000000-0005-0000-0000-0000CC210000}"/>
    <cellStyle name="Normal 47 6 4" xfId="3869" xr:uid="{00000000-0005-0000-0000-0000CD210000}"/>
    <cellStyle name="Normal 47 6 5" xfId="3870" xr:uid="{00000000-0005-0000-0000-0000CE210000}"/>
    <cellStyle name="Normal 47 6 6" xfId="3871" xr:uid="{00000000-0005-0000-0000-0000CF210000}"/>
    <cellStyle name="Normal 47 6 7" xfId="3872" xr:uid="{00000000-0005-0000-0000-0000D0210000}"/>
    <cellStyle name="Normal 47 6 8" xfId="3873" xr:uid="{00000000-0005-0000-0000-0000D1210000}"/>
    <cellStyle name="Normal 47 7" xfId="3874" xr:uid="{00000000-0005-0000-0000-0000D2210000}"/>
    <cellStyle name="Normal 47 7 2" xfId="3875" xr:uid="{00000000-0005-0000-0000-0000D3210000}"/>
    <cellStyle name="Normal 47 7 3" xfId="3876" xr:uid="{00000000-0005-0000-0000-0000D4210000}"/>
    <cellStyle name="Normal 47 7 4" xfId="3877" xr:uid="{00000000-0005-0000-0000-0000D5210000}"/>
    <cellStyle name="Normal 47 7 5" xfId="3878" xr:uid="{00000000-0005-0000-0000-0000D6210000}"/>
    <cellStyle name="Normal 47 7 6" xfId="3879" xr:uid="{00000000-0005-0000-0000-0000D7210000}"/>
    <cellStyle name="Normal 47 7 7" xfId="3880" xr:uid="{00000000-0005-0000-0000-0000D8210000}"/>
    <cellStyle name="Normal 47 7 8" xfId="3881" xr:uid="{00000000-0005-0000-0000-0000D9210000}"/>
    <cellStyle name="Normal 47 8" xfId="3882" xr:uid="{00000000-0005-0000-0000-0000DA210000}"/>
    <cellStyle name="Normal 47 8 2" xfId="3883" xr:uid="{00000000-0005-0000-0000-0000DB210000}"/>
    <cellStyle name="Normal 47 8 3" xfId="3884" xr:uid="{00000000-0005-0000-0000-0000DC210000}"/>
    <cellStyle name="Normal 47 8 4" xfId="3885" xr:uid="{00000000-0005-0000-0000-0000DD210000}"/>
    <cellStyle name="Normal 47 8 5" xfId="3886" xr:uid="{00000000-0005-0000-0000-0000DE210000}"/>
    <cellStyle name="Normal 47 8 6" xfId="3887" xr:uid="{00000000-0005-0000-0000-0000DF210000}"/>
    <cellStyle name="Normal 47 8 7" xfId="3888" xr:uid="{00000000-0005-0000-0000-0000E0210000}"/>
    <cellStyle name="Normal 47 8 8" xfId="3889" xr:uid="{00000000-0005-0000-0000-0000E1210000}"/>
    <cellStyle name="Normal 47 9" xfId="3890" xr:uid="{00000000-0005-0000-0000-0000E2210000}"/>
    <cellStyle name="Normal 48" xfId="3891" xr:uid="{00000000-0005-0000-0000-0000E3210000}"/>
    <cellStyle name="Normal 49" xfId="3892" xr:uid="{00000000-0005-0000-0000-0000E4210000}"/>
    <cellStyle name="Normal 49 2" xfId="3893" xr:uid="{00000000-0005-0000-0000-0000E5210000}"/>
    <cellStyle name="Normal 49 2 2" xfId="3894" xr:uid="{00000000-0005-0000-0000-0000E6210000}"/>
    <cellStyle name="Normal 49 2 2 2" xfId="3895" xr:uid="{00000000-0005-0000-0000-0000E7210000}"/>
    <cellStyle name="Normal 49 2 2 2 2" xfId="3896" xr:uid="{00000000-0005-0000-0000-0000E8210000}"/>
    <cellStyle name="Normal 49 2 2 3" xfId="3897" xr:uid="{00000000-0005-0000-0000-0000E9210000}"/>
    <cellStyle name="Normal 49 2 3" xfId="3898" xr:uid="{00000000-0005-0000-0000-0000EA210000}"/>
    <cellStyle name="Normal 49 2 3 2" xfId="3899" xr:uid="{00000000-0005-0000-0000-0000EB210000}"/>
    <cellStyle name="Normal 49 2 4" xfId="3900" xr:uid="{00000000-0005-0000-0000-0000EC210000}"/>
    <cellStyle name="Normal 49 3" xfId="3901" xr:uid="{00000000-0005-0000-0000-0000ED210000}"/>
    <cellStyle name="Normal 49 3 2" xfId="3902" xr:uid="{00000000-0005-0000-0000-0000EE210000}"/>
    <cellStyle name="Normal 49 3 2 2" xfId="3903" xr:uid="{00000000-0005-0000-0000-0000EF210000}"/>
    <cellStyle name="Normal 49 3 2 2 2" xfId="3904" xr:uid="{00000000-0005-0000-0000-0000F0210000}"/>
    <cellStyle name="Normal 49 3 2 3" xfId="3905" xr:uid="{00000000-0005-0000-0000-0000F1210000}"/>
    <cellStyle name="Normal 49 3 3" xfId="3906" xr:uid="{00000000-0005-0000-0000-0000F2210000}"/>
    <cellStyle name="Normal 49 3 3 2" xfId="3907" xr:uid="{00000000-0005-0000-0000-0000F3210000}"/>
    <cellStyle name="Normal 49 3 4" xfId="3908" xr:uid="{00000000-0005-0000-0000-0000F4210000}"/>
    <cellStyle name="Normal 49 4" xfId="3909" xr:uid="{00000000-0005-0000-0000-0000F5210000}"/>
    <cellStyle name="Normal 49 4 2" xfId="3910" xr:uid="{00000000-0005-0000-0000-0000F6210000}"/>
    <cellStyle name="Normal 49 4 2 2" xfId="3911" xr:uid="{00000000-0005-0000-0000-0000F7210000}"/>
    <cellStyle name="Normal 49 4 2 2 2" xfId="3912" xr:uid="{00000000-0005-0000-0000-0000F8210000}"/>
    <cellStyle name="Normal 49 4 2 3" xfId="3913" xr:uid="{00000000-0005-0000-0000-0000F9210000}"/>
    <cellStyle name="Normal 49 4 3" xfId="3914" xr:uid="{00000000-0005-0000-0000-0000FA210000}"/>
    <cellStyle name="Normal 49 4 3 2" xfId="3915" xr:uid="{00000000-0005-0000-0000-0000FB210000}"/>
    <cellStyle name="Normal 49 4 4" xfId="3916" xr:uid="{00000000-0005-0000-0000-0000FC210000}"/>
    <cellStyle name="Normal 49 5" xfId="3917" xr:uid="{00000000-0005-0000-0000-0000FD210000}"/>
    <cellStyle name="Normal 49 5 2" xfId="3918" xr:uid="{00000000-0005-0000-0000-0000FE210000}"/>
    <cellStyle name="Normal 49 5 2 2" xfId="3919" xr:uid="{00000000-0005-0000-0000-0000FF210000}"/>
    <cellStyle name="Normal 49 5 3" xfId="3920" xr:uid="{00000000-0005-0000-0000-000000220000}"/>
    <cellStyle name="Normal 49 6" xfId="3921" xr:uid="{00000000-0005-0000-0000-000001220000}"/>
    <cellStyle name="Normal 49 6 2" xfId="3922" xr:uid="{00000000-0005-0000-0000-000002220000}"/>
    <cellStyle name="Normal 49 7" xfId="3923" xr:uid="{00000000-0005-0000-0000-000003220000}"/>
    <cellStyle name="Normal 49 8" xfId="3924" xr:uid="{00000000-0005-0000-0000-000004220000}"/>
    <cellStyle name="Normal 5" xfId="54" xr:uid="{00000000-0005-0000-0000-000005220000}"/>
    <cellStyle name="Normal-- 5" xfId="4545" xr:uid="{00000000-0005-0000-0000-000006220000}"/>
    <cellStyle name="Normal 5 10" xfId="3925" xr:uid="{00000000-0005-0000-0000-000007220000}"/>
    <cellStyle name="Normal 5 10 2" xfId="3926" xr:uid="{00000000-0005-0000-0000-000008220000}"/>
    <cellStyle name="Normal 5 100" xfId="3927" xr:uid="{00000000-0005-0000-0000-000009220000}"/>
    <cellStyle name="Normal 5 101" xfId="3928" xr:uid="{00000000-0005-0000-0000-00000A220000}"/>
    <cellStyle name="Normal 5 102" xfId="3929" xr:uid="{00000000-0005-0000-0000-00000B220000}"/>
    <cellStyle name="Normal 5 103" xfId="3930" xr:uid="{00000000-0005-0000-0000-00000C220000}"/>
    <cellStyle name="Normal 5 104" xfId="3931" xr:uid="{00000000-0005-0000-0000-00000D220000}"/>
    <cellStyle name="Normal 5 105" xfId="3932" xr:uid="{00000000-0005-0000-0000-00000E220000}"/>
    <cellStyle name="Normal 5 106" xfId="3933" xr:uid="{00000000-0005-0000-0000-00000F220000}"/>
    <cellStyle name="Normal 5 107" xfId="3934" xr:uid="{00000000-0005-0000-0000-000010220000}"/>
    <cellStyle name="Normal 5 108" xfId="3935" xr:uid="{00000000-0005-0000-0000-000011220000}"/>
    <cellStyle name="Normal 5 109" xfId="3936" xr:uid="{00000000-0005-0000-0000-000012220000}"/>
    <cellStyle name="Normal 5 11" xfId="3937" xr:uid="{00000000-0005-0000-0000-000013220000}"/>
    <cellStyle name="Normal 5 11 2" xfId="3938" xr:uid="{00000000-0005-0000-0000-000014220000}"/>
    <cellStyle name="Normal 5 110" xfId="3939" xr:uid="{00000000-0005-0000-0000-000015220000}"/>
    <cellStyle name="Normal 5 111" xfId="3940" xr:uid="{00000000-0005-0000-0000-000016220000}"/>
    <cellStyle name="Normal 5 112" xfId="3941" xr:uid="{00000000-0005-0000-0000-000017220000}"/>
    <cellStyle name="Normal 5 113" xfId="3942" xr:uid="{00000000-0005-0000-0000-000018220000}"/>
    <cellStyle name="Normal 5 12" xfId="3943" xr:uid="{00000000-0005-0000-0000-000019220000}"/>
    <cellStyle name="Normal 5 12 2" xfId="3944" xr:uid="{00000000-0005-0000-0000-00001A220000}"/>
    <cellStyle name="Normal 5 13" xfId="3945" xr:uid="{00000000-0005-0000-0000-00001B220000}"/>
    <cellStyle name="Normal 5 13 2" xfId="3946" xr:uid="{00000000-0005-0000-0000-00001C220000}"/>
    <cellStyle name="Normal 5 14" xfId="3947" xr:uid="{00000000-0005-0000-0000-00001D220000}"/>
    <cellStyle name="Normal 5 14 2" xfId="3948" xr:uid="{00000000-0005-0000-0000-00001E220000}"/>
    <cellStyle name="Normal 5 15" xfId="3949" xr:uid="{00000000-0005-0000-0000-00001F220000}"/>
    <cellStyle name="Normal 5 15 2" xfId="3950" xr:uid="{00000000-0005-0000-0000-000020220000}"/>
    <cellStyle name="Normal 5 16" xfId="3951" xr:uid="{00000000-0005-0000-0000-000021220000}"/>
    <cellStyle name="Normal 5 16 2" xfId="3952" xr:uid="{00000000-0005-0000-0000-000022220000}"/>
    <cellStyle name="Normal 5 17" xfId="3953" xr:uid="{00000000-0005-0000-0000-000023220000}"/>
    <cellStyle name="Normal 5 17 2" xfId="3954" xr:uid="{00000000-0005-0000-0000-000024220000}"/>
    <cellStyle name="Normal 5 18" xfId="3955" xr:uid="{00000000-0005-0000-0000-000025220000}"/>
    <cellStyle name="Normal 5 18 2" xfId="3956" xr:uid="{00000000-0005-0000-0000-000026220000}"/>
    <cellStyle name="Normal 5 19" xfId="3957" xr:uid="{00000000-0005-0000-0000-000027220000}"/>
    <cellStyle name="Normal 5 19 2" xfId="3958" xr:uid="{00000000-0005-0000-0000-000028220000}"/>
    <cellStyle name="Normal 5 2" xfId="74" xr:uid="{00000000-0005-0000-0000-000029220000}"/>
    <cellStyle name="Normal 5 2 2" xfId="3959" xr:uid="{00000000-0005-0000-0000-00002A220000}"/>
    <cellStyle name="Normal 5 2 3" xfId="3960" xr:uid="{00000000-0005-0000-0000-00002B220000}"/>
    <cellStyle name="Normal 5 2 4" xfId="3961" xr:uid="{00000000-0005-0000-0000-00002C220000}"/>
    <cellStyle name="Normal 5 2 5" xfId="3962" xr:uid="{00000000-0005-0000-0000-00002D220000}"/>
    <cellStyle name="Normal 5 20" xfId="3963" xr:uid="{00000000-0005-0000-0000-00002E220000}"/>
    <cellStyle name="Normal 5 20 2" xfId="3964" xr:uid="{00000000-0005-0000-0000-00002F220000}"/>
    <cellStyle name="Normal 5 21" xfId="3965" xr:uid="{00000000-0005-0000-0000-000030220000}"/>
    <cellStyle name="Normal 5 21 2" xfId="3966" xr:uid="{00000000-0005-0000-0000-000031220000}"/>
    <cellStyle name="Normal 5 22" xfId="3967" xr:uid="{00000000-0005-0000-0000-000032220000}"/>
    <cellStyle name="Normal 5 22 2" xfId="3968" xr:uid="{00000000-0005-0000-0000-000033220000}"/>
    <cellStyle name="Normal 5 22 2 2" xfId="3969" xr:uid="{00000000-0005-0000-0000-000034220000}"/>
    <cellStyle name="Normal 5 22 3" xfId="3970" xr:uid="{00000000-0005-0000-0000-000035220000}"/>
    <cellStyle name="Normal 5 22 4" xfId="3971" xr:uid="{00000000-0005-0000-0000-000036220000}"/>
    <cellStyle name="Normal 5 23" xfId="3972" xr:uid="{00000000-0005-0000-0000-000037220000}"/>
    <cellStyle name="Normal 5 23 2" xfId="3973" xr:uid="{00000000-0005-0000-0000-000038220000}"/>
    <cellStyle name="Normal 5 24" xfId="3974" xr:uid="{00000000-0005-0000-0000-000039220000}"/>
    <cellStyle name="Normal 5 24 2" xfId="3975" xr:uid="{00000000-0005-0000-0000-00003A220000}"/>
    <cellStyle name="Normal 5 25" xfId="3976" xr:uid="{00000000-0005-0000-0000-00003B220000}"/>
    <cellStyle name="Normal 5 25 2" xfId="3977" xr:uid="{00000000-0005-0000-0000-00003C220000}"/>
    <cellStyle name="Normal 5 26" xfId="3978" xr:uid="{00000000-0005-0000-0000-00003D220000}"/>
    <cellStyle name="Normal 5 26 2" xfId="3979" xr:uid="{00000000-0005-0000-0000-00003E220000}"/>
    <cellStyle name="Normal 5 27" xfId="3980" xr:uid="{00000000-0005-0000-0000-00003F220000}"/>
    <cellStyle name="Normal 5 27 2" xfId="3981" xr:uid="{00000000-0005-0000-0000-000040220000}"/>
    <cellStyle name="Normal 5 28" xfId="3982" xr:uid="{00000000-0005-0000-0000-000041220000}"/>
    <cellStyle name="Normal 5 28 2" xfId="3983" xr:uid="{00000000-0005-0000-0000-000042220000}"/>
    <cellStyle name="Normal 5 29" xfId="3984" xr:uid="{00000000-0005-0000-0000-000043220000}"/>
    <cellStyle name="Normal 5 29 2" xfId="3985" xr:uid="{00000000-0005-0000-0000-000044220000}"/>
    <cellStyle name="Normal 5 3" xfId="3986" xr:uid="{00000000-0005-0000-0000-000045220000}"/>
    <cellStyle name="Normal 5 3 2" xfId="3987" xr:uid="{00000000-0005-0000-0000-000046220000}"/>
    <cellStyle name="Normal 5 30" xfId="3988" xr:uid="{00000000-0005-0000-0000-000047220000}"/>
    <cellStyle name="Normal 5 30 2" xfId="3989" xr:uid="{00000000-0005-0000-0000-000048220000}"/>
    <cellStyle name="Normal 5 31" xfId="3990" xr:uid="{00000000-0005-0000-0000-000049220000}"/>
    <cellStyle name="Normal 5 31 2" xfId="3991" xr:uid="{00000000-0005-0000-0000-00004A220000}"/>
    <cellStyle name="Normal 5 32" xfId="3992" xr:uid="{00000000-0005-0000-0000-00004B220000}"/>
    <cellStyle name="Normal 5 32 2" xfId="3993" xr:uid="{00000000-0005-0000-0000-00004C220000}"/>
    <cellStyle name="Normal 5 33" xfId="3994" xr:uid="{00000000-0005-0000-0000-00004D220000}"/>
    <cellStyle name="Normal 5 33 2" xfId="3995" xr:uid="{00000000-0005-0000-0000-00004E220000}"/>
    <cellStyle name="Normal 5 34" xfId="3996" xr:uid="{00000000-0005-0000-0000-00004F220000}"/>
    <cellStyle name="Normal 5 34 2" xfId="3997" xr:uid="{00000000-0005-0000-0000-000050220000}"/>
    <cellStyle name="Normal 5 35" xfId="3998" xr:uid="{00000000-0005-0000-0000-000051220000}"/>
    <cellStyle name="Normal 5 35 2" xfId="3999" xr:uid="{00000000-0005-0000-0000-000052220000}"/>
    <cellStyle name="Normal 5 36" xfId="4000" xr:uid="{00000000-0005-0000-0000-000053220000}"/>
    <cellStyle name="Normal 5 36 2" xfId="4001" xr:uid="{00000000-0005-0000-0000-000054220000}"/>
    <cellStyle name="Normal 5 37" xfId="4002" xr:uid="{00000000-0005-0000-0000-000055220000}"/>
    <cellStyle name="Normal 5 37 2" xfId="4003" xr:uid="{00000000-0005-0000-0000-000056220000}"/>
    <cellStyle name="Normal 5 38" xfId="4004" xr:uid="{00000000-0005-0000-0000-000057220000}"/>
    <cellStyle name="Normal 5 39" xfId="4005" xr:uid="{00000000-0005-0000-0000-000058220000}"/>
    <cellStyle name="Normal 5 4" xfId="4006" xr:uid="{00000000-0005-0000-0000-000059220000}"/>
    <cellStyle name="Normal 5 4 2" xfId="4007" xr:uid="{00000000-0005-0000-0000-00005A220000}"/>
    <cellStyle name="Normal 5 40" xfId="4008" xr:uid="{00000000-0005-0000-0000-00005B220000}"/>
    <cellStyle name="Normal 5 41" xfId="4009" xr:uid="{00000000-0005-0000-0000-00005C220000}"/>
    <cellStyle name="Normal 5 42" xfId="4010" xr:uid="{00000000-0005-0000-0000-00005D220000}"/>
    <cellStyle name="Normal 5 43" xfId="4011" xr:uid="{00000000-0005-0000-0000-00005E220000}"/>
    <cellStyle name="Normal 5 44" xfId="4012" xr:uid="{00000000-0005-0000-0000-00005F220000}"/>
    <cellStyle name="Normal 5 45" xfId="4013" xr:uid="{00000000-0005-0000-0000-000060220000}"/>
    <cellStyle name="Normal 5 46" xfId="4014" xr:uid="{00000000-0005-0000-0000-000061220000}"/>
    <cellStyle name="Normal 5 47" xfId="4015" xr:uid="{00000000-0005-0000-0000-000062220000}"/>
    <cellStyle name="Normal 5 48" xfId="4016" xr:uid="{00000000-0005-0000-0000-000063220000}"/>
    <cellStyle name="Normal 5 49" xfId="4017" xr:uid="{00000000-0005-0000-0000-000064220000}"/>
    <cellStyle name="Normal 5 5" xfId="4018" xr:uid="{00000000-0005-0000-0000-000065220000}"/>
    <cellStyle name="Normal 5 5 2" xfId="4019" xr:uid="{00000000-0005-0000-0000-000066220000}"/>
    <cellStyle name="Normal 5 50" xfId="4020" xr:uid="{00000000-0005-0000-0000-000067220000}"/>
    <cellStyle name="Normal 5 51" xfId="4021" xr:uid="{00000000-0005-0000-0000-000068220000}"/>
    <cellStyle name="Normal 5 52" xfId="4022" xr:uid="{00000000-0005-0000-0000-000069220000}"/>
    <cellStyle name="Normal 5 53" xfId="4023" xr:uid="{00000000-0005-0000-0000-00006A220000}"/>
    <cellStyle name="Normal 5 54" xfId="4024" xr:uid="{00000000-0005-0000-0000-00006B220000}"/>
    <cellStyle name="Normal 5 55" xfId="4025" xr:uid="{00000000-0005-0000-0000-00006C220000}"/>
    <cellStyle name="Normal 5 56" xfId="4026" xr:uid="{00000000-0005-0000-0000-00006D220000}"/>
    <cellStyle name="Normal 5 57" xfId="4027" xr:uid="{00000000-0005-0000-0000-00006E220000}"/>
    <cellStyle name="Normal 5 58" xfId="4028" xr:uid="{00000000-0005-0000-0000-00006F220000}"/>
    <cellStyle name="Normal 5 59" xfId="4029" xr:uid="{00000000-0005-0000-0000-000070220000}"/>
    <cellStyle name="Normal 5 6" xfId="4030" xr:uid="{00000000-0005-0000-0000-000071220000}"/>
    <cellStyle name="Normal 5 6 2" xfId="4031" xr:uid="{00000000-0005-0000-0000-000072220000}"/>
    <cellStyle name="Normal 5 60" xfId="4032" xr:uid="{00000000-0005-0000-0000-000073220000}"/>
    <cellStyle name="Normal 5 61" xfId="4033" xr:uid="{00000000-0005-0000-0000-000074220000}"/>
    <cellStyle name="Normal 5 62" xfId="4034" xr:uid="{00000000-0005-0000-0000-000075220000}"/>
    <cellStyle name="Normal 5 63" xfId="4035" xr:uid="{00000000-0005-0000-0000-000076220000}"/>
    <cellStyle name="Normal 5 64" xfId="4036" xr:uid="{00000000-0005-0000-0000-000077220000}"/>
    <cellStyle name="Normal 5 65" xfId="4037" xr:uid="{00000000-0005-0000-0000-000078220000}"/>
    <cellStyle name="Normal 5 66" xfId="4038" xr:uid="{00000000-0005-0000-0000-000079220000}"/>
    <cellStyle name="Normal 5 67" xfId="4039" xr:uid="{00000000-0005-0000-0000-00007A220000}"/>
    <cellStyle name="Normal 5 68" xfId="4040" xr:uid="{00000000-0005-0000-0000-00007B220000}"/>
    <cellStyle name="Normal 5 69" xfId="4041" xr:uid="{00000000-0005-0000-0000-00007C220000}"/>
    <cellStyle name="Normal 5 7" xfId="4042" xr:uid="{00000000-0005-0000-0000-00007D220000}"/>
    <cellStyle name="Normal 5 7 2" xfId="4043" xr:uid="{00000000-0005-0000-0000-00007E220000}"/>
    <cellStyle name="Normal 5 70" xfId="4044" xr:uid="{00000000-0005-0000-0000-00007F220000}"/>
    <cellStyle name="Normal 5 71" xfId="4045" xr:uid="{00000000-0005-0000-0000-000080220000}"/>
    <cellStyle name="Normal 5 72" xfId="4046" xr:uid="{00000000-0005-0000-0000-000081220000}"/>
    <cellStyle name="Normal 5 73" xfId="4047" xr:uid="{00000000-0005-0000-0000-000082220000}"/>
    <cellStyle name="Normal 5 74" xfId="4048" xr:uid="{00000000-0005-0000-0000-000083220000}"/>
    <cellStyle name="Normal 5 75" xfId="4049" xr:uid="{00000000-0005-0000-0000-000084220000}"/>
    <cellStyle name="Normal 5 76" xfId="4050" xr:uid="{00000000-0005-0000-0000-000085220000}"/>
    <cellStyle name="Normal 5 77" xfId="4051" xr:uid="{00000000-0005-0000-0000-000086220000}"/>
    <cellStyle name="Normal 5 78" xfId="4052" xr:uid="{00000000-0005-0000-0000-000087220000}"/>
    <cellStyle name="Normal 5 79" xfId="4053" xr:uid="{00000000-0005-0000-0000-000088220000}"/>
    <cellStyle name="Normal 5 8" xfId="4054" xr:uid="{00000000-0005-0000-0000-000089220000}"/>
    <cellStyle name="Normal 5 8 2" xfId="4055" xr:uid="{00000000-0005-0000-0000-00008A220000}"/>
    <cellStyle name="Normal 5 80" xfId="4056" xr:uid="{00000000-0005-0000-0000-00008B220000}"/>
    <cellStyle name="Normal 5 81" xfId="4057" xr:uid="{00000000-0005-0000-0000-00008C220000}"/>
    <cellStyle name="Normal 5 82" xfId="4058" xr:uid="{00000000-0005-0000-0000-00008D220000}"/>
    <cellStyle name="Normal 5 83" xfId="4059" xr:uid="{00000000-0005-0000-0000-00008E220000}"/>
    <cellStyle name="Normal 5 84" xfId="4060" xr:uid="{00000000-0005-0000-0000-00008F220000}"/>
    <cellStyle name="Normal 5 85" xfId="4061" xr:uid="{00000000-0005-0000-0000-000090220000}"/>
    <cellStyle name="Normal 5 86" xfId="4062" xr:uid="{00000000-0005-0000-0000-000091220000}"/>
    <cellStyle name="Normal 5 87" xfId="4063" xr:uid="{00000000-0005-0000-0000-000092220000}"/>
    <cellStyle name="Normal 5 88" xfId="4064" xr:uid="{00000000-0005-0000-0000-000093220000}"/>
    <cellStyle name="Normal 5 89" xfId="4065" xr:uid="{00000000-0005-0000-0000-000094220000}"/>
    <cellStyle name="Normal 5 9" xfId="4066" xr:uid="{00000000-0005-0000-0000-000095220000}"/>
    <cellStyle name="Normal 5 9 2" xfId="4067" xr:uid="{00000000-0005-0000-0000-000096220000}"/>
    <cellStyle name="Normal 5 90" xfId="4068" xr:uid="{00000000-0005-0000-0000-000097220000}"/>
    <cellStyle name="Normal 5 91" xfId="4069" xr:uid="{00000000-0005-0000-0000-000098220000}"/>
    <cellStyle name="Normal 5 92" xfId="4070" xr:uid="{00000000-0005-0000-0000-000099220000}"/>
    <cellStyle name="Normal 5 93" xfId="4071" xr:uid="{00000000-0005-0000-0000-00009A220000}"/>
    <cellStyle name="Normal 5 94" xfId="4072" xr:uid="{00000000-0005-0000-0000-00009B220000}"/>
    <cellStyle name="Normal 5 95" xfId="4073" xr:uid="{00000000-0005-0000-0000-00009C220000}"/>
    <cellStyle name="Normal 5 96" xfId="4074" xr:uid="{00000000-0005-0000-0000-00009D220000}"/>
    <cellStyle name="Normal 5 97" xfId="4075" xr:uid="{00000000-0005-0000-0000-00009E220000}"/>
    <cellStyle name="Normal 5 98" xfId="4076" xr:uid="{00000000-0005-0000-0000-00009F220000}"/>
    <cellStyle name="Normal 5 99" xfId="4077" xr:uid="{00000000-0005-0000-0000-0000A0220000}"/>
    <cellStyle name="Normal 50" xfId="4078" xr:uid="{00000000-0005-0000-0000-0000A1220000}"/>
    <cellStyle name="Normal 50 2" xfId="4079" xr:uid="{00000000-0005-0000-0000-0000A2220000}"/>
    <cellStyle name="Normal 50 3" xfId="4080" xr:uid="{00000000-0005-0000-0000-0000A3220000}"/>
    <cellStyle name="Normal 50 4" xfId="4081" xr:uid="{00000000-0005-0000-0000-0000A4220000}"/>
    <cellStyle name="Normal 50 5" xfId="4082" xr:uid="{00000000-0005-0000-0000-0000A5220000}"/>
    <cellStyle name="Normal 50 6" xfId="4083" xr:uid="{00000000-0005-0000-0000-0000A6220000}"/>
    <cellStyle name="Normal 50 7" xfId="4084" xr:uid="{00000000-0005-0000-0000-0000A7220000}"/>
    <cellStyle name="Normal 50 8" xfId="4085" xr:uid="{00000000-0005-0000-0000-0000A8220000}"/>
    <cellStyle name="Normal 51" xfId="4086" xr:uid="{00000000-0005-0000-0000-0000A9220000}"/>
    <cellStyle name="Normal 51 2" xfId="4087" xr:uid="{00000000-0005-0000-0000-0000AA220000}"/>
    <cellStyle name="Normal 51 2 2" xfId="4088" xr:uid="{00000000-0005-0000-0000-0000AB220000}"/>
    <cellStyle name="Normal 51 2 2 2" xfId="4089" xr:uid="{00000000-0005-0000-0000-0000AC220000}"/>
    <cellStyle name="Normal 51 2 2 2 2" xfId="4090" xr:uid="{00000000-0005-0000-0000-0000AD220000}"/>
    <cellStyle name="Normal 51 2 2 3" xfId="4091" xr:uid="{00000000-0005-0000-0000-0000AE220000}"/>
    <cellStyle name="Normal 51 2 3" xfId="4092" xr:uid="{00000000-0005-0000-0000-0000AF220000}"/>
    <cellStyle name="Normal 51 2 3 2" xfId="4093" xr:uid="{00000000-0005-0000-0000-0000B0220000}"/>
    <cellStyle name="Normal 51 2 4" xfId="4094" xr:uid="{00000000-0005-0000-0000-0000B1220000}"/>
    <cellStyle name="Normal 51 3" xfId="4095" xr:uid="{00000000-0005-0000-0000-0000B2220000}"/>
    <cellStyle name="Normal 51 3 2" xfId="4096" xr:uid="{00000000-0005-0000-0000-0000B3220000}"/>
    <cellStyle name="Normal 51 3 2 2" xfId="4097" xr:uid="{00000000-0005-0000-0000-0000B4220000}"/>
    <cellStyle name="Normal 51 3 3" xfId="4098" xr:uid="{00000000-0005-0000-0000-0000B5220000}"/>
    <cellStyle name="Normal 51 4" xfId="4099" xr:uid="{00000000-0005-0000-0000-0000B6220000}"/>
    <cellStyle name="Normal 51 4 2" xfId="4100" xr:uid="{00000000-0005-0000-0000-0000B7220000}"/>
    <cellStyle name="Normal 51 5" xfId="4101" xr:uid="{00000000-0005-0000-0000-0000B8220000}"/>
    <cellStyle name="Normal 51 6" xfId="4102" xr:uid="{00000000-0005-0000-0000-0000B9220000}"/>
    <cellStyle name="Normal 51 7" xfId="4103" xr:uid="{00000000-0005-0000-0000-0000BA220000}"/>
    <cellStyle name="Normal 51 8" xfId="4104" xr:uid="{00000000-0005-0000-0000-0000BB220000}"/>
    <cellStyle name="Normal 52" xfId="4105" xr:uid="{00000000-0005-0000-0000-0000BC220000}"/>
    <cellStyle name="Normal 52 2" xfId="4106" xr:uid="{00000000-0005-0000-0000-0000BD220000}"/>
    <cellStyle name="Normal 52 2 2" xfId="4107" xr:uid="{00000000-0005-0000-0000-0000BE220000}"/>
    <cellStyle name="Normal 52 3" xfId="4108" xr:uid="{00000000-0005-0000-0000-0000BF220000}"/>
    <cellStyle name="Normal 52 4" xfId="4109" xr:uid="{00000000-0005-0000-0000-0000C0220000}"/>
    <cellStyle name="Normal 52 5" xfId="4110" xr:uid="{00000000-0005-0000-0000-0000C1220000}"/>
    <cellStyle name="Normal 52 6" xfId="4111" xr:uid="{00000000-0005-0000-0000-0000C2220000}"/>
    <cellStyle name="Normal 52 7" xfId="4112" xr:uid="{00000000-0005-0000-0000-0000C3220000}"/>
    <cellStyle name="Normal 52 8" xfId="4113" xr:uid="{00000000-0005-0000-0000-0000C4220000}"/>
    <cellStyle name="Normal 53" xfId="4114" xr:uid="{00000000-0005-0000-0000-0000C5220000}"/>
    <cellStyle name="Normal 53 2" xfId="4115" xr:uid="{00000000-0005-0000-0000-0000C6220000}"/>
    <cellStyle name="Normal 53 2 2" xfId="4116" xr:uid="{00000000-0005-0000-0000-0000C7220000}"/>
    <cellStyle name="Normal 53 2 2 2" xfId="4117" xr:uid="{00000000-0005-0000-0000-0000C8220000}"/>
    <cellStyle name="Normal 53 2 3" xfId="4118" xr:uid="{00000000-0005-0000-0000-0000C9220000}"/>
    <cellStyle name="Normal 53 3" xfId="4119" xr:uid="{00000000-0005-0000-0000-0000CA220000}"/>
    <cellStyle name="Normal 53 3 2" xfId="4120" xr:uid="{00000000-0005-0000-0000-0000CB220000}"/>
    <cellStyle name="Normal 53 4" xfId="4121" xr:uid="{00000000-0005-0000-0000-0000CC220000}"/>
    <cellStyle name="Normal 53 5" xfId="4122" xr:uid="{00000000-0005-0000-0000-0000CD220000}"/>
    <cellStyle name="Normal 53 6" xfId="4123" xr:uid="{00000000-0005-0000-0000-0000CE220000}"/>
    <cellStyle name="Normal 53 7" xfId="4124" xr:uid="{00000000-0005-0000-0000-0000CF220000}"/>
    <cellStyle name="Normal 53 8" xfId="4125" xr:uid="{00000000-0005-0000-0000-0000D0220000}"/>
    <cellStyle name="Normal 54" xfId="4126" xr:uid="{00000000-0005-0000-0000-0000D1220000}"/>
    <cellStyle name="Normal 54 2" xfId="4127" xr:uid="{00000000-0005-0000-0000-0000D2220000}"/>
    <cellStyle name="Normal 54 3" xfId="4128" xr:uid="{00000000-0005-0000-0000-0000D3220000}"/>
    <cellStyle name="Normal 54 4" xfId="4129" xr:uid="{00000000-0005-0000-0000-0000D4220000}"/>
    <cellStyle name="Normal 54 5" xfId="4130" xr:uid="{00000000-0005-0000-0000-0000D5220000}"/>
    <cellStyle name="Normal 54 6" xfId="4131" xr:uid="{00000000-0005-0000-0000-0000D6220000}"/>
    <cellStyle name="Normal 54 7" xfId="4132" xr:uid="{00000000-0005-0000-0000-0000D7220000}"/>
    <cellStyle name="Normal 54 8" xfId="4133" xr:uid="{00000000-0005-0000-0000-0000D8220000}"/>
    <cellStyle name="Normal 55" xfId="4134" xr:uid="{00000000-0005-0000-0000-0000D9220000}"/>
    <cellStyle name="Normal 55 2" xfId="4135" xr:uid="{00000000-0005-0000-0000-0000DA220000}"/>
    <cellStyle name="Normal 55 3" xfId="4136" xr:uid="{00000000-0005-0000-0000-0000DB220000}"/>
    <cellStyle name="Normal 55 4" xfId="4137" xr:uid="{00000000-0005-0000-0000-0000DC220000}"/>
    <cellStyle name="Normal 55 5" xfId="4138" xr:uid="{00000000-0005-0000-0000-0000DD220000}"/>
    <cellStyle name="Normal 55 6" xfId="4139" xr:uid="{00000000-0005-0000-0000-0000DE220000}"/>
    <cellStyle name="Normal 55 7" xfId="4140" xr:uid="{00000000-0005-0000-0000-0000DF220000}"/>
    <cellStyle name="Normal 55 8" xfId="4141" xr:uid="{00000000-0005-0000-0000-0000E0220000}"/>
    <cellStyle name="Normal 56" xfId="4142" xr:uid="{00000000-0005-0000-0000-0000E1220000}"/>
    <cellStyle name="Normal 56 2" xfId="4143" xr:uid="{00000000-0005-0000-0000-0000E2220000}"/>
    <cellStyle name="Normal 56 3" xfId="4144" xr:uid="{00000000-0005-0000-0000-0000E3220000}"/>
    <cellStyle name="Normal 56 4" xfId="4145" xr:uid="{00000000-0005-0000-0000-0000E4220000}"/>
    <cellStyle name="Normal 56 5" xfId="4146" xr:uid="{00000000-0005-0000-0000-0000E5220000}"/>
    <cellStyle name="Normal 56 6" xfId="4147" xr:uid="{00000000-0005-0000-0000-0000E6220000}"/>
    <cellStyle name="Normal 56 7" xfId="4148" xr:uid="{00000000-0005-0000-0000-0000E7220000}"/>
    <cellStyle name="Normal 56 8" xfId="4149" xr:uid="{00000000-0005-0000-0000-0000E8220000}"/>
    <cellStyle name="Normal 57" xfId="4150" xr:uid="{00000000-0005-0000-0000-0000E9220000}"/>
    <cellStyle name="Normal 57 2" xfId="4151" xr:uid="{00000000-0005-0000-0000-0000EA220000}"/>
    <cellStyle name="Normal 57 3" xfId="4152" xr:uid="{00000000-0005-0000-0000-0000EB220000}"/>
    <cellStyle name="Normal 57 4" xfId="4153" xr:uid="{00000000-0005-0000-0000-0000EC220000}"/>
    <cellStyle name="Normal 57 5" xfId="4154" xr:uid="{00000000-0005-0000-0000-0000ED220000}"/>
    <cellStyle name="Normal 57 6" xfId="4155" xr:uid="{00000000-0005-0000-0000-0000EE220000}"/>
    <cellStyle name="Normal 57 7" xfId="4156" xr:uid="{00000000-0005-0000-0000-0000EF220000}"/>
    <cellStyle name="Normal 57 8" xfId="4157" xr:uid="{00000000-0005-0000-0000-0000F0220000}"/>
    <cellStyle name="Normal 58" xfId="4158" xr:uid="{00000000-0005-0000-0000-0000F1220000}"/>
    <cellStyle name="Normal 58 2" xfId="4159" xr:uid="{00000000-0005-0000-0000-0000F2220000}"/>
    <cellStyle name="Normal 58 3" xfId="4160" xr:uid="{00000000-0005-0000-0000-0000F3220000}"/>
    <cellStyle name="Normal 58 4" xfId="4161" xr:uid="{00000000-0005-0000-0000-0000F4220000}"/>
    <cellStyle name="Normal 58 5" xfId="4162" xr:uid="{00000000-0005-0000-0000-0000F5220000}"/>
    <cellStyle name="Normal 58 6" xfId="4163" xr:uid="{00000000-0005-0000-0000-0000F6220000}"/>
    <cellStyle name="Normal 58 7" xfId="4164" xr:uid="{00000000-0005-0000-0000-0000F7220000}"/>
    <cellStyle name="Normal 58 8" xfId="4165" xr:uid="{00000000-0005-0000-0000-0000F8220000}"/>
    <cellStyle name="Normal 59" xfId="4166" xr:uid="{00000000-0005-0000-0000-0000F9220000}"/>
    <cellStyle name="Normal 59 2" xfId="4167" xr:uid="{00000000-0005-0000-0000-0000FA220000}"/>
    <cellStyle name="Normal 59 3" xfId="4168" xr:uid="{00000000-0005-0000-0000-0000FB220000}"/>
    <cellStyle name="Normal 59 4" xfId="4169" xr:uid="{00000000-0005-0000-0000-0000FC220000}"/>
    <cellStyle name="Normal 59 5" xfId="4170" xr:uid="{00000000-0005-0000-0000-0000FD220000}"/>
    <cellStyle name="Normal 59 6" xfId="4171" xr:uid="{00000000-0005-0000-0000-0000FE220000}"/>
    <cellStyle name="Normal 59 7" xfId="4172" xr:uid="{00000000-0005-0000-0000-0000FF220000}"/>
    <cellStyle name="Normal 59 8" xfId="4173" xr:uid="{00000000-0005-0000-0000-000000230000}"/>
    <cellStyle name="Normal 6" xfId="613" xr:uid="{00000000-0005-0000-0000-000001230000}"/>
    <cellStyle name="Normal-- 6" xfId="4546" xr:uid="{00000000-0005-0000-0000-000002230000}"/>
    <cellStyle name="Normal 6 10" xfId="4174" xr:uid="{00000000-0005-0000-0000-000003230000}"/>
    <cellStyle name="Normal 6 10 2" xfId="4175" xr:uid="{00000000-0005-0000-0000-000004230000}"/>
    <cellStyle name="Normal 6 100" xfId="4176" xr:uid="{00000000-0005-0000-0000-000005230000}"/>
    <cellStyle name="Normal 6 101" xfId="4177" xr:uid="{00000000-0005-0000-0000-000006230000}"/>
    <cellStyle name="Normal 6 102" xfId="4178" xr:uid="{00000000-0005-0000-0000-000007230000}"/>
    <cellStyle name="Normal 6 103" xfId="4179" xr:uid="{00000000-0005-0000-0000-000008230000}"/>
    <cellStyle name="Normal 6 104" xfId="4180" xr:uid="{00000000-0005-0000-0000-000009230000}"/>
    <cellStyle name="Normal 6 105" xfId="4181" xr:uid="{00000000-0005-0000-0000-00000A230000}"/>
    <cellStyle name="Normal 6 106" xfId="4182" xr:uid="{00000000-0005-0000-0000-00000B230000}"/>
    <cellStyle name="Normal 6 107" xfId="4183" xr:uid="{00000000-0005-0000-0000-00000C230000}"/>
    <cellStyle name="Normal 6 108" xfId="4184" xr:uid="{00000000-0005-0000-0000-00000D230000}"/>
    <cellStyle name="Normal 6 109" xfId="4185" xr:uid="{00000000-0005-0000-0000-00000E230000}"/>
    <cellStyle name="Normal 6 11" xfId="4186" xr:uid="{00000000-0005-0000-0000-00000F230000}"/>
    <cellStyle name="Normal 6 11 2" xfId="4187" xr:uid="{00000000-0005-0000-0000-000010230000}"/>
    <cellStyle name="Normal 6 110" xfId="4188" xr:uid="{00000000-0005-0000-0000-000011230000}"/>
    <cellStyle name="Normal 6 111" xfId="4189" xr:uid="{00000000-0005-0000-0000-000012230000}"/>
    <cellStyle name="Normal 6 112" xfId="4190" xr:uid="{00000000-0005-0000-0000-000013230000}"/>
    <cellStyle name="Normal 6 113" xfId="4191" xr:uid="{00000000-0005-0000-0000-000014230000}"/>
    <cellStyle name="Normal 6 114" xfId="4192" xr:uid="{00000000-0005-0000-0000-000015230000}"/>
    <cellStyle name="Normal 6 115" xfId="4193" xr:uid="{00000000-0005-0000-0000-000016230000}"/>
    <cellStyle name="Normal 6 116" xfId="4194" xr:uid="{00000000-0005-0000-0000-000017230000}"/>
    <cellStyle name="Normal 6 117" xfId="4195" xr:uid="{00000000-0005-0000-0000-000018230000}"/>
    <cellStyle name="Normal 6 12" xfId="4196" xr:uid="{00000000-0005-0000-0000-000019230000}"/>
    <cellStyle name="Normal 6 12 2" xfId="4197" xr:uid="{00000000-0005-0000-0000-00001A230000}"/>
    <cellStyle name="Normal 6 13" xfId="4198" xr:uid="{00000000-0005-0000-0000-00001B230000}"/>
    <cellStyle name="Normal 6 13 2" xfId="4199" xr:uid="{00000000-0005-0000-0000-00001C230000}"/>
    <cellStyle name="Normal 6 14" xfId="4200" xr:uid="{00000000-0005-0000-0000-00001D230000}"/>
    <cellStyle name="Normal 6 14 2" xfId="4201" xr:uid="{00000000-0005-0000-0000-00001E230000}"/>
    <cellStyle name="Normal 6 15" xfId="4202" xr:uid="{00000000-0005-0000-0000-00001F230000}"/>
    <cellStyle name="Normal 6 15 2" xfId="4203" xr:uid="{00000000-0005-0000-0000-000020230000}"/>
    <cellStyle name="Normal 6 16" xfId="4204" xr:uid="{00000000-0005-0000-0000-000021230000}"/>
    <cellStyle name="Normal 6 16 2" xfId="4205" xr:uid="{00000000-0005-0000-0000-000022230000}"/>
    <cellStyle name="Normal 6 17" xfId="4206" xr:uid="{00000000-0005-0000-0000-000023230000}"/>
    <cellStyle name="Normal 6 17 2" xfId="4207" xr:uid="{00000000-0005-0000-0000-000024230000}"/>
    <cellStyle name="Normal 6 18" xfId="4208" xr:uid="{00000000-0005-0000-0000-000025230000}"/>
    <cellStyle name="Normal 6 18 2" xfId="4209" xr:uid="{00000000-0005-0000-0000-000026230000}"/>
    <cellStyle name="Normal 6 19" xfId="4210" xr:uid="{00000000-0005-0000-0000-000027230000}"/>
    <cellStyle name="Normal 6 19 2" xfId="4211" xr:uid="{00000000-0005-0000-0000-000028230000}"/>
    <cellStyle name="Normal 6 2" xfId="4212" xr:uid="{00000000-0005-0000-0000-000029230000}"/>
    <cellStyle name="Normal 6 2 2" xfId="4213" xr:uid="{00000000-0005-0000-0000-00002A230000}"/>
    <cellStyle name="Normal 6 2 3" xfId="4214" xr:uid="{00000000-0005-0000-0000-00002B230000}"/>
    <cellStyle name="Normal 6 2 4" xfId="4215" xr:uid="{00000000-0005-0000-0000-00002C230000}"/>
    <cellStyle name="Normal 6 2 5" xfId="4216" xr:uid="{00000000-0005-0000-0000-00002D230000}"/>
    <cellStyle name="Normal 6 20" xfId="4217" xr:uid="{00000000-0005-0000-0000-00002E230000}"/>
    <cellStyle name="Normal 6 20 2" xfId="4218" xr:uid="{00000000-0005-0000-0000-00002F230000}"/>
    <cellStyle name="Normal 6 21" xfId="4219" xr:uid="{00000000-0005-0000-0000-000030230000}"/>
    <cellStyle name="Normal 6 21 2" xfId="4220" xr:uid="{00000000-0005-0000-0000-000031230000}"/>
    <cellStyle name="Normal 6 21 2 2" xfId="4221" xr:uid="{00000000-0005-0000-0000-000032230000}"/>
    <cellStyle name="Normal 6 21 3" xfId="4222" xr:uid="{00000000-0005-0000-0000-000033230000}"/>
    <cellStyle name="Normal 6 21 4" xfId="4223" xr:uid="{00000000-0005-0000-0000-000034230000}"/>
    <cellStyle name="Normal 6 22" xfId="4224" xr:uid="{00000000-0005-0000-0000-000035230000}"/>
    <cellStyle name="Normal 6 22 2" xfId="4225" xr:uid="{00000000-0005-0000-0000-000036230000}"/>
    <cellStyle name="Normal 6 22 2 2" xfId="4226" xr:uid="{00000000-0005-0000-0000-000037230000}"/>
    <cellStyle name="Normal 6 22 3" xfId="4227" xr:uid="{00000000-0005-0000-0000-000038230000}"/>
    <cellStyle name="Normal 6 22 4" xfId="4228" xr:uid="{00000000-0005-0000-0000-000039230000}"/>
    <cellStyle name="Normal 6 23" xfId="4229" xr:uid="{00000000-0005-0000-0000-00003A230000}"/>
    <cellStyle name="Normal 6 23 2" xfId="4230" xr:uid="{00000000-0005-0000-0000-00003B230000}"/>
    <cellStyle name="Normal 6 24" xfId="4231" xr:uid="{00000000-0005-0000-0000-00003C230000}"/>
    <cellStyle name="Normal 6 24 2" xfId="4232" xr:uid="{00000000-0005-0000-0000-00003D230000}"/>
    <cellStyle name="Normal 6 25" xfId="4233" xr:uid="{00000000-0005-0000-0000-00003E230000}"/>
    <cellStyle name="Normal 6 25 2" xfId="4234" xr:uid="{00000000-0005-0000-0000-00003F230000}"/>
    <cellStyle name="Normal 6 26" xfId="4235" xr:uid="{00000000-0005-0000-0000-000040230000}"/>
    <cellStyle name="Normal 6 26 2" xfId="4236" xr:uid="{00000000-0005-0000-0000-000041230000}"/>
    <cellStyle name="Normal 6 27" xfId="4237" xr:uid="{00000000-0005-0000-0000-000042230000}"/>
    <cellStyle name="Normal 6 27 2" xfId="4238" xr:uid="{00000000-0005-0000-0000-000043230000}"/>
    <cellStyle name="Normal 6 28" xfId="4239" xr:uid="{00000000-0005-0000-0000-000044230000}"/>
    <cellStyle name="Normal 6 28 2" xfId="4240" xr:uid="{00000000-0005-0000-0000-000045230000}"/>
    <cellStyle name="Normal 6 29" xfId="4241" xr:uid="{00000000-0005-0000-0000-000046230000}"/>
    <cellStyle name="Normal 6 29 2" xfId="4242" xr:uid="{00000000-0005-0000-0000-000047230000}"/>
    <cellStyle name="Normal 6 3" xfId="4243" xr:uid="{00000000-0005-0000-0000-000048230000}"/>
    <cellStyle name="Normal 6 3 2" xfId="4244" xr:uid="{00000000-0005-0000-0000-000049230000}"/>
    <cellStyle name="Normal 6 3 3" xfId="4245" xr:uid="{00000000-0005-0000-0000-00004A230000}"/>
    <cellStyle name="Normal 6 3 4" xfId="4246" xr:uid="{00000000-0005-0000-0000-00004B230000}"/>
    <cellStyle name="Normal 6 30" xfId="4247" xr:uid="{00000000-0005-0000-0000-00004C230000}"/>
    <cellStyle name="Normal 6 31" xfId="4248" xr:uid="{00000000-0005-0000-0000-00004D230000}"/>
    <cellStyle name="Normal 6 32" xfId="4249" xr:uid="{00000000-0005-0000-0000-00004E230000}"/>
    <cellStyle name="Normal 6 33" xfId="4250" xr:uid="{00000000-0005-0000-0000-00004F230000}"/>
    <cellStyle name="Normal 6 34" xfId="4251" xr:uid="{00000000-0005-0000-0000-000050230000}"/>
    <cellStyle name="Normal 6 35" xfId="4252" xr:uid="{00000000-0005-0000-0000-000051230000}"/>
    <cellStyle name="Normal 6 36" xfId="4253" xr:uid="{00000000-0005-0000-0000-000052230000}"/>
    <cellStyle name="Normal 6 37" xfId="4254" xr:uid="{00000000-0005-0000-0000-000053230000}"/>
    <cellStyle name="Normal 6 38" xfId="4255" xr:uid="{00000000-0005-0000-0000-000054230000}"/>
    <cellStyle name="Normal 6 39" xfId="4256" xr:uid="{00000000-0005-0000-0000-000055230000}"/>
    <cellStyle name="Normal 6 4" xfId="4257" xr:uid="{00000000-0005-0000-0000-000056230000}"/>
    <cellStyle name="Normal 6 4 2" xfId="4258" xr:uid="{00000000-0005-0000-0000-000057230000}"/>
    <cellStyle name="Normal 6 40" xfId="4259" xr:uid="{00000000-0005-0000-0000-000058230000}"/>
    <cellStyle name="Normal 6 41" xfId="4260" xr:uid="{00000000-0005-0000-0000-000059230000}"/>
    <cellStyle name="Normal 6 42" xfId="4261" xr:uid="{00000000-0005-0000-0000-00005A230000}"/>
    <cellStyle name="Normal 6 43" xfId="4262" xr:uid="{00000000-0005-0000-0000-00005B230000}"/>
    <cellStyle name="Normal 6 44" xfId="4263" xr:uid="{00000000-0005-0000-0000-00005C230000}"/>
    <cellStyle name="Normal 6 45" xfId="4264" xr:uid="{00000000-0005-0000-0000-00005D230000}"/>
    <cellStyle name="Normal 6 46" xfId="4265" xr:uid="{00000000-0005-0000-0000-00005E230000}"/>
    <cellStyle name="Normal 6 47" xfId="4266" xr:uid="{00000000-0005-0000-0000-00005F230000}"/>
    <cellStyle name="Normal 6 48" xfId="4267" xr:uid="{00000000-0005-0000-0000-000060230000}"/>
    <cellStyle name="Normal 6 49" xfId="4268" xr:uid="{00000000-0005-0000-0000-000061230000}"/>
    <cellStyle name="Normal 6 5" xfId="4269" xr:uid="{00000000-0005-0000-0000-000062230000}"/>
    <cellStyle name="Normal 6 5 2" xfId="4270" xr:uid="{00000000-0005-0000-0000-000063230000}"/>
    <cellStyle name="Normal 6 50" xfId="4271" xr:uid="{00000000-0005-0000-0000-000064230000}"/>
    <cellStyle name="Normal 6 51" xfId="4272" xr:uid="{00000000-0005-0000-0000-000065230000}"/>
    <cellStyle name="Normal 6 52" xfId="4273" xr:uid="{00000000-0005-0000-0000-000066230000}"/>
    <cellStyle name="Normal 6 53" xfId="4274" xr:uid="{00000000-0005-0000-0000-000067230000}"/>
    <cellStyle name="Normal 6 54" xfId="4275" xr:uid="{00000000-0005-0000-0000-000068230000}"/>
    <cellStyle name="Normal 6 55" xfId="4276" xr:uid="{00000000-0005-0000-0000-000069230000}"/>
    <cellStyle name="Normal 6 56" xfId="4277" xr:uid="{00000000-0005-0000-0000-00006A230000}"/>
    <cellStyle name="Normal 6 57" xfId="4278" xr:uid="{00000000-0005-0000-0000-00006B230000}"/>
    <cellStyle name="Normal 6 58" xfId="4279" xr:uid="{00000000-0005-0000-0000-00006C230000}"/>
    <cellStyle name="Normal 6 59" xfId="4280" xr:uid="{00000000-0005-0000-0000-00006D230000}"/>
    <cellStyle name="Normal 6 6" xfId="4281" xr:uid="{00000000-0005-0000-0000-00006E230000}"/>
    <cellStyle name="Normal 6 6 2" xfId="4282" xr:uid="{00000000-0005-0000-0000-00006F230000}"/>
    <cellStyle name="Normal 6 60" xfId="4283" xr:uid="{00000000-0005-0000-0000-000070230000}"/>
    <cellStyle name="Normal 6 61" xfId="4284" xr:uid="{00000000-0005-0000-0000-000071230000}"/>
    <cellStyle name="Normal 6 62" xfId="4285" xr:uid="{00000000-0005-0000-0000-000072230000}"/>
    <cellStyle name="Normal 6 63" xfId="4286" xr:uid="{00000000-0005-0000-0000-000073230000}"/>
    <cellStyle name="Normal 6 64" xfId="4287" xr:uid="{00000000-0005-0000-0000-000074230000}"/>
    <cellStyle name="Normal 6 65" xfId="4288" xr:uid="{00000000-0005-0000-0000-000075230000}"/>
    <cellStyle name="Normal 6 66" xfId="4289" xr:uid="{00000000-0005-0000-0000-000076230000}"/>
    <cellStyle name="Normal 6 67" xfId="4290" xr:uid="{00000000-0005-0000-0000-000077230000}"/>
    <cellStyle name="Normal 6 68" xfId="4291" xr:uid="{00000000-0005-0000-0000-000078230000}"/>
    <cellStyle name="Normal 6 69" xfId="4292" xr:uid="{00000000-0005-0000-0000-000079230000}"/>
    <cellStyle name="Normal 6 7" xfId="4293" xr:uid="{00000000-0005-0000-0000-00007A230000}"/>
    <cellStyle name="Normal 6 7 2" xfId="4294" xr:uid="{00000000-0005-0000-0000-00007B230000}"/>
    <cellStyle name="Normal 6 70" xfId="4295" xr:uid="{00000000-0005-0000-0000-00007C230000}"/>
    <cellStyle name="Normal 6 71" xfId="4296" xr:uid="{00000000-0005-0000-0000-00007D230000}"/>
    <cellStyle name="Normal 6 72" xfId="4297" xr:uid="{00000000-0005-0000-0000-00007E230000}"/>
    <cellStyle name="Normal 6 73" xfId="4298" xr:uid="{00000000-0005-0000-0000-00007F230000}"/>
    <cellStyle name="Normal 6 74" xfId="4299" xr:uid="{00000000-0005-0000-0000-000080230000}"/>
    <cellStyle name="Normal 6 75" xfId="4300" xr:uid="{00000000-0005-0000-0000-000081230000}"/>
    <cellStyle name="Normal 6 76" xfId="4301" xr:uid="{00000000-0005-0000-0000-000082230000}"/>
    <cellStyle name="Normal 6 77" xfId="4302" xr:uid="{00000000-0005-0000-0000-000083230000}"/>
    <cellStyle name="Normal 6 78" xfId="4303" xr:uid="{00000000-0005-0000-0000-000084230000}"/>
    <cellStyle name="Normal 6 79" xfId="4304" xr:uid="{00000000-0005-0000-0000-000085230000}"/>
    <cellStyle name="Normal 6 8" xfId="4305" xr:uid="{00000000-0005-0000-0000-000086230000}"/>
    <cellStyle name="Normal 6 8 2" xfId="4306" xr:uid="{00000000-0005-0000-0000-000087230000}"/>
    <cellStyle name="Normal 6 80" xfId="4307" xr:uid="{00000000-0005-0000-0000-000088230000}"/>
    <cellStyle name="Normal 6 81" xfId="4308" xr:uid="{00000000-0005-0000-0000-000089230000}"/>
    <cellStyle name="Normal 6 82" xfId="4309" xr:uid="{00000000-0005-0000-0000-00008A230000}"/>
    <cellStyle name="Normal 6 83" xfId="4310" xr:uid="{00000000-0005-0000-0000-00008B230000}"/>
    <cellStyle name="Normal 6 84" xfId="4311" xr:uid="{00000000-0005-0000-0000-00008C230000}"/>
    <cellStyle name="Normal 6 85" xfId="4312" xr:uid="{00000000-0005-0000-0000-00008D230000}"/>
    <cellStyle name="Normal 6 86" xfId="4313" xr:uid="{00000000-0005-0000-0000-00008E230000}"/>
    <cellStyle name="Normal 6 87" xfId="4314" xr:uid="{00000000-0005-0000-0000-00008F230000}"/>
    <cellStyle name="Normal 6 88" xfId="4315" xr:uid="{00000000-0005-0000-0000-000090230000}"/>
    <cellStyle name="Normal 6 89" xfId="4316" xr:uid="{00000000-0005-0000-0000-000091230000}"/>
    <cellStyle name="Normal 6 9" xfId="4317" xr:uid="{00000000-0005-0000-0000-000092230000}"/>
    <cellStyle name="Normal 6 9 2" xfId="4318" xr:uid="{00000000-0005-0000-0000-000093230000}"/>
    <cellStyle name="Normal 6 90" xfId="4319" xr:uid="{00000000-0005-0000-0000-000094230000}"/>
    <cellStyle name="Normal 6 91" xfId="4320" xr:uid="{00000000-0005-0000-0000-000095230000}"/>
    <cellStyle name="Normal 6 92" xfId="4321" xr:uid="{00000000-0005-0000-0000-000096230000}"/>
    <cellStyle name="Normal 6 93" xfId="4322" xr:uid="{00000000-0005-0000-0000-000097230000}"/>
    <cellStyle name="Normal 6 94" xfId="4323" xr:uid="{00000000-0005-0000-0000-000098230000}"/>
    <cellStyle name="Normal 6 95" xfId="4324" xr:uid="{00000000-0005-0000-0000-000099230000}"/>
    <cellStyle name="Normal 6 96" xfId="4325" xr:uid="{00000000-0005-0000-0000-00009A230000}"/>
    <cellStyle name="Normal 6 97" xfId="4326" xr:uid="{00000000-0005-0000-0000-00009B230000}"/>
    <cellStyle name="Normal 6 98" xfId="4327" xr:uid="{00000000-0005-0000-0000-00009C230000}"/>
    <cellStyle name="Normal 6 99" xfId="4328" xr:uid="{00000000-0005-0000-0000-00009D230000}"/>
    <cellStyle name="Normal 60 2" xfId="4329" xr:uid="{00000000-0005-0000-0000-00009E230000}"/>
    <cellStyle name="Normal 60 3" xfId="4330" xr:uid="{00000000-0005-0000-0000-00009F230000}"/>
    <cellStyle name="Normal 60 4" xfId="4331" xr:uid="{00000000-0005-0000-0000-0000A0230000}"/>
    <cellStyle name="Normal 60 5" xfId="4332" xr:uid="{00000000-0005-0000-0000-0000A1230000}"/>
    <cellStyle name="Normal 60 6" xfId="4333" xr:uid="{00000000-0005-0000-0000-0000A2230000}"/>
    <cellStyle name="Normal 60 7" xfId="4334" xr:uid="{00000000-0005-0000-0000-0000A3230000}"/>
    <cellStyle name="Normal 60 8" xfId="4335" xr:uid="{00000000-0005-0000-0000-0000A4230000}"/>
    <cellStyle name="Normal 61 2" xfId="4336" xr:uid="{00000000-0005-0000-0000-0000A5230000}"/>
    <cellStyle name="Normal 61 3" xfId="4337" xr:uid="{00000000-0005-0000-0000-0000A6230000}"/>
    <cellStyle name="Normal 61 4" xfId="4338" xr:uid="{00000000-0005-0000-0000-0000A7230000}"/>
    <cellStyle name="Normal 61 5" xfId="4339" xr:uid="{00000000-0005-0000-0000-0000A8230000}"/>
    <cellStyle name="Normal 61 6" xfId="4340" xr:uid="{00000000-0005-0000-0000-0000A9230000}"/>
    <cellStyle name="Normal 61 7" xfId="4341" xr:uid="{00000000-0005-0000-0000-0000AA230000}"/>
    <cellStyle name="Normal 61 8" xfId="4342" xr:uid="{00000000-0005-0000-0000-0000AB230000}"/>
    <cellStyle name="Normal 62 2" xfId="4343" xr:uid="{00000000-0005-0000-0000-0000AC230000}"/>
    <cellStyle name="Normal 62 3" xfId="4344" xr:uid="{00000000-0005-0000-0000-0000AD230000}"/>
    <cellStyle name="Normal 62 4" xfId="4345" xr:uid="{00000000-0005-0000-0000-0000AE230000}"/>
    <cellStyle name="Normal 62 5" xfId="4346" xr:uid="{00000000-0005-0000-0000-0000AF230000}"/>
    <cellStyle name="Normal 62 6" xfId="4347" xr:uid="{00000000-0005-0000-0000-0000B0230000}"/>
    <cellStyle name="Normal 62 7" xfId="4348" xr:uid="{00000000-0005-0000-0000-0000B1230000}"/>
    <cellStyle name="Normal 62 8" xfId="4349" xr:uid="{00000000-0005-0000-0000-0000B2230000}"/>
    <cellStyle name="Normal 63 2" xfId="4350" xr:uid="{00000000-0005-0000-0000-0000B3230000}"/>
    <cellStyle name="Normal 63 3" xfId="4351" xr:uid="{00000000-0005-0000-0000-0000B4230000}"/>
    <cellStyle name="Normal 63 4" xfId="4352" xr:uid="{00000000-0005-0000-0000-0000B5230000}"/>
    <cellStyle name="Normal 63 5" xfId="4353" xr:uid="{00000000-0005-0000-0000-0000B6230000}"/>
    <cellStyle name="Normal 63 6" xfId="4354" xr:uid="{00000000-0005-0000-0000-0000B7230000}"/>
    <cellStyle name="Normal 63 7" xfId="4355" xr:uid="{00000000-0005-0000-0000-0000B8230000}"/>
    <cellStyle name="Normal 63 8" xfId="4356" xr:uid="{00000000-0005-0000-0000-0000B9230000}"/>
    <cellStyle name="Normal 64 2" xfId="4357" xr:uid="{00000000-0005-0000-0000-0000BA230000}"/>
    <cellStyle name="Normal 64 3" xfId="4358" xr:uid="{00000000-0005-0000-0000-0000BB230000}"/>
    <cellStyle name="Normal 64 4" xfId="4359" xr:uid="{00000000-0005-0000-0000-0000BC230000}"/>
    <cellStyle name="Normal 64 5" xfId="4360" xr:uid="{00000000-0005-0000-0000-0000BD230000}"/>
    <cellStyle name="Normal 64 6" xfId="4361" xr:uid="{00000000-0005-0000-0000-0000BE230000}"/>
    <cellStyle name="Normal 64 7" xfId="4362" xr:uid="{00000000-0005-0000-0000-0000BF230000}"/>
    <cellStyle name="Normal 64 8" xfId="4363" xr:uid="{00000000-0005-0000-0000-0000C0230000}"/>
    <cellStyle name="Normal 65" xfId="4364" xr:uid="{00000000-0005-0000-0000-0000C1230000}"/>
    <cellStyle name="Normal 65 2" xfId="4365" xr:uid="{00000000-0005-0000-0000-0000C2230000}"/>
    <cellStyle name="Normal 65 3" xfId="4366" xr:uid="{00000000-0005-0000-0000-0000C3230000}"/>
    <cellStyle name="Normal 65 4" xfId="4367" xr:uid="{00000000-0005-0000-0000-0000C4230000}"/>
    <cellStyle name="Normal 65 5" xfId="4368" xr:uid="{00000000-0005-0000-0000-0000C5230000}"/>
    <cellStyle name="Normal 65 6" xfId="4369" xr:uid="{00000000-0005-0000-0000-0000C6230000}"/>
    <cellStyle name="Normal 65 7" xfId="4370" xr:uid="{00000000-0005-0000-0000-0000C7230000}"/>
    <cellStyle name="Normal 65 8" xfId="4371" xr:uid="{00000000-0005-0000-0000-0000C8230000}"/>
    <cellStyle name="Normal 67 2" xfId="4372" xr:uid="{00000000-0005-0000-0000-0000C9230000}"/>
    <cellStyle name="Normal 67 3" xfId="4373" xr:uid="{00000000-0005-0000-0000-0000CA230000}"/>
    <cellStyle name="Normal 67 4" xfId="4374" xr:uid="{00000000-0005-0000-0000-0000CB230000}"/>
    <cellStyle name="Normal 67 5" xfId="4375" xr:uid="{00000000-0005-0000-0000-0000CC230000}"/>
    <cellStyle name="Normal 67 6" xfId="4376" xr:uid="{00000000-0005-0000-0000-0000CD230000}"/>
    <cellStyle name="Normal 67 7" xfId="4377" xr:uid="{00000000-0005-0000-0000-0000CE230000}"/>
    <cellStyle name="Normal 67 8" xfId="4378" xr:uid="{00000000-0005-0000-0000-0000CF230000}"/>
    <cellStyle name="Normal 69 2" xfId="4379" xr:uid="{00000000-0005-0000-0000-0000D0230000}"/>
    <cellStyle name="Normal 69 3" xfId="4380" xr:uid="{00000000-0005-0000-0000-0000D1230000}"/>
    <cellStyle name="Normal 69 4" xfId="4381" xr:uid="{00000000-0005-0000-0000-0000D2230000}"/>
    <cellStyle name="Normal 69 5" xfId="4382" xr:uid="{00000000-0005-0000-0000-0000D3230000}"/>
    <cellStyle name="Normal 69 6" xfId="4383" xr:uid="{00000000-0005-0000-0000-0000D4230000}"/>
    <cellStyle name="Normal 69 7" xfId="4384" xr:uid="{00000000-0005-0000-0000-0000D5230000}"/>
    <cellStyle name="Normal 69 8" xfId="4385" xr:uid="{00000000-0005-0000-0000-0000D6230000}"/>
    <cellStyle name="Normal 7" xfId="4386" xr:uid="{00000000-0005-0000-0000-0000D7230000}"/>
    <cellStyle name="Normal-- 7" xfId="4547" xr:uid="{00000000-0005-0000-0000-0000D8230000}"/>
    <cellStyle name="Normal 7 10" xfId="4387" xr:uid="{00000000-0005-0000-0000-0000D9230000}"/>
    <cellStyle name="Normal 7 11" xfId="4388" xr:uid="{00000000-0005-0000-0000-0000DA230000}"/>
    <cellStyle name="Normal 7 12" xfId="4389" xr:uid="{00000000-0005-0000-0000-0000DB230000}"/>
    <cellStyle name="Normal 7 13" xfId="4390" xr:uid="{00000000-0005-0000-0000-0000DC230000}"/>
    <cellStyle name="Normal 7 14" xfId="4391" xr:uid="{00000000-0005-0000-0000-0000DD230000}"/>
    <cellStyle name="Normal 7 15" xfId="4392" xr:uid="{00000000-0005-0000-0000-0000DE230000}"/>
    <cellStyle name="Normal 7 16" xfId="4393" xr:uid="{00000000-0005-0000-0000-0000DF230000}"/>
    <cellStyle name="Normal 7 17" xfId="4394" xr:uid="{00000000-0005-0000-0000-0000E0230000}"/>
    <cellStyle name="Normal 7 18" xfId="4395" xr:uid="{00000000-0005-0000-0000-0000E1230000}"/>
    <cellStyle name="Normal 7 19" xfId="4396" xr:uid="{00000000-0005-0000-0000-0000E2230000}"/>
    <cellStyle name="Normal 7 2" xfId="4397" xr:uid="{00000000-0005-0000-0000-0000E3230000}"/>
    <cellStyle name="Normal 7 2 2" xfId="4398" xr:uid="{00000000-0005-0000-0000-0000E4230000}"/>
    <cellStyle name="Normal 7 2 3" xfId="4399" xr:uid="{00000000-0005-0000-0000-0000E5230000}"/>
    <cellStyle name="Normal 7 2 4" xfId="4400" xr:uid="{00000000-0005-0000-0000-0000E6230000}"/>
    <cellStyle name="Normal 7 20" xfId="4401" xr:uid="{00000000-0005-0000-0000-0000E7230000}"/>
    <cellStyle name="Normal 7 21" xfId="4402" xr:uid="{00000000-0005-0000-0000-0000E8230000}"/>
    <cellStyle name="Normal 7 22" xfId="4403" xr:uid="{00000000-0005-0000-0000-0000E9230000}"/>
    <cellStyle name="Normal 7 23" xfId="4404" xr:uid="{00000000-0005-0000-0000-0000EA230000}"/>
    <cellStyle name="Normal 7 24" xfId="4405" xr:uid="{00000000-0005-0000-0000-0000EB230000}"/>
    <cellStyle name="Normal 7 25" xfId="4406" xr:uid="{00000000-0005-0000-0000-0000EC230000}"/>
    <cellStyle name="Normal 7 26" xfId="4407" xr:uid="{00000000-0005-0000-0000-0000ED230000}"/>
    <cellStyle name="Normal 7 27" xfId="4408" xr:uid="{00000000-0005-0000-0000-0000EE230000}"/>
    <cellStyle name="Normal 7 28" xfId="4409" xr:uid="{00000000-0005-0000-0000-0000EF230000}"/>
    <cellStyle name="Normal 7 29" xfId="4410" xr:uid="{00000000-0005-0000-0000-0000F0230000}"/>
    <cellStyle name="Normal 7 3" xfId="4411" xr:uid="{00000000-0005-0000-0000-0000F1230000}"/>
    <cellStyle name="Normal 7 30" xfId="4412" xr:uid="{00000000-0005-0000-0000-0000F2230000}"/>
    <cellStyle name="Normal 7 31" xfId="4413" xr:uid="{00000000-0005-0000-0000-0000F3230000}"/>
    <cellStyle name="Normal 7 32" xfId="4414" xr:uid="{00000000-0005-0000-0000-0000F4230000}"/>
    <cellStyle name="Normal 7 33" xfId="4415" xr:uid="{00000000-0005-0000-0000-0000F5230000}"/>
    <cellStyle name="Normal 7 34" xfId="4416" xr:uid="{00000000-0005-0000-0000-0000F6230000}"/>
    <cellStyle name="Normal 7 35" xfId="4417" xr:uid="{00000000-0005-0000-0000-0000F7230000}"/>
    <cellStyle name="Normal 7 36" xfId="4418" xr:uid="{00000000-0005-0000-0000-0000F8230000}"/>
    <cellStyle name="Normal 7 37" xfId="4419" xr:uid="{00000000-0005-0000-0000-0000F9230000}"/>
    <cellStyle name="Normal 7 38" xfId="4420" xr:uid="{00000000-0005-0000-0000-0000FA230000}"/>
    <cellStyle name="Normal 7 4" xfId="4421" xr:uid="{00000000-0005-0000-0000-0000FB230000}"/>
    <cellStyle name="Normal 7 5" xfId="4422" xr:uid="{00000000-0005-0000-0000-0000FC230000}"/>
    <cellStyle name="Normal 7 6" xfId="4423" xr:uid="{00000000-0005-0000-0000-0000FD230000}"/>
    <cellStyle name="Normal 7 7" xfId="4424" xr:uid="{00000000-0005-0000-0000-0000FE230000}"/>
    <cellStyle name="Normal 7 8" xfId="4425" xr:uid="{00000000-0005-0000-0000-0000FF230000}"/>
    <cellStyle name="Normal 7 9" xfId="4426" xr:uid="{00000000-0005-0000-0000-000000240000}"/>
    <cellStyle name="Normal 70 2" xfId="4427" xr:uid="{00000000-0005-0000-0000-000001240000}"/>
    <cellStyle name="Normal 70 3" xfId="4428" xr:uid="{00000000-0005-0000-0000-000002240000}"/>
    <cellStyle name="Normal 70 4" xfId="4429" xr:uid="{00000000-0005-0000-0000-000003240000}"/>
    <cellStyle name="Normal 70 5" xfId="4430" xr:uid="{00000000-0005-0000-0000-000004240000}"/>
    <cellStyle name="Normal 70 6" xfId="4431" xr:uid="{00000000-0005-0000-0000-000005240000}"/>
    <cellStyle name="Normal 70 7" xfId="4432" xr:uid="{00000000-0005-0000-0000-000006240000}"/>
    <cellStyle name="Normal 70 8" xfId="4433" xr:uid="{00000000-0005-0000-0000-000007240000}"/>
    <cellStyle name="Normal 71 2" xfId="4434" xr:uid="{00000000-0005-0000-0000-000008240000}"/>
    <cellStyle name="Normal 71 3" xfId="4435" xr:uid="{00000000-0005-0000-0000-000009240000}"/>
    <cellStyle name="Normal 71 4" xfId="4436" xr:uid="{00000000-0005-0000-0000-00000A240000}"/>
    <cellStyle name="Normal 71 5" xfId="4437" xr:uid="{00000000-0005-0000-0000-00000B240000}"/>
    <cellStyle name="Normal 71 6" xfId="4438" xr:uid="{00000000-0005-0000-0000-00000C240000}"/>
    <cellStyle name="Normal 71 7" xfId="4439" xr:uid="{00000000-0005-0000-0000-00000D240000}"/>
    <cellStyle name="Normal 71 8" xfId="4440" xr:uid="{00000000-0005-0000-0000-00000E240000}"/>
    <cellStyle name="Normal 72 2" xfId="4441" xr:uid="{00000000-0005-0000-0000-00000F240000}"/>
    <cellStyle name="Normal 72 3" xfId="4442" xr:uid="{00000000-0005-0000-0000-000010240000}"/>
    <cellStyle name="Normal 72 4" xfId="4443" xr:uid="{00000000-0005-0000-0000-000011240000}"/>
    <cellStyle name="Normal 72 5" xfId="4444" xr:uid="{00000000-0005-0000-0000-000012240000}"/>
    <cellStyle name="Normal 72 6" xfId="4445" xr:uid="{00000000-0005-0000-0000-000013240000}"/>
    <cellStyle name="Normal 72 7" xfId="4446" xr:uid="{00000000-0005-0000-0000-000014240000}"/>
    <cellStyle name="Normal 72 8" xfId="4447" xr:uid="{00000000-0005-0000-0000-000015240000}"/>
    <cellStyle name="Normal 73 2" xfId="4448" xr:uid="{00000000-0005-0000-0000-000016240000}"/>
    <cellStyle name="Normal 73 3" xfId="4449" xr:uid="{00000000-0005-0000-0000-000017240000}"/>
    <cellStyle name="Normal 73 4" xfId="4450" xr:uid="{00000000-0005-0000-0000-000018240000}"/>
    <cellStyle name="Normal 73 5" xfId="4451" xr:uid="{00000000-0005-0000-0000-000019240000}"/>
    <cellStyle name="Normal 73 6" xfId="4452" xr:uid="{00000000-0005-0000-0000-00001A240000}"/>
    <cellStyle name="Normal 73 7" xfId="4453" xr:uid="{00000000-0005-0000-0000-00001B240000}"/>
    <cellStyle name="Normal 73 8" xfId="4454" xr:uid="{00000000-0005-0000-0000-00001C240000}"/>
    <cellStyle name="Normal 74 2" xfId="4455" xr:uid="{00000000-0005-0000-0000-00001D240000}"/>
    <cellStyle name="Normal 74 3" xfId="4456" xr:uid="{00000000-0005-0000-0000-00001E240000}"/>
    <cellStyle name="Normal 74 4" xfId="4457" xr:uid="{00000000-0005-0000-0000-00001F240000}"/>
    <cellStyle name="Normal 74 5" xfId="4458" xr:uid="{00000000-0005-0000-0000-000020240000}"/>
    <cellStyle name="Normal 74 6" xfId="4459" xr:uid="{00000000-0005-0000-0000-000021240000}"/>
    <cellStyle name="Normal 74 7" xfId="4460" xr:uid="{00000000-0005-0000-0000-000022240000}"/>
    <cellStyle name="Normal 74 8" xfId="4461" xr:uid="{00000000-0005-0000-0000-000023240000}"/>
    <cellStyle name="Normal 75 2" xfId="4462" xr:uid="{00000000-0005-0000-0000-000024240000}"/>
    <cellStyle name="Normal 75 3" xfId="4463" xr:uid="{00000000-0005-0000-0000-000025240000}"/>
    <cellStyle name="Normal 75 4" xfId="4464" xr:uid="{00000000-0005-0000-0000-000026240000}"/>
    <cellStyle name="Normal 75 5" xfId="4465" xr:uid="{00000000-0005-0000-0000-000027240000}"/>
    <cellStyle name="Normal 75 6" xfId="4466" xr:uid="{00000000-0005-0000-0000-000028240000}"/>
    <cellStyle name="Normal 75 7" xfId="4467" xr:uid="{00000000-0005-0000-0000-000029240000}"/>
    <cellStyle name="Normal 75 8" xfId="4468" xr:uid="{00000000-0005-0000-0000-00002A240000}"/>
    <cellStyle name="Normal 76" xfId="4469" xr:uid="{00000000-0005-0000-0000-00002B240000}"/>
    <cellStyle name="Normal 77" xfId="4470" xr:uid="{00000000-0005-0000-0000-00002C240000}"/>
    <cellStyle name="Normal 8" xfId="4471" xr:uid="{00000000-0005-0000-0000-00002D240000}"/>
    <cellStyle name="Normal-- 8" xfId="4548" xr:uid="{00000000-0005-0000-0000-00002E240000}"/>
    <cellStyle name="Normal 8 10" xfId="4472" xr:uid="{00000000-0005-0000-0000-00002F240000}"/>
    <cellStyle name="Normal 8 11" xfId="4473" xr:uid="{00000000-0005-0000-0000-000030240000}"/>
    <cellStyle name="Normal 8 12" xfId="4474" xr:uid="{00000000-0005-0000-0000-000031240000}"/>
    <cellStyle name="Normal 8 13" xfId="4475" xr:uid="{00000000-0005-0000-0000-000032240000}"/>
    <cellStyle name="Normal 8 14" xfId="4476" xr:uid="{00000000-0005-0000-0000-000033240000}"/>
    <cellStyle name="Normal 8 15" xfId="4477" xr:uid="{00000000-0005-0000-0000-000034240000}"/>
    <cellStyle name="Normal 8 16" xfId="4478" xr:uid="{00000000-0005-0000-0000-000035240000}"/>
    <cellStyle name="Normal 8 17" xfId="4479" xr:uid="{00000000-0005-0000-0000-000036240000}"/>
    <cellStyle name="Normal 8 18" xfId="4480" xr:uid="{00000000-0005-0000-0000-000037240000}"/>
    <cellStyle name="Normal 8 19" xfId="4481" xr:uid="{00000000-0005-0000-0000-000038240000}"/>
    <cellStyle name="Normal 8 2" xfId="4482" xr:uid="{00000000-0005-0000-0000-000039240000}"/>
    <cellStyle name="Normal 8 2 2" xfId="4483" xr:uid="{00000000-0005-0000-0000-00003A240000}"/>
    <cellStyle name="Normal 8 2 3" xfId="4484" xr:uid="{00000000-0005-0000-0000-00003B240000}"/>
    <cellStyle name="Normal 8 20" xfId="4485" xr:uid="{00000000-0005-0000-0000-00003C240000}"/>
    <cellStyle name="Normal 8 21" xfId="4486" xr:uid="{00000000-0005-0000-0000-00003D240000}"/>
    <cellStyle name="Normal 8 21 2" xfId="4487" xr:uid="{00000000-0005-0000-0000-00003E240000}"/>
    <cellStyle name="Normal 8 21 2 2" xfId="4488" xr:uid="{00000000-0005-0000-0000-00003F240000}"/>
    <cellStyle name="Normal 8 21 2 2 2" xfId="4489" xr:uid="{00000000-0005-0000-0000-000040240000}"/>
    <cellStyle name="Normal 8 21 2 3" xfId="4490" xr:uid="{00000000-0005-0000-0000-000041240000}"/>
    <cellStyle name="Normal 8 21 3" xfId="4491" xr:uid="{00000000-0005-0000-0000-000042240000}"/>
    <cellStyle name="Normal 8 21 3 2" xfId="4492" xr:uid="{00000000-0005-0000-0000-000043240000}"/>
    <cellStyle name="Normal 8 21 4" xfId="4493" xr:uid="{00000000-0005-0000-0000-000044240000}"/>
    <cellStyle name="Normal 8 22" xfId="4494" xr:uid="{00000000-0005-0000-0000-000045240000}"/>
    <cellStyle name="Normal 8 22 2" xfId="4495" xr:uid="{00000000-0005-0000-0000-000046240000}"/>
    <cellStyle name="Normal 8 22 2 2" xfId="4496" xr:uid="{00000000-0005-0000-0000-000047240000}"/>
    <cellStyle name="Normal 8 22 2 2 2" xfId="4497" xr:uid="{00000000-0005-0000-0000-000048240000}"/>
    <cellStyle name="Normal 8 22 2 3" xfId="4498" xr:uid="{00000000-0005-0000-0000-000049240000}"/>
    <cellStyle name="Normal 8 22 3" xfId="4499" xr:uid="{00000000-0005-0000-0000-00004A240000}"/>
    <cellStyle name="Normal 8 22 3 2" xfId="4500" xr:uid="{00000000-0005-0000-0000-00004B240000}"/>
    <cellStyle name="Normal 8 22 4" xfId="4501" xr:uid="{00000000-0005-0000-0000-00004C240000}"/>
    <cellStyle name="Normal 8 23" xfId="4502" xr:uid="{00000000-0005-0000-0000-00004D240000}"/>
    <cellStyle name="Normal 8 23 2" xfId="4503" xr:uid="{00000000-0005-0000-0000-00004E240000}"/>
    <cellStyle name="Normal 8 23 2 2" xfId="4504" xr:uid="{00000000-0005-0000-0000-00004F240000}"/>
    <cellStyle name="Normal 8 23 3" xfId="4505" xr:uid="{00000000-0005-0000-0000-000050240000}"/>
    <cellStyle name="Normal 8 24" xfId="4506" xr:uid="{00000000-0005-0000-0000-000051240000}"/>
    <cellStyle name="Normal 8 24 2" xfId="4507" xr:uid="{00000000-0005-0000-0000-000052240000}"/>
    <cellStyle name="Normal 8 25" xfId="4508" xr:uid="{00000000-0005-0000-0000-000053240000}"/>
    <cellStyle name="Normal 8 26" xfId="4509" xr:uid="{00000000-0005-0000-0000-000054240000}"/>
    <cellStyle name="Normal 8 27" xfId="4510" xr:uid="{00000000-0005-0000-0000-000055240000}"/>
    <cellStyle name="Normal 8 28" xfId="4511" xr:uid="{00000000-0005-0000-0000-000056240000}"/>
    <cellStyle name="Normal 8 29" xfId="4512" xr:uid="{00000000-0005-0000-0000-000057240000}"/>
    <cellStyle name="Normal 8 3" xfId="4513" xr:uid="{00000000-0005-0000-0000-000058240000}"/>
    <cellStyle name="Normal 8 3 2" xfId="4514" xr:uid="{00000000-0005-0000-0000-000059240000}"/>
    <cellStyle name="Normal 8 30" xfId="4515" xr:uid="{00000000-0005-0000-0000-00005A240000}"/>
    <cellStyle name="Normal 8 31" xfId="4516" xr:uid="{00000000-0005-0000-0000-00005B240000}"/>
    <cellStyle name="Normal 8 32" xfId="4517" xr:uid="{00000000-0005-0000-0000-00005C240000}"/>
    <cellStyle name="Normal 8 33" xfId="4518" xr:uid="{00000000-0005-0000-0000-00005D240000}"/>
    <cellStyle name="Normal 8 34" xfId="4519" xr:uid="{00000000-0005-0000-0000-00005E240000}"/>
    <cellStyle name="Normal 8 35" xfId="4520" xr:uid="{00000000-0005-0000-0000-00005F240000}"/>
    <cellStyle name="Normal 8 36" xfId="4521" xr:uid="{00000000-0005-0000-0000-000060240000}"/>
    <cellStyle name="Normal 8 37" xfId="4522" xr:uid="{00000000-0005-0000-0000-000061240000}"/>
    <cellStyle name="Normal 8 38" xfId="4523" xr:uid="{00000000-0005-0000-0000-000062240000}"/>
    <cellStyle name="Normal 8 39" xfId="4524" xr:uid="{00000000-0005-0000-0000-000063240000}"/>
    <cellStyle name="Normal 8 4" xfId="4525" xr:uid="{00000000-0005-0000-0000-000064240000}"/>
    <cellStyle name="Normal 8 40" xfId="4526" xr:uid="{00000000-0005-0000-0000-000065240000}"/>
    <cellStyle name="Normal 8 41" xfId="4527" xr:uid="{00000000-0005-0000-0000-000066240000}"/>
    <cellStyle name="Normal 8 42" xfId="4528" xr:uid="{00000000-0005-0000-0000-000067240000}"/>
    <cellStyle name="Normal 8 5" xfId="4529" xr:uid="{00000000-0005-0000-0000-000068240000}"/>
    <cellStyle name="Normal 8 6" xfId="4530" xr:uid="{00000000-0005-0000-0000-000069240000}"/>
    <cellStyle name="Normal 8 7" xfId="4531" xr:uid="{00000000-0005-0000-0000-00006A240000}"/>
    <cellStyle name="Normal 8 8" xfId="4532" xr:uid="{00000000-0005-0000-0000-00006B240000}"/>
    <cellStyle name="Normal 8 9" xfId="4533" xr:uid="{00000000-0005-0000-0000-00006C240000}"/>
    <cellStyle name="Normal 9" xfId="4534" xr:uid="{00000000-0005-0000-0000-00006D240000}"/>
    <cellStyle name="Normal 9 2" xfId="4535" xr:uid="{00000000-0005-0000-0000-00006E240000}"/>
    <cellStyle name="Normal 9 2 2" xfId="4536" xr:uid="{00000000-0005-0000-0000-00006F240000}"/>
    <cellStyle name="Normal 9 3" xfId="4537" xr:uid="{00000000-0005-0000-0000-000070240000}"/>
    <cellStyle name="Normal 9 4" xfId="4538" xr:uid="{00000000-0005-0000-0000-000071240000}"/>
    <cellStyle name="Normal 9 5" xfId="4539" xr:uid="{00000000-0005-0000-0000-000072240000}"/>
    <cellStyle name="Normal 9 6" xfId="4540" xr:uid="{00000000-0005-0000-0000-000073240000}"/>
    <cellStyle name="Normal2" xfId="4549" xr:uid="{00000000-0005-0000-0000-000074240000}"/>
    <cellStyle name="Normale_97.98.us" xfId="4550" xr:uid="{00000000-0005-0000-0000-000075240000}"/>
    <cellStyle name="NormalGB" xfId="4551" xr:uid="{00000000-0005-0000-0000-000076240000}"/>
    <cellStyle name="Normalx" xfId="4552" xr:uid="{00000000-0005-0000-0000-000077240000}"/>
    <cellStyle name="Note 2" xfId="56" xr:uid="{00000000-0005-0000-0000-000078240000}"/>
    <cellStyle name="Note 2 10" xfId="4553" xr:uid="{00000000-0005-0000-0000-000079240000}"/>
    <cellStyle name="Note 2 11" xfId="4554" xr:uid="{00000000-0005-0000-0000-00007A240000}"/>
    <cellStyle name="Note 2 12" xfId="9749" xr:uid="{00000000-0005-0000-0000-00007B240000}"/>
    <cellStyle name="Note 2 12 2" xfId="10045" xr:uid="{00000000-0005-0000-0000-00007C240000}"/>
    <cellStyle name="Note 2 12 3" xfId="10080" xr:uid="{00000000-0005-0000-0000-00007D240000}"/>
    <cellStyle name="Note 2 12 4" xfId="10012" xr:uid="{00000000-0005-0000-0000-00007E240000}"/>
    <cellStyle name="Note 2 13" xfId="10038" xr:uid="{00000000-0005-0000-0000-00007F240000}"/>
    <cellStyle name="Note 2 14" xfId="10116" xr:uid="{00000000-0005-0000-0000-000080240000}"/>
    <cellStyle name="Note 2 2" xfId="67" xr:uid="{00000000-0005-0000-0000-000081240000}"/>
    <cellStyle name="Note 2 2 2" xfId="87" xr:uid="{00000000-0005-0000-0000-000082240000}"/>
    <cellStyle name="Note 2 2 2 2" xfId="4555" xr:uid="{00000000-0005-0000-0000-000083240000}"/>
    <cellStyle name="Note 2 2 2 3" xfId="4556" xr:uid="{00000000-0005-0000-0000-000084240000}"/>
    <cellStyle name="Note 2 2 2 4" xfId="9769" xr:uid="{00000000-0005-0000-0000-000085240000}"/>
    <cellStyle name="Note 2 2 2 4 2" xfId="10065" xr:uid="{00000000-0005-0000-0000-000086240000}"/>
    <cellStyle name="Note 2 2 2 4 3" xfId="10100" xr:uid="{00000000-0005-0000-0000-000087240000}"/>
    <cellStyle name="Note 2 2 2 4 4" xfId="10129" xr:uid="{00000000-0005-0000-0000-000088240000}"/>
    <cellStyle name="Note 2 2 2 5" xfId="9789" xr:uid="{00000000-0005-0000-0000-000089240000}"/>
    <cellStyle name="Note 2 2 2 6" xfId="10020" xr:uid="{00000000-0005-0000-0000-00008A240000}"/>
    <cellStyle name="Note 2 2 2 7" xfId="10072" xr:uid="{00000000-0005-0000-0000-00008B240000}"/>
    <cellStyle name="Note 2 2 3" xfId="4557" xr:uid="{00000000-0005-0000-0000-00008C240000}"/>
    <cellStyle name="Note 2 2 4" xfId="4558" xr:uid="{00000000-0005-0000-0000-00008D240000}"/>
    <cellStyle name="Note 2 2 5" xfId="9755" xr:uid="{00000000-0005-0000-0000-00008E240000}"/>
    <cellStyle name="Note 2 2 5 2" xfId="10051" xr:uid="{00000000-0005-0000-0000-00008F240000}"/>
    <cellStyle name="Note 2 2 5 3" xfId="10086" xr:uid="{00000000-0005-0000-0000-000090240000}"/>
    <cellStyle name="Note 2 2 5 4" xfId="9997" xr:uid="{00000000-0005-0000-0000-000091240000}"/>
    <cellStyle name="Note 2 2 6" xfId="9777" xr:uid="{00000000-0005-0000-0000-000092240000}"/>
    <cellStyle name="Note 2 2 7" xfId="10032" xr:uid="{00000000-0005-0000-0000-000093240000}"/>
    <cellStyle name="Note 2 2 8" xfId="10110" xr:uid="{00000000-0005-0000-0000-000094240000}"/>
    <cellStyle name="Note 2 3" xfId="81" xr:uid="{00000000-0005-0000-0000-000095240000}"/>
    <cellStyle name="Note 2 3 2" xfId="4559" xr:uid="{00000000-0005-0000-0000-000096240000}"/>
    <cellStyle name="Note 2 3 3" xfId="9763" xr:uid="{00000000-0005-0000-0000-000097240000}"/>
    <cellStyle name="Note 2 3 3 2" xfId="10059" xr:uid="{00000000-0005-0000-0000-000098240000}"/>
    <cellStyle name="Note 2 3 3 3" xfId="10094" xr:uid="{00000000-0005-0000-0000-000099240000}"/>
    <cellStyle name="Note 2 3 3 4" xfId="10123" xr:uid="{00000000-0005-0000-0000-00009A240000}"/>
    <cellStyle name="Note 2 3 4" xfId="9783" xr:uid="{00000000-0005-0000-0000-00009B240000}"/>
    <cellStyle name="Note 2 3 5" xfId="10026" xr:uid="{00000000-0005-0000-0000-00009C240000}"/>
    <cellStyle name="Note 2 3 6" xfId="10104" xr:uid="{00000000-0005-0000-0000-00009D240000}"/>
    <cellStyle name="Note 2 4" xfId="4560" xr:uid="{00000000-0005-0000-0000-00009E240000}"/>
    <cellStyle name="Note 2 5" xfId="4561" xr:uid="{00000000-0005-0000-0000-00009F240000}"/>
    <cellStyle name="Note 2 6" xfId="4562" xr:uid="{00000000-0005-0000-0000-0000A0240000}"/>
    <cellStyle name="Note 2 7" xfId="4563" xr:uid="{00000000-0005-0000-0000-0000A1240000}"/>
    <cellStyle name="Note 2 8" xfId="4564" xr:uid="{00000000-0005-0000-0000-0000A2240000}"/>
    <cellStyle name="Note 2 9" xfId="4565" xr:uid="{00000000-0005-0000-0000-0000A3240000}"/>
    <cellStyle name="Note 3" xfId="55" xr:uid="{00000000-0005-0000-0000-0000A4240000}"/>
    <cellStyle name="Note 3 2" xfId="66" xr:uid="{00000000-0005-0000-0000-0000A5240000}"/>
    <cellStyle name="Note 3 2 2" xfId="86" xr:uid="{00000000-0005-0000-0000-0000A6240000}"/>
    <cellStyle name="Note 3 2 2 2" xfId="9768" xr:uid="{00000000-0005-0000-0000-0000A7240000}"/>
    <cellStyle name="Note 3 2 2 2 2" xfId="10064" xr:uid="{00000000-0005-0000-0000-0000A8240000}"/>
    <cellStyle name="Note 3 2 2 2 3" xfId="10099" xr:uid="{00000000-0005-0000-0000-0000A9240000}"/>
    <cellStyle name="Note 3 2 2 2 4" xfId="10128" xr:uid="{00000000-0005-0000-0000-0000AA240000}"/>
    <cellStyle name="Note 3 2 2 3" xfId="9788" xr:uid="{00000000-0005-0000-0000-0000AB240000}"/>
    <cellStyle name="Note 3 2 2 4" xfId="10021" xr:uid="{00000000-0005-0000-0000-0000AC240000}"/>
    <cellStyle name="Note 3 2 2 5" xfId="10073" xr:uid="{00000000-0005-0000-0000-0000AD240000}"/>
    <cellStyle name="Note 3 2 3" xfId="9754" xr:uid="{00000000-0005-0000-0000-0000AE240000}"/>
    <cellStyle name="Note 3 2 3 2" xfId="10050" xr:uid="{00000000-0005-0000-0000-0000AF240000}"/>
    <cellStyle name="Note 3 2 3 3" xfId="10085" xr:uid="{00000000-0005-0000-0000-0000B0240000}"/>
    <cellStyle name="Note 3 2 3 4" xfId="9996" xr:uid="{00000000-0005-0000-0000-0000B1240000}"/>
    <cellStyle name="Note 3 2 4" xfId="9776" xr:uid="{00000000-0005-0000-0000-0000B2240000}"/>
    <cellStyle name="Note 3 2 5" xfId="10033" xr:uid="{00000000-0005-0000-0000-0000B3240000}"/>
    <cellStyle name="Note 3 2 6" xfId="10111" xr:uid="{00000000-0005-0000-0000-0000B4240000}"/>
    <cellStyle name="Note 3 3" xfId="80" xr:uid="{00000000-0005-0000-0000-0000B5240000}"/>
    <cellStyle name="Note 3 3 2" xfId="9762" xr:uid="{00000000-0005-0000-0000-0000B6240000}"/>
    <cellStyle name="Note 3 3 2 2" xfId="10058" xr:uid="{00000000-0005-0000-0000-0000B7240000}"/>
    <cellStyle name="Note 3 3 2 3" xfId="10093" xr:uid="{00000000-0005-0000-0000-0000B8240000}"/>
    <cellStyle name="Note 3 3 2 4" xfId="10122" xr:uid="{00000000-0005-0000-0000-0000B9240000}"/>
    <cellStyle name="Note 3 3 3" xfId="9782" xr:uid="{00000000-0005-0000-0000-0000BA240000}"/>
    <cellStyle name="Note 3 3 4" xfId="10027" xr:uid="{00000000-0005-0000-0000-0000BB240000}"/>
    <cellStyle name="Note 3 3 5" xfId="10105" xr:uid="{00000000-0005-0000-0000-0000BC240000}"/>
    <cellStyle name="Note 3 4" xfId="9748" xr:uid="{00000000-0005-0000-0000-0000BD240000}"/>
    <cellStyle name="Note 3 4 2" xfId="10044" xr:uid="{00000000-0005-0000-0000-0000BE240000}"/>
    <cellStyle name="Note 3 4 3" xfId="10079" xr:uid="{00000000-0005-0000-0000-0000BF240000}"/>
    <cellStyle name="Note 3 4 4" xfId="10011" xr:uid="{00000000-0005-0000-0000-0000C0240000}"/>
    <cellStyle name="Note 3 5" xfId="10039" xr:uid="{00000000-0005-0000-0000-0000C1240000}"/>
    <cellStyle name="Note 3 6" xfId="10117" xr:uid="{00000000-0005-0000-0000-0000C2240000}"/>
    <cellStyle name="Note 4" xfId="4566" xr:uid="{00000000-0005-0000-0000-0000C3240000}"/>
    <cellStyle name="Note 4 2" xfId="4567" xr:uid="{00000000-0005-0000-0000-0000C4240000}"/>
    <cellStyle name="Note 5" xfId="4568" xr:uid="{00000000-0005-0000-0000-0000C5240000}"/>
    <cellStyle name="Note 5 2" xfId="4569" xr:uid="{00000000-0005-0000-0000-0000C6240000}"/>
    <cellStyle name="Note 6" xfId="4570" xr:uid="{00000000-0005-0000-0000-0000C7240000}"/>
    <cellStyle name="Note 6 2" xfId="4571" xr:uid="{00000000-0005-0000-0000-0000C8240000}"/>
    <cellStyle name="Note 7" xfId="4572" xr:uid="{00000000-0005-0000-0000-0000C9240000}"/>
    <cellStyle name="Note 7 2" xfId="4573" xr:uid="{00000000-0005-0000-0000-0000CA240000}"/>
    <cellStyle name="Note 8" xfId="4574" xr:uid="{00000000-0005-0000-0000-0000CB240000}"/>
    <cellStyle name="Note 8 2" xfId="4575" xr:uid="{00000000-0005-0000-0000-0000CC240000}"/>
    <cellStyle name="Note 8 2 2" xfId="4576" xr:uid="{00000000-0005-0000-0000-0000CD240000}"/>
    <cellStyle name="Note 8 2 2 2" xfId="4577" xr:uid="{00000000-0005-0000-0000-0000CE240000}"/>
    <cellStyle name="Note 8 2 2 2 2" xfId="4578" xr:uid="{00000000-0005-0000-0000-0000CF240000}"/>
    <cellStyle name="Note 8 2 2 3" xfId="4579" xr:uid="{00000000-0005-0000-0000-0000D0240000}"/>
    <cellStyle name="Note 8 2 3" xfId="4580" xr:uid="{00000000-0005-0000-0000-0000D1240000}"/>
    <cellStyle name="Note 8 2 3 2" xfId="4581" xr:uid="{00000000-0005-0000-0000-0000D2240000}"/>
    <cellStyle name="Note 8 2 4" xfId="4582" xr:uid="{00000000-0005-0000-0000-0000D3240000}"/>
    <cellStyle name="Note 8 3" xfId="4583" xr:uid="{00000000-0005-0000-0000-0000D4240000}"/>
    <cellStyle name="Note 8 3 2" xfId="4584" xr:uid="{00000000-0005-0000-0000-0000D5240000}"/>
    <cellStyle name="Note 8 3 2 2" xfId="4585" xr:uid="{00000000-0005-0000-0000-0000D6240000}"/>
    <cellStyle name="Note 8 3 2 2 2" xfId="4586" xr:uid="{00000000-0005-0000-0000-0000D7240000}"/>
    <cellStyle name="Note 8 3 2 3" xfId="4587" xr:uid="{00000000-0005-0000-0000-0000D8240000}"/>
    <cellStyle name="Note 8 3 3" xfId="4588" xr:uid="{00000000-0005-0000-0000-0000D9240000}"/>
    <cellStyle name="Note 8 3 3 2" xfId="4589" xr:uid="{00000000-0005-0000-0000-0000DA240000}"/>
    <cellStyle name="Note 8 3 4" xfId="4590" xr:uid="{00000000-0005-0000-0000-0000DB240000}"/>
    <cellStyle name="Note 8 4" xfId="4591" xr:uid="{00000000-0005-0000-0000-0000DC240000}"/>
    <cellStyle name="Note 8 4 2" xfId="4592" xr:uid="{00000000-0005-0000-0000-0000DD240000}"/>
    <cellStyle name="Note 8 4 2 2" xfId="4593" xr:uid="{00000000-0005-0000-0000-0000DE240000}"/>
    <cellStyle name="Note 8 4 3" xfId="4594" xr:uid="{00000000-0005-0000-0000-0000DF240000}"/>
    <cellStyle name="Note 8 5" xfId="4595" xr:uid="{00000000-0005-0000-0000-0000E0240000}"/>
    <cellStyle name="Note 8 5 2" xfId="4596" xr:uid="{00000000-0005-0000-0000-0000E1240000}"/>
    <cellStyle name="Note 8 6" xfId="4597" xr:uid="{00000000-0005-0000-0000-0000E2240000}"/>
    <cellStyle name="Nr 0 dec" xfId="4598" xr:uid="{00000000-0005-0000-0000-0000E3240000}"/>
    <cellStyle name="Nr 0 dec - Input" xfId="4599" xr:uid="{00000000-0005-0000-0000-0000E4240000}"/>
    <cellStyle name="Nr 0 dec - Subtotal" xfId="4600" xr:uid="{00000000-0005-0000-0000-0000E5240000}"/>
    <cellStyle name="Nr 0 dec - Subtotal 2" xfId="9914" xr:uid="{00000000-0005-0000-0000-0000E6240000}"/>
    <cellStyle name="Nr 0 dec - Subtotal 3" xfId="9928" xr:uid="{00000000-0005-0000-0000-0000E7240000}"/>
    <cellStyle name="Nr 0 dec - Subtotal 4" xfId="9848" xr:uid="{00000000-0005-0000-0000-0000E8240000}"/>
    <cellStyle name="Nr 0 dec - Subtotal 5" xfId="9852" xr:uid="{00000000-0005-0000-0000-0000E9240000}"/>
    <cellStyle name="Nr 0 dec - Subtotal 6" xfId="9899" xr:uid="{00000000-0005-0000-0000-0000EA240000}"/>
    <cellStyle name="Nr 0 dec_Data" xfId="4601" xr:uid="{00000000-0005-0000-0000-0000EB240000}"/>
    <cellStyle name="Nr 1 dec" xfId="4602" xr:uid="{00000000-0005-0000-0000-0000EC240000}"/>
    <cellStyle name="Nr 1 dec - Input" xfId="4603" xr:uid="{00000000-0005-0000-0000-0000ED240000}"/>
    <cellStyle name="Nr, 0 dec" xfId="4604" xr:uid="{00000000-0005-0000-0000-0000EE240000}"/>
    <cellStyle name="number" xfId="4605" xr:uid="{00000000-0005-0000-0000-0000EF240000}"/>
    <cellStyle name="Number, 1 dec" xfId="4606" xr:uid="{00000000-0005-0000-0000-0000F0240000}"/>
    <cellStyle name="Output (1dp#)" xfId="4607" xr:uid="{00000000-0005-0000-0000-0000F1240000}"/>
    <cellStyle name="Output (1dpx)_ Pies " xfId="4608" xr:uid="{00000000-0005-0000-0000-0000F2240000}"/>
    <cellStyle name="Output 2" xfId="57" xr:uid="{00000000-0005-0000-0000-0000F3240000}"/>
    <cellStyle name="Output 2 10" xfId="9750" xr:uid="{00000000-0005-0000-0000-0000F4240000}"/>
    <cellStyle name="Output 2 10 2" xfId="10046" xr:uid="{00000000-0005-0000-0000-0000F5240000}"/>
    <cellStyle name="Output 2 10 3" xfId="10081" xr:uid="{00000000-0005-0000-0000-0000F6240000}"/>
    <cellStyle name="Output 2 10 4" xfId="9998" xr:uid="{00000000-0005-0000-0000-0000F7240000}"/>
    <cellStyle name="Output 2 11" xfId="9772" xr:uid="{00000000-0005-0000-0000-0000F8240000}"/>
    <cellStyle name="Output 2 12" xfId="10037" xr:uid="{00000000-0005-0000-0000-0000F9240000}"/>
    <cellStyle name="Output 2 13" xfId="10115" xr:uid="{00000000-0005-0000-0000-0000FA240000}"/>
    <cellStyle name="Output 2 2" xfId="68" xr:uid="{00000000-0005-0000-0000-0000FB240000}"/>
    <cellStyle name="Output 2 2 2" xfId="88" xr:uid="{00000000-0005-0000-0000-0000FC240000}"/>
    <cellStyle name="Output 2 2 2 2" xfId="9770" xr:uid="{00000000-0005-0000-0000-0000FD240000}"/>
    <cellStyle name="Output 2 2 2 2 2" xfId="10066" xr:uid="{00000000-0005-0000-0000-0000FE240000}"/>
    <cellStyle name="Output 2 2 2 2 3" xfId="10101" xr:uid="{00000000-0005-0000-0000-0000FF240000}"/>
    <cellStyle name="Output 2 2 2 2 4" xfId="10130" xr:uid="{00000000-0005-0000-0000-000000250000}"/>
    <cellStyle name="Output 2 2 2 3" xfId="9790" xr:uid="{00000000-0005-0000-0000-000001250000}"/>
    <cellStyle name="Output 2 2 2 4" xfId="10019" xr:uid="{00000000-0005-0000-0000-000002250000}"/>
    <cellStyle name="Output 2 2 2 5" xfId="10071" xr:uid="{00000000-0005-0000-0000-000003250000}"/>
    <cellStyle name="Output 2 2 3" xfId="9756" xr:uid="{00000000-0005-0000-0000-000004250000}"/>
    <cellStyle name="Output 2 2 3 2" xfId="10052" xr:uid="{00000000-0005-0000-0000-000005250000}"/>
    <cellStyle name="Output 2 2 3 3" xfId="10087" xr:uid="{00000000-0005-0000-0000-000006250000}"/>
    <cellStyle name="Output 2 2 3 4" xfId="9994" xr:uid="{00000000-0005-0000-0000-000007250000}"/>
    <cellStyle name="Output 2 2 4" xfId="9778" xr:uid="{00000000-0005-0000-0000-000008250000}"/>
    <cellStyle name="Output 2 2 5" xfId="10031" xr:uid="{00000000-0005-0000-0000-000009250000}"/>
    <cellStyle name="Output 2 2 6" xfId="10109" xr:uid="{00000000-0005-0000-0000-00000A250000}"/>
    <cellStyle name="Output 2 3" xfId="82" xr:uid="{00000000-0005-0000-0000-00000B250000}"/>
    <cellStyle name="Output 2 3 2" xfId="9764" xr:uid="{00000000-0005-0000-0000-00000C250000}"/>
    <cellStyle name="Output 2 3 2 2" xfId="10060" xr:uid="{00000000-0005-0000-0000-00000D250000}"/>
    <cellStyle name="Output 2 3 2 3" xfId="10095" xr:uid="{00000000-0005-0000-0000-00000E250000}"/>
    <cellStyle name="Output 2 3 2 4" xfId="10124" xr:uid="{00000000-0005-0000-0000-00000F250000}"/>
    <cellStyle name="Output 2 3 3" xfId="9784" xr:uid="{00000000-0005-0000-0000-000010250000}"/>
    <cellStyle name="Output 2 3 4" xfId="10025" xr:uid="{00000000-0005-0000-0000-000011250000}"/>
    <cellStyle name="Output 2 3 5" xfId="10103" xr:uid="{00000000-0005-0000-0000-000012250000}"/>
    <cellStyle name="Output 2 4" xfId="4609" xr:uid="{00000000-0005-0000-0000-000013250000}"/>
    <cellStyle name="Output 2 5" xfId="4610" xr:uid="{00000000-0005-0000-0000-000014250000}"/>
    <cellStyle name="Output 2 6" xfId="4611" xr:uid="{00000000-0005-0000-0000-000015250000}"/>
    <cellStyle name="Output 2 7" xfId="4612" xr:uid="{00000000-0005-0000-0000-000016250000}"/>
    <cellStyle name="Output 2 8" xfId="4613" xr:uid="{00000000-0005-0000-0000-000017250000}"/>
    <cellStyle name="Output 2 9" xfId="4614" xr:uid="{00000000-0005-0000-0000-000018250000}"/>
    <cellStyle name="Output 3" xfId="4615" xr:uid="{00000000-0005-0000-0000-000019250000}"/>
    <cellStyle name="Page Heading" xfId="4616" xr:uid="{00000000-0005-0000-0000-00001A250000}"/>
    <cellStyle name="Page Heading Large" xfId="4617" xr:uid="{00000000-0005-0000-0000-00001B250000}"/>
    <cellStyle name="Page Heading Small" xfId="4618" xr:uid="{00000000-0005-0000-0000-00001C250000}"/>
    <cellStyle name="Page Number" xfId="4619" xr:uid="{00000000-0005-0000-0000-00001D250000}"/>
    <cellStyle name="pb_page_heading_LS" xfId="4620" xr:uid="{00000000-0005-0000-0000-00001E250000}"/>
    <cellStyle name="Per aandeel" xfId="4621" xr:uid="{00000000-0005-0000-0000-00001F250000}"/>
    <cellStyle name="Percent" xfId="72" builtinId="5"/>
    <cellStyle name="Percent (1)" xfId="4622" xr:uid="{00000000-0005-0000-0000-000021250000}"/>
    <cellStyle name="Percent [0]" xfId="4623" xr:uid="{00000000-0005-0000-0000-000022250000}"/>
    <cellStyle name="Percent [00]" xfId="4624" xr:uid="{00000000-0005-0000-0000-000023250000}"/>
    <cellStyle name="Percent [1]" xfId="4625" xr:uid="{00000000-0005-0000-0000-000024250000}"/>
    <cellStyle name="Percent [1] 2" xfId="9915" xr:uid="{00000000-0005-0000-0000-000025250000}"/>
    <cellStyle name="Percent [1] 3" xfId="9831" xr:uid="{00000000-0005-0000-0000-000026250000}"/>
    <cellStyle name="Percent [1] 4" xfId="9844" xr:uid="{00000000-0005-0000-0000-000027250000}"/>
    <cellStyle name="Percent [1] 5" xfId="9851" xr:uid="{00000000-0005-0000-0000-000028250000}"/>
    <cellStyle name="Percent [2]" xfId="4626" xr:uid="{00000000-0005-0000-0000-000029250000}"/>
    <cellStyle name="Percent [2] 2" xfId="4627" xr:uid="{00000000-0005-0000-0000-00002A250000}"/>
    <cellStyle name="Percent [2] 3" xfId="4628" xr:uid="{00000000-0005-0000-0000-00002B250000}"/>
    <cellStyle name="Percent 1 dec" xfId="4629" xr:uid="{00000000-0005-0000-0000-00002C250000}"/>
    <cellStyle name="Percent 1 dec - Input" xfId="4630" xr:uid="{00000000-0005-0000-0000-00002D250000}"/>
    <cellStyle name="Percent 1 dec_Data" xfId="4631" xr:uid="{00000000-0005-0000-0000-00002E250000}"/>
    <cellStyle name="Percent 10" xfId="4632" xr:uid="{00000000-0005-0000-0000-00002F250000}"/>
    <cellStyle name="Percent 2" xfId="8" xr:uid="{00000000-0005-0000-0000-000030250000}"/>
    <cellStyle name="Percent 2 10" xfId="4633" xr:uid="{00000000-0005-0000-0000-000031250000}"/>
    <cellStyle name="Percent 2 10 2" xfId="4634" xr:uid="{00000000-0005-0000-0000-000032250000}"/>
    <cellStyle name="Percent 2 10 2 2" xfId="4635" xr:uid="{00000000-0005-0000-0000-000033250000}"/>
    <cellStyle name="Percent 2 10 3" xfId="4636" xr:uid="{00000000-0005-0000-0000-000034250000}"/>
    <cellStyle name="Percent 2 11" xfId="4637" xr:uid="{00000000-0005-0000-0000-000035250000}"/>
    <cellStyle name="Percent 2 12" xfId="4638" xr:uid="{00000000-0005-0000-0000-000036250000}"/>
    <cellStyle name="Percent 2 12 2" xfId="4639" xr:uid="{00000000-0005-0000-0000-000037250000}"/>
    <cellStyle name="Percent 2 12 2 2" xfId="4640" xr:uid="{00000000-0005-0000-0000-000038250000}"/>
    <cellStyle name="Percent 2 12 3" xfId="4641" xr:uid="{00000000-0005-0000-0000-000039250000}"/>
    <cellStyle name="Percent 2 13" xfId="4642" xr:uid="{00000000-0005-0000-0000-00003A250000}"/>
    <cellStyle name="Percent 2 13 2" xfId="4643" xr:uid="{00000000-0005-0000-0000-00003B250000}"/>
    <cellStyle name="Percent 2 14" xfId="4644" xr:uid="{00000000-0005-0000-0000-00003C250000}"/>
    <cellStyle name="Percent 2 15" xfId="4645" xr:uid="{00000000-0005-0000-0000-00003D250000}"/>
    <cellStyle name="Percent 2 16" xfId="4646" xr:uid="{00000000-0005-0000-0000-00003E250000}"/>
    <cellStyle name="Percent 2 17" xfId="4647" xr:uid="{00000000-0005-0000-0000-00003F250000}"/>
    <cellStyle name="Percent 2 18" xfId="4648" xr:uid="{00000000-0005-0000-0000-000040250000}"/>
    <cellStyle name="Percent 2 19" xfId="4649" xr:uid="{00000000-0005-0000-0000-000041250000}"/>
    <cellStyle name="Percent 2 2" xfId="9" xr:uid="{00000000-0005-0000-0000-000042250000}"/>
    <cellStyle name="Percent 2 2 2" xfId="4650" xr:uid="{00000000-0005-0000-0000-000043250000}"/>
    <cellStyle name="Percent 2 2 3" xfId="4651" xr:uid="{00000000-0005-0000-0000-000044250000}"/>
    <cellStyle name="Percent 2 2 4" xfId="4652" xr:uid="{00000000-0005-0000-0000-000045250000}"/>
    <cellStyle name="Percent 2 2 4 2" xfId="4653" xr:uid="{00000000-0005-0000-0000-000046250000}"/>
    <cellStyle name="Percent 2 2 4 2 2" xfId="4654" xr:uid="{00000000-0005-0000-0000-000047250000}"/>
    <cellStyle name="Percent 2 2 4 2 2 2" xfId="4655" xr:uid="{00000000-0005-0000-0000-000048250000}"/>
    <cellStyle name="Percent 2 2 4 2 3" xfId="4656" xr:uid="{00000000-0005-0000-0000-000049250000}"/>
    <cellStyle name="Percent 2 2 4 3" xfId="4657" xr:uid="{00000000-0005-0000-0000-00004A250000}"/>
    <cellStyle name="Percent 2 2 4 3 2" xfId="4658" xr:uid="{00000000-0005-0000-0000-00004B250000}"/>
    <cellStyle name="Percent 2 2 4 4" xfId="4659" xr:uid="{00000000-0005-0000-0000-00004C250000}"/>
    <cellStyle name="Percent 2 2 5" xfId="4660" xr:uid="{00000000-0005-0000-0000-00004D250000}"/>
    <cellStyle name="Percent 2 2 6" xfId="4661" xr:uid="{00000000-0005-0000-0000-00004E250000}"/>
    <cellStyle name="Percent 2 3" xfId="10" xr:uid="{00000000-0005-0000-0000-00004F250000}"/>
    <cellStyle name="Percent 2 4" xfId="4662" xr:uid="{00000000-0005-0000-0000-000050250000}"/>
    <cellStyle name="Percent 2 5" xfId="4663" xr:uid="{00000000-0005-0000-0000-000051250000}"/>
    <cellStyle name="Percent 2 5 2" xfId="4664" xr:uid="{00000000-0005-0000-0000-000052250000}"/>
    <cellStyle name="Percent 2 5 2 2" xfId="4665" xr:uid="{00000000-0005-0000-0000-000053250000}"/>
    <cellStyle name="Percent 2 5 2 2 2" xfId="4666" xr:uid="{00000000-0005-0000-0000-000054250000}"/>
    <cellStyle name="Percent 2 5 2 2 2 2" xfId="4667" xr:uid="{00000000-0005-0000-0000-000055250000}"/>
    <cellStyle name="Percent 2 5 2 2 3" xfId="4668" xr:uid="{00000000-0005-0000-0000-000056250000}"/>
    <cellStyle name="Percent 2 5 2 3" xfId="4669" xr:uid="{00000000-0005-0000-0000-000057250000}"/>
    <cellStyle name="Percent 2 5 2 3 2" xfId="4670" xr:uid="{00000000-0005-0000-0000-000058250000}"/>
    <cellStyle name="Percent 2 5 2 4" xfId="4671" xr:uid="{00000000-0005-0000-0000-000059250000}"/>
    <cellStyle name="Percent 2 5 3" xfId="4672" xr:uid="{00000000-0005-0000-0000-00005A250000}"/>
    <cellStyle name="Percent 2 5 3 2" xfId="4673" xr:uid="{00000000-0005-0000-0000-00005B250000}"/>
    <cellStyle name="Percent 2 5 3 2 2" xfId="4674" xr:uid="{00000000-0005-0000-0000-00005C250000}"/>
    <cellStyle name="Percent 2 5 3 2 2 2" xfId="4675" xr:uid="{00000000-0005-0000-0000-00005D250000}"/>
    <cellStyle name="Percent 2 5 3 2 3" xfId="4676" xr:uid="{00000000-0005-0000-0000-00005E250000}"/>
    <cellStyle name="Percent 2 5 3 3" xfId="4677" xr:uid="{00000000-0005-0000-0000-00005F250000}"/>
    <cellStyle name="Percent 2 5 3 3 2" xfId="4678" xr:uid="{00000000-0005-0000-0000-000060250000}"/>
    <cellStyle name="Percent 2 5 3 4" xfId="4679" xr:uid="{00000000-0005-0000-0000-000061250000}"/>
    <cellStyle name="Percent 2 5 4" xfId="4680" xr:uid="{00000000-0005-0000-0000-000062250000}"/>
    <cellStyle name="Percent 2 5 4 2" xfId="4681" xr:uid="{00000000-0005-0000-0000-000063250000}"/>
    <cellStyle name="Percent 2 5 4 2 2" xfId="4682" xr:uid="{00000000-0005-0000-0000-000064250000}"/>
    <cellStyle name="Percent 2 5 4 3" xfId="4683" xr:uid="{00000000-0005-0000-0000-000065250000}"/>
    <cellStyle name="Percent 2 5 5" xfId="4684" xr:uid="{00000000-0005-0000-0000-000066250000}"/>
    <cellStyle name="Percent 2 5 5 2" xfId="4685" xr:uid="{00000000-0005-0000-0000-000067250000}"/>
    <cellStyle name="Percent 2 5 6" xfId="4686" xr:uid="{00000000-0005-0000-0000-000068250000}"/>
    <cellStyle name="Percent 2 6" xfId="4687" xr:uid="{00000000-0005-0000-0000-000069250000}"/>
    <cellStyle name="Percent 2 6 2" xfId="4688" xr:uid="{00000000-0005-0000-0000-00006A250000}"/>
    <cellStyle name="Percent 2 6 2 2" xfId="4689" xr:uid="{00000000-0005-0000-0000-00006B250000}"/>
    <cellStyle name="Percent 2 6 2 2 2" xfId="4690" xr:uid="{00000000-0005-0000-0000-00006C250000}"/>
    <cellStyle name="Percent 2 6 2 2 2 2" xfId="4691" xr:uid="{00000000-0005-0000-0000-00006D250000}"/>
    <cellStyle name="Percent 2 6 2 2 3" xfId="4692" xr:uid="{00000000-0005-0000-0000-00006E250000}"/>
    <cellStyle name="Percent 2 6 2 3" xfId="4693" xr:uid="{00000000-0005-0000-0000-00006F250000}"/>
    <cellStyle name="Percent 2 6 2 3 2" xfId="4694" xr:uid="{00000000-0005-0000-0000-000070250000}"/>
    <cellStyle name="Percent 2 6 2 4" xfId="4695" xr:uid="{00000000-0005-0000-0000-000071250000}"/>
    <cellStyle name="Percent 2 6 3" xfId="4696" xr:uid="{00000000-0005-0000-0000-000072250000}"/>
    <cellStyle name="Percent 2 6 3 2" xfId="4697" xr:uid="{00000000-0005-0000-0000-000073250000}"/>
    <cellStyle name="Percent 2 6 3 2 2" xfId="4698" xr:uid="{00000000-0005-0000-0000-000074250000}"/>
    <cellStyle name="Percent 2 6 3 2 2 2" xfId="4699" xr:uid="{00000000-0005-0000-0000-000075250000}"/>
    <cellStyle name="Percent 2 6 3 2 3" xfId="4700" xr:uid="{00000000-0005-0000-0000-000076250000}"/>
    <cellStyle name="Percent 2 6 3 3" xfId="4701" xr:uid="{00000000-0005-0000-0000-000077250000}"/>
    <cellStyle name="Percent 2 6 3 3 2" xfId="4702" xr:uid="{00000000-0005-0000-0000-000078250000}"/>
    <cellStyle name="Percent 2 6 3 4" xfId="4703" xr:uid="{00000000-0005-0000-0000-000079250000}"/>
    <cellStyle name="Percent 2 6 4" xfId="4704" xr:uid="{00000000-0005-0000-0000-00007A250000}"/>
    <cellStyle name="Percent 2 6 4 2" xfId="4705" xr:uid="{00000000-0005-0000-0000-00007B250000}"/>
    <cellStyle name="Percent 2 6 4 2 2" xfId="4706" xr:uid="{00000000-0005-0000-0000-00007C250000}"/>
    <cellStyle name="Percent 2 6 4 3" xfId="4707" xr:uid="{00000000-0005-0000-0000-00007D250000}"/>
    <cellStyle name="Percent 2 6 5" xfId="4708" xr:uid="{00000000-0005-0000-0000-00007E250000}"/>
    <cellStyle name="Percent 2 6 5 2" xfId="4709" xr:uid="{00000000-0005-0000-0000-00007F250000}"/>
    <cellStyle name="Percent 2 6 6" xfId="4710" xr:uid="{00000000-0005-0000-0000-000080250000}"/>
    <cellStyle name="Percent 2 7" xfId="4711" xr:uid="{00000000-0005-0000-0000-000081250000}"/>
    <cellStyle name="Percent 2 7 2" xfId="4712" xr:uid="{00000000-0005-0000-0000-000082250000}"/>
    <cellStyle name="Percent 2 7 3" xfId="4713" xr:uid="{00000000-0005-0000-0000-000083250000}"/>
    <cellStyle name="Percent 2 7 4" xfId="4714" xr:uid="{00000000-0005-0000-0000-000084250000}"/>
    <cellStyle name="Percent 2 7 4 2" xfId="4715" xr:uid="{00000000-0005-0000-0000-000085250000}"/>
    <cellStyle name="Percent 2 7 4 2 2" xfId="4716" xr:uid="{00000000-0005-0000-0000-000086250000}"/>
    <cellStyle name="Percent 2 7 4 3" xfId="4717" xr:uid="{00000000-0005-0000-0000-000087250000}"/>
    <cellStyle name="Percent 2 7 5" xfId="4718" xr:uid="{00000000-0005-0000-0000-000088250000}"/>
    <cellStyle name="Percent 2 7 5 2" xfId="4719" xr:uid="{00000000-0005-0000-0000-000089250000}"/>
    <cellStyle name="Percent 2 7 6" xfId="4720" xr:uid="{00000000-0005-0000-0000-00008A250000}"/>
    <cellStyle name="Percent 2 8" xfId="4721" xr:uid="{00000000-0005-0000-0000-00008B250000}"/>
    <cellStyle name="Percent 2 8 2" xfId="4722" xr:uid="{00000000-0005-0000-0000-00008C250000}"/>
    <cellStyle name="Percent 2 8 2 2" xfId="4723" xr:uid="{00000000-0005-0000-0000-00008D250000}"/>
    <cellStyle name="Percent 2 8 2 2 2" xfId="4724" xr:uid="{00000000-0005-0000-0000-00008E250000}"/>
    <cellStyle name="Percent 2 8 2 3" xfId="4725" xr:uid="{00000000-0005-0000-0000-00008F250000}"/>
    <cellStyle name="Percent 2 8 3" xfId="4726" xr:uid="{00000000-0005-0000-0000-000090250000}"/>
    <cellStyle name="Percent 2 8 3 2" xfId="4727" xr:uid="{00000000-0005-0000-0000-000091250000}"/>
    <cellStyle name="Percent 2 8 4" xfId="4728" xr:uid="{00000000-0005-0000-0000-000092250000}"/>
    <cellStyle name="Percent 2 9" xfId="4729" xr:uid="{00000000-0005-0000-0000-000093250000}"/>
    <cellStyle name="Percent 3" xfId="58" xr:uid="{00000000-0005-0000-0000-000094250000}"/>
    <cellStyle name="Percent 3 2" xfId="75" xr:uid="{00000000-0005-0000-0000-000095250000}"/>
    <cellStyle name="Percent 3 2 2" xfId="4730" xr:uid="{00000000-0005-0000-0000-000096250000}"/>
    <cellStyle name="Percent 3 2 2 2" xfId="4731" xr:uid="{00000000-0005-0000-0000-000097250000}"/>
    <cellStyle name="Percent 3 2 3" xfId="4732" xr:uid="{00000000-0005-0000-0000-000098250000}"/>
    <cellStyle name="Percent 3 2 4" xfId="4733" xr:uid="{00000000-0005-0000-0000-000099250000}"/>
    <cellStyle name="Percent 3 3" xfId="4734" xr:uid="{00000000-0005-0000-0000-00009A250000}"/>
    <cellStyle name="Percent 3 4" xfId="4735" xr:uid="{00000000-0005-0000-0000-00009B250000}"/>
    <cellStyle name="Percent 4" xfId="4736" xr:uid="{00000000-0005-0000-0000-00009C250000}"/>
    <cellStyle name="Percent 4 2" xfId="4737" xr:uid="{00000000-0005-0000-0000-00009D250000}"/>
    <cellStyle name="Percent 4 2 2" xfId="4738" xr:uid="{00000000-0005-0000-0000-00009E250000}"/>
    <cellStyle name="Percent 4 2 3" xfId="4739" xr:uid="{00000000-0005-0000-0000-00009F250000}"/>
    <cellStyle name="Percent 4 3" xfId="4740" xr:uid="{00000000-0005-0000-0000-0000A0250000}"/>
    <cellStyle name="Percent 4 3 2" xfId="4741" xr:uid="{00000000-0005-0000-0000-0000A1250000}"/>
    <cellStyle name="Percent 4 3 2 2" xfId="4742" xr:uid="{00000000-0005-0000-0000-0000A2250000}"/>
    <cellStyle name="Percent 4 3 3" xfId="4743" xr:uid="{00000000-0005-0000-0000-0000A3250000}"/>
    <cellStyle name="Percent 4 4" xfId="4744" xr:uid="{00000000-0005-0000-0000-0000A4250000}"/>
    <cellStyle name="Percent 5" xfId="4745" xr:uid="{00000000-0005-0000-0000-0000A5250000}"/>
    <cellStyle name="Percent 5 2" xfId="4746" xr:uid="{00000000-0005-0000-0000-0000A6250000}"/>
    <cellStyle name="Percent 5 2 2" xfId="4747" xr:uid="{00000000-0005-0000-0000-0000A7250000}"/>
    <cellStyle name="Percent 5 2 2 2" xfId="4748" xr:uid="{00000000-0005-0000-0000-0000A8250000}"/>
    <cellStyle name="Percent 5 2 3" xfId="4749" xr:uid="{00000000-0005-0000-0000-0000A9250000}"/>
    <cellStyle name="Percent 6" xfId="4750" xr:uid="{00000000-0005-0000-0000-0000AA250000}"/>
    <cellStyle name="Percent 6 2" xfId="4751" xr:uid="{00000000-0005-0000-0000-0000AB250000}"/>
    <cellStyle name="Percent 6 2 2" xfId="4752" xr:uid="{00000000-0005-0000-0000-0000AC250000}"/>
    <cellStyle name="Percent 6 2 2 2" xfId="4753" xr:uid="{00000000-0005-0000-0000-0000AD250000}"/>
    <cellStyle name="Percent 6 2 3" xfId="4754" xr:uid="{00000000-0005-0000-0000-0000AE250000}"/>
    <cellStyle name="Percent 6 3" xfId="4755" xr:uid="{00000000-0005-0000-0000-0000AF250000}"/>
    <cellStyle name="Percent 6 3 2" xfId="4756" xr:uid="{00000000-0005-0000-0000-0000B0250000}"/>
    <cellStyle name="Percent 6 3 2 2" xfId="4757" xr:uid="{00000000-0005-0000-0000-0000B1250000}"/>
    <cellStyle name="Percent 6 3 3" xfId="4758" xr:uid="{00000000-0005-0000-0000-0000B2250000}"/>
    <cellStyle name="Percent 7" xfId="4759" xr:uid="{00000000-0005-0000-0000-0000B3250000}"/>
    <cellStyle name="Percent 7 2" xfId="4760" xr:uid="{00000000-0005-0000-0000-0000B4250000}"/>
    <cellStyle name="Percent 7 2 2" xfId="4761" xr:uid="{00000000-0005-0000-0000-0000B5250000}"/>
    <cellStyle name="Percent 7 2 2 2" xfId="4762" xr:uid="{00000000-0005-0000-0000-0000B6250000}"/>
    <cellStyle name="Percent 7 2 3" xfId="4763" xr:uid="{00000000-0005-0000-0000-0000B7250000}"/>
    <cellStyle name="Percent 7 3" xfId="4764" xr:uid="{00000000-0005-0000-0000-0000B8250000}"/>
    <cellStyle name="Percent 7 3 2" xfId="4765" xr:uid="{00000000-0005-0000-0000-0000B9250000}"/>
    <cellStyle name="Percent 7 4" xfId="4766" xr:uid="{00000000-0005-0000-0000-0000BA250000}"/>
    <cellStyle name="Percent 8" xfId="4767" xr:uid="{00000000-0005-0000-0000-0000BB250000}"/>
    <cellStyle name="Percent 9" xfId="4768" xr:uid="{00000000-0005-0000-0000-0000BC250000}"/>
    <cellStyle name="Percent Hard" xfId="4769" xr:uid="{00000000-0005-0000-0000-0000BD250000}"/>
    <cellStyle name="percentage" xfId="4770" xr:uid="{00000000-0005-0000-0000-0000BE250000}"/>
    <cellStyle name="PercentChange" xfId="4771" xr:uid="{00000000-0005-0000-0000-0000BF250000}"/>
    <cellStyle name="PLAN1" xfId="4772" xr:uid="{00000000-0005-0000-0000-0000C0250000}"/>
    <cellStyle name="Porcentaje" xfId="4773" xr:uid="{00000000-0005-0000-0000-0000C1250000}"/>
    <cellStyle name="Pourcentage_Profit &amp; Loss" xfId="4774" xr:uid="{00000000-0005-0000-0000-0000C2250000}"/>
    <cellStyle name="PrePop Currency (0)" xfId="4775" xr:uid="{00000000-0005-0000-0000-0000C3250000}"/>
    <cellStyle name="PrePop Currency (2)" xfId="4776" xr:uid="{00000000-0005-0000-0000-0000C4250000}"/>
    <cellStyle name="PrePop Units (0)" xfId="4777" xr:uid="{00000000-0005-0000-0000-0000C5250000}"/>
    <cellStyle name="PrePop Units (1)" xfId="4778" xr:uid="{00000000-0005-0000-0000-0000C6250000}"/>
    <cellStyle name="PrePop Units (2)" xfId="4779" xr:uid="{00000000-0005-0000-0000-0000C7250000}"/>
    <cellStyle name="Procenten" xfId="4780" xr:uid="{00000000-0005-0000-0000-0000C8250000}"/>
    <cellStyle name="Procenten estimate" xfId="4781" xr:uid="{00000000-0005-0000-0000-0000C9250000}"/>
    <cellStyle name="Procenten_EMI" xfId="4782" xr:uid="{00000000-0005-0000-0000-0000CA250000}"/>
    <cellStyle name="Profit figure" xfId="4783" xr:uid="{00000000-0005-0000-0000-0000CB250000}"/>
    <cellStyle name="Protected" xfId="4784" xr:uid="{00000000-0005-0000-0000-0000CC250000}"/>
    <cellStyle name="ProtectedDates" xfId="4785" xr:uid="{00000000-0005-0000-0000-0000CD250000}"/>
    <cellStyle name="PSChar" xfId="4786" xr:uid="{00000000-0005-0000-0000-0000CE250000}"/>
    <cellStyle name="PSDate" xfId="4787" xr:uid="{00000000-0005-0000-0000-0000CF250000}"/>
    <cellStyle name="PSDec" xfId="4788" xr:uid="{00000000-0005-0000-0000-0000D0250000}"/>
    <cellStyle name="PSHeading" xfId="4789" xr:uid="{00000000-0005-0000-0000-0000D1250000}"/>
    <cellStyle name="PSInt" xfId="4790" xr:uid="{00000000-0005-0000-0000-0000D2250000}"/>
    <cellStyle name="PSSpacer" xfId="4791" xr:uid="{00000000-0005-0000-0000-0000D3250000}"/>
    <cellStyle name="RatioX" xfId="4792" xr:uid="{00000000-0005-0000-0000-0000D4250000}"/>
    <cellStyle name="Red font" xfId="4793" xr:uid="{00000000-0005-0000-0000-0000D5250000}"/>
    <cellStyle name="ref" xfId="4794" xr:uid="{00000000-0005-0000-0000-0000D6250000}"/>
    <cellStyle name="Right" xfId="4795" xr:uid="{00000000-0005-0000-0000-0000D7250000}"/>
    <cellStyle name="Salomon Logo" xfId="4796" xr:uid="{00000000-0005-0000-0000-0000D8250000}"/>
    <cellStyle name="ScripFactor" xfId="4797" xr:uid="{00000000-0005-0000-0000-0000D9250000}"/>
    <cellStyle name="SectionHeading" xfId="4798" xr:uid="{00000000-0005-0000-0000-0000DA250000}"/>
    <cellStyle name="SectionHeading 2" xfId="9916" xr:uid="{00000000-0005-0000-0000-0000DB250000}"/>
    <cellStyle name="SectionHeading 3" xfId="9829" xr:uid="{00000000-0005-0000-0000-0000DC250000}"/>
    <cellStyle name="SectionHeading 4" xfId="9843" xr:uid="{00000000-0005-0000-0000-0000DD250000}"/>
    <cellStyle name="SectionHeading 5" xfId="9830" xr:uid="{00000000-0005-0000-0000-0000DE250000}"/>
    <cellStyle name="Shade" xfId="4799" xr:uid="{00000000-0005-0000-0000-0000DF250000}"/>
    <cellStyle name="Shaded" xfId="4800" xr:uid="{00000000-0005-0000-0000-0000E0250000}"/>
    <cellStyle name="Single Accounting" xfId="4801" xr:uid="{00000000-0005-0000-0000-0000E1250000}"/>
    <cellStyle name="SingleLineAcctgn" xfId="4802" xr:uid="{00000000-0005-0000-0000-0000E2250000}"/>
    <cellStyle name="SingleLinePercent" xfId="4803" xr:uid="{00000000-0005-0000-0000-0000E3250000}"/>
    <cellStyle name="Source Superscript" xfId="4804" xr:uid="{00000000-0005-0000-0000-0000E4250000}"/>
    <cellStyle name="Source Text" xfId="4805" xr:uid="{00000000-0005-0000-0000-0000E5250000}"/>
    <cellStyle name="ssp " xfId="4806" xr:uid="{00000000-0005-0000-0000-0000E6250000}"/>
    <cellStyle name="ssp  2" xfId="9842" xr:uid="{00000000-0005-0000-0000-0000E7250000}"/>
    <cellStyle name="Standard" xfId="4807" xr:uid="{00000000-0005-0000-0000-0000E8250000}"/>
    <cellStyle name="Style 1" xfId="4808" xr:uid="{00000000-0005-0000-0000-0000E9250000}"/>
    <cellStyle name="Style 10" xfId="4809" xr:uid="{00000000-0005-0000-0000-0000EA250000}"/>
    <cellStyle name="Style 100" xfId="4810" xr:uid="{00000000-0005-0000-0000-0000EB250000}"/>
    <cellStyle name="Style 101" xfId="4811" xr:uid="{00000000-0005-0000-0000-0000EC250000}"/>
    <cellStyle name="Style 102" xfId="4812" xr:uid="{00000000-0005-0000-0000-0000ED250000}"/>
    <cellStyle name="Style 103" xfId="4813" xr:uid="{00000000-0005-0000-0000-0000EE250000}"/>
    <cellStyle name="Style 104" xfId="4814" xr:uid="{00000000-0005-0000-0000-0000EF250000}"/>
    <cellStyle name="Style 105" xfId="4815" xr:uid="{00000000-0005-0000-0000-0000F0250000}"/>
    <cellStyle name="Style 106" xfId="4816" xr:uid="{00000000-0005-0000-0000-0000F1250000}"/>
    <cellStyle name="Style 107" xfId="4817" xr:uid="{00000000-0005-0000-0000-0000F2250000}"/>
    <cellStyle name="Style 108" xfId="4818" xr:uid="{00000000-0005-0000-0000-0000F3250000}"/>
    <cellStyle name="Style 109" xfId="4819" xr:uid="{00000000-0005-0000-0000-0000F4250000}"/>
    <cellStyle name="Style 11" xfId="4820" xr:uid="{00000000-0005-0000-0000-0000F5250000}"/>
    <cellStyle name="Style 110" xfId="4821" xr:uid="{00000000-0005-0000-0000-0000F6250000}"/>
    <cellStyle name="Style 111" xfId="4822" xr:uid="{00000000-0005-0000-0000-0000F7250000}"/>
    <cellStyle name="Style 112" xfId="4823" xr:uid="{00000000-0005-0000-0000-0000F8250000}"/>
    <cellStyle name="Style 113" xfId="4824" xr:uid="{00000000-0005-0000-0000-0000F9250000}"/>
    <cellStyle name="Style 114" xfId="4825" xr:uid="{00000000-0005-0000-0000-0000FA250000}"/>
    <cellStyle name="Style 115" xfId="4826" xr:uid="{00000000-0005-0000-0000-0000FB250000}"/>
    <cellStyle name="Style 116" xfId="4827" xr:uid="{00000000-0005-0000-0000-0000FC250000}"/>
    <cellStyle name="Style 117" xfId="4828" xr:uid="{00000000-0005-0000-0000-0000FD250000}"/>
    <cellStyle name="Style 118" xfId="4829" xr:uid="{00000000-0005-0000-0000-0000FE250000}"/>
    <cellStyle name="Style 119" xfId="4830" xr:uid="{00000000-0005-0000-0000-0000FF250000}"/>
    <cellStyle name="Style 12" xfId="4831" xr:uid="{00000000-0005-0000-0000-000000260000}"/>
    <cellStyle name="Style 120" xfId="4832" xr:uid="{00000000-0005-0000-0000-000001260000}"/>
    <cellStyle name="Style 121" xfId="4833" xr:uid="{00000000-0005-0000-0000-000002260000}"/>
    <cellStyle name="Style 122" xfId="4834" xr:uid="{00000000-0005-0000-0000-000003260000}"/>
    <cellStyle name="Style 123" xfId="4835" xr:uid="{00000000-0005-0000-0000-000004260000}"/>
    <cellStyle name="Style 124" xfId="4836" xr:uid="{00000000-0005-0000-0000-000005260000}"/>
    <cellStyle name="Style 125" xfId="4837" xr:uid="{00000000-0005-0000-0000-000006260000}"/>
    <cellStyle name="Style 126" xfId="4838" xr:uid="{00000000-0005-0000-0000-000007260000}"/>
    <cellStyle name="Style 127" xfId="4839" xr:uid="{00000000-0005-0000-0000-000008260000}"/>
    <cellStyle name="Style 128" xfId="4840" xr:uid="{00000000-0005-0000-0000-000009260000}"/>
    <cellStyle name="Style 129" xfId="4841" xr:uid="{00000000-0005-0000-0000-00000A260000}"/>
    <cellStyle name="Style 13" xfId="4842" xr:uid="{00000000-0005-0000-0000-00000B260000}"/>
    <cellStyle name="Style 130" xfId="4843" xr:uid="{00000000-0005-0000-0000-00000C260000}"/>
    <cellStyle name="Style 131" xfId="4844" xr:uid="{00000000-0005-0000-0000-00000D260000}"/>
    <cellStyle name="Style 132" xfId="4845" xr:uid="{00000000-0005-0000-0000-00000E260000}"/>
    <cellStyle name="Style 133" xfId="4846" xr:uid="{00000000-0005-0000-0000-00000F260000}"/>
    <cellStyle name="Style 134" xfId="4847" xr:uid="{00000000-0005-0000-0000-000010260000}"/>
    <cellStyle name="Style 135" xfId="4848" xr:uid="{00000000-0005-0000-0000-000011260000}"/>
    <cellStyle name="Style 136" xfId="4849" xr:uid="{00000000-0005-0000-0000-000012260000}"/>
    <cellStyle name="Style 137" xfId="4850" xr:uid="{00000000-0005-0000-0000-000013260000}"/>
    <cellStyle name="Style 138" xfId="4851" xr:uid="{00000000-0005-0000-0000-000014260000}"/>
    <cellStyle name="Style 139" xfId="4852" xr:uid="{00000000-0005-0000-0000-000015260000}"/>
    <cellStyle name="Style 14" xfId="4853" xr:uid="{00000000-0005-0000-0000-000016260000}"/>
    <cellStyle name="Style 140" xfId="4854" xr:uid="{00000000-0005-0000-0000-000017260000}"/>
    <cellStyle name="Style 141" xfId="4855" xr:uid="{00000000-0005-0000-0000-000018260000}"/>
    <cellStyle name="Style 142" xfId="4856" xr:uid="{00000000-0005-0000-0000-000019260000}"/>
    <cellStyle name="Style 143" xfId="4857" xr:uid="{00000000-0005-0000-0000-00001A260000}"/>
    <cellStyle name="Style 144" xfId="4858" xr:uid="{00000000-0005-0000-0000-00001B260000}"/>
    <cellStyle name="Style 145" xfId="4859" xr:uid="{00000000-0005-0000-0000-00001C260000}"/>
    <cellStyle name="Style 146" xfId="4860" xr:uid="{00000000-0005-0000-0000-00001D260000}"/>
    <cellStyle name="Style 147" xfId="4861" xr:uid="{00000000-0005-0000-0000-00001E260000}"/>
    <cellStyle name="Style 148" xfId="4862" xr:uid="{00000000-0005-0000-0000-00001F260000}"/>
    <cellStyle name="Style 149" xfId="4863" xr:uid="{00000000-0005-0000-0000-000020260000}"/>
    <cellStyle name="Style 15" xfId="4864" xr:uid="{00000000-0005-0000-0000-000021260000}"/>
    <cellStyle name="Style 150" xfId="4865" xr:uid="{00000000-0005-0000-0000-000022260000}"/>
    <cellStyle name="Style 151" xfId="4866" xr:uid="{00000000-0005-0000-0000-000023260000}"/>
    <cellStyle name="Style 152" xfId="4867" xr:uid="{00000000-0005-0000-0000-000024260000}"/>
    <cellStyle name="Style 153" xfId="4868" xr:uid="{00000000-0005-0000-0000-000025260000}"/>
    <cellStyle name="Style 154" xfId="4869" xr:uid="{00000000-0005-0000-0000-000026260000}"/>
    <cellStyle name="Style 155" xfId="4870" xr:uid="{00000000-0005-0000-0000-000027260000}"/>
    <cellStyle name="Style 156" xfId="4871" xr:uid="{00000000-0005-0000-0000-000028260000}"/>
    <cellStyle name="Style 157" xfId="4872" xr:uid="{00000000-0005-0000-0000-000029260000}"/>
    <cellStyle name="Style 158" xfId="4873" xr:uid="{00000000-0005-0000-0000-00002A260000}"/>
    <cellStyle name="Style 159" xfId="4874" xr:uid="{00000000-0005-0000-0000-00002B260000}"/>
    <cellStyle name="Style 16" xfId="4875" xr:uid="{00000000-0005-0000-0000-00002C260000}"/>
    <cellStyle name="Style 160" xfId="4876" xr:uid="{00000000-0005-0000-0000-00002D260000}"/>
    <cellStyle name="Style 161" xfId="4877" xr:uid="{00000000-0005-0000-0000-00002E260000}"/>
    <cellStyle name="Style 162" xfId="4878" xr:uid="{00000000-0005-0000-0000-00002F260000}"/>
    <cellStyle name="Style 163" xfId="4879" xr:uid="{00000000-0005-0000-0000-000030260000}"/>
    <cellStyle name="Style 164" xfId="4880" xr:uid="{00000000-0005-0000-0000-000031260000}"/>
    <cellStyle name="Style 165" xfId="4881" xr:uid="{00000000-0005-0000-0000-000032260000}"/>
    <cellStyle name="Style 166" xfId="4882" xr:uid="{00000000-0005-0000-0000-000033260000}"/>
    <cellStyle name="Style 167" xfId="4883" xr:uid="{00000000-0005-0000-0000-000034260000}"/>
    <cellStyle name="Style 168" xfId="4884" xr:uid="{00000000-0005-0000-0000-000035260000}"/>
    <cellStyle name="Style 169" xfId="4885" xr:uid="{00000000-0005-0000-0000-000036260000}"/>
    <cellStyle name="Style 17" xfId="4886" xr:uid="{00000000-0005-0000-0000-000037260000}"/>
    <cellStyle name="Style 170" xfId="4887" xr:uid="{00000000-0005-0000-0000-000038260000}"/>
    <cellStyle name="Style 171" xfId="4888" xr:uid="{00000000-0005-0000-0000-000039260000}"/>
    <cellStyle name="Style 172" xfId="4889" xr:uid="{00000000-0005-0000-0000-00003A260000}"/>
    <cellStyle name="Style 173" xfId="4890" xr:uid="{00000000-0005-0000-0000-00003B260000}"/>
    <cellStyle name="Style 174" xfId="4891" xr:uid="{00000000-0005-0000-0000-00003C260000}"/>
    <cellStyle name="Style 175" xfId="4892" xr:uid="{00000000-0005-0000-0000-00003D260000}"/>
    <cellStyle name="Style 176" xfId="4893" xr:uid="{00000000-0005-0000-0000-00003E260000}"/>
    <cellStyle name="Style 177" xfId="4894" xr:uid="{00000000-0005-0000-0000-00003F260000}"/>
    <cellStyle name="Style 178" xfId="4895" xr:uid="{00000000-0005-0000-0000-000040260000}"/>
    <cellStyle name="Style 179" xfId="4896" xr:uid="{00000000-0005-0000-0000-000041260000}"/>
    <cellStyle name="Style 18" xfId="4897" xr:uid="{00000000-0005-0000-0000-000042260000}"/>
    <cellStyle name="Style 180" xfId="4898" xr:uid="{00000000-0005-0000-0000-000043260000}"/>
    <cellStyle name="Style 181" xfId="4899" xr:uid="{00000000-0005-0000-0000-000044260000}"/>
    <cellStyle name="Style 182" xfId="4900" xr:uid="{00000000-0005-0000-0000-000045260000}"/>
    <cellStyle name="Style 183" xfId="4901" xr:uid="{00000000-0005-0000-0000-000046260000}"/>
    <cellStyle name="Style 184" xfId="4902" xr:uid="{00000000-0005-0000-0000-000047260000}"/>
    <cellStyle name="Style 185" xfId="4903" xr:uid="{00000000-0005-0000-0000-000048260000}"/>
    <cellStyle name="Style 186" xfId="4904" xr:uid="{00000000-0005-0000-0000-000049260000}"/>
    <cellStyle name="Style 187" xfId="4905" xr:uid="{00000000-0005-0000-0000-00004A260000}"/>
    <cellStyle name="Style 188" xfId="4906" xr:uid="{00000000-0005-0000-0000-00004B260000}"/>
    <cellStyle name="Style 189" xfId="4907" xr:uid="{00000000-0005-0000-0000-00004C260000}"/>
    <cellStyle name="Style 19" xfId="4908" xr:uid="{00000000-0005-0000-0000-00004D260000}"/>
    <cellStyle name="Style 190" xfId="4909" xr:uid="{00000000-0005-0000-0000-00004E260000}"/>
    <cellStyle name="Style 191" xfId="4910" xr:uid="{00000000-0005-0000-0000-00004F260000}"/>
    <cellStyle name="Style 192" xfId="4911" xr:uid="{00000000-0005-0000-0000-000050260000}"/>
    <cellStyle name="Style 193" xfId="4912" xr:uid="{00000000-0005-0000-0000-000051260000}"/>
    <cellStyle name="Style 194" xfId="4913" xr:uid="{00000000-0005-0000-0000-000052260000}"/>
    <cellStyle name="Style 195" xfId="4914" xr:uid="{00000000-0005-0000-0000-000053260000}"/>
    <cellStyle name="Style 196" xfId="4915" xr:uid="{00000000-0005-0000-0000-000054260000}"/>
    <cellStyle name="Style 197" xfId="4916" xr:uid="{00000000-0005-0000-0000-000055260000}"/>
    <cellStyle name="Style 198" xfId="4917" xr:uid="{00000000-0005-0000-0000-000056260000}"/>
    <cellStyle name="Style 199" xfId="4918" xr:uid="{00000000-0005-0000-0000-000057260000}"/>
    <cellStyle name="Style 2" xfId="4919" xr:uid="{00000000-0005-0000-0000-000058260000}"/>
    <cellStyle name="Style 20" xfId="4920" xr:uid="{00000000-0005-0000-0000-000059260000}"/>
    <cellStyle name="Style 200" xfId="4921" xr:uid="{00000000-0005-0000-0000-00005A260000}"/>
    <cellStyle name="Style 201" xfId="4922" xr:uid="{00000000-0005-0000-0000-00005B260000}"/>
    <cellStyle name="Style 202" xfId="4923" xr:uid="{00000000-0005-0000-0000-00005C260000}"/>
    <cellStyle name="Style 203" xfId="4924" xr:uid="{00000000-0005-0000-0000-00005D260000}"/>
    <cellStyle name="Style 204" xfId="4925" xr:uid="{00000000-0005-0000-0000-00005E260000}"/>
    <cellStyle name="Style 205" xfId="4926" xr:uid="{00000000-0005-0000-0000-00005F260000}"/>
    <cellStyle name="Style 206" xfId="4927" xr:uid="{00000000-0005-0000-0000-000060260000}"/>
    <cellStyle name="Style 207" xfId="4928" xr:uid="{00000000-0005-0000-0000-000061260000}"/>
    <cellStyle name="Style 208" xfId="4929" xr:uid="{00000000-0005-0000-0000-000062260000}"/>
    <cellStyle name="Style 209" xfId="4930" xr:uid="{00000000-0005-0000-0000-000063260000}"/>
    <cellStyle name="Style 21" xfId="4931" xr:uid="{00000000-0005-0000-0000-000064260000}"/>
    <cellStyle name="Style 21 2" xfId="4932" xr:uid="{00000000-0005-0000-0000-000065260000}"/>
    <cellStyle name="Style 21 3" xfId="9917" xr:uid="{00000000-0005-0000-0000-000066260000}"/>
    <cellStyle name="Style 21 4" xfId="9820" xr:uid="{00000000-0005-0000-0000-000067260000}"/>
    <cellStyle name="Style 21 5" xfId="9841" xr:uid="{00000000-0005-0000-0000-000068260000}"/>
    <cellStyle name="Style 21 6" xfId="9828" xr:uid="{00000000-0005-0000-0000-000069260000}"/>
    <cellStyle name="Style 22" xfId="4933" xr:uid="{00000000-0005-0000-0000-00006A260000}"/>
    <cellStyle name="Style 22 2" xfId="4934" xr:uid="{00000000-0005-0000-0000-00006B260000}"/>
    <cellStyle name="Style 22 2 2" xfId="9919" xr:uid="{00000000-0005-0000-0000-00006C260000}"/>
    <cellStyle name="Style 22 2 3" xfId="9818" xr:uid="{00000000-0005-0000-0000-00006D260000}"/>
    <cellStyle name="Style 22 2 4" xfId="9839" xr:uid="{00000000-0005-0000-0000-00006E260000}"/>
    <cellStyle name="Style 22 2 5" xfId="9826" xr:uid="{00000000-0005-0000-0000-00006F260000}"/>
    <cellStyle name="Style 22 3" xfId="4935" xr:uid="{00000000-0005-0000-0000-000070260000}"/>
    <cellStyle name="Style 22 3 2" xfId="9920" xr:uid="{00000000-0005-0000-0000-000071260000}"/>
    <cellStyle name="Style 22 3 3" xfId="9817" xr:uid="{00000000-0005-0000-0000-000072260000}"/>
    <cellStyle name="Style 22 3 4" xfId="9838" xr:uid="{00000000-0005-0000-0000-000073260000}"/>
    <cellStyle name="Style 22 3 5" xfId="9825" xr:uid="{00000000-0005-0000-0000-000074260000}"/>
    <cellStyle name="Style 22 4" xfId="4936" xr:uid="{00000000-0005-0000-0000-000075260000}"/>
    <cellStyle name="Style 22 5" xfId="9918" xr:uid="{00000000-0005-0000-0000-000076260000}"/>
    <cellStyle name="Style 22 6" xfId="9819" xr:uid="{00000000-0005-0000-0000-000077260000}"/>
    <cellStyle name="Style 22 7" xfId="9840" xr:uid="{00000000-0005-0000-0000-000078260000}"/>
    <cellStyle name="Style 22 8" xfId="9827" xr:uid="{00000000-0005-0000-0000-000079260000}"/>
    <cellStyle name="Style 23" xfId="59" xr:uid="{00000000-0005-0000-0000-00007A260000}"/>
    <cellStyle name="Style 23 2" xfId="60" xr:uid="{00000000-0005-0000-0000-00007B260000}"/>
    <cellStyle name="Style 23 2 2" xfId="76" xr:uid="{00000000-0005-0000-0000-00007C260000}"/>
    <cellStyle name="Style 23 2 2 2" xfId="121" xr:uid="{00000000-0005-0000-0000-00007D260000}"/>
    <cellStyle name="Style 23 2 2 2 2" xfId="9796" xr:uid="{00000000-0005-0000-0000-00007E260000}"/>
    <cellStyle name="Style 23 2 2 2 3" xfId="10016" xr:uid="{00000000-0005-0000-0000-00007F260000}"/>
    <cellStyle name="Style 23 2 2 2 4" xfId="10014" xr:uid="{00000000-0005-0000-0000-000080260000}"/>
    <cellStyle name="Style 23 2 2 2 5" xfId="10068" xr:uid="{00000000-0005-0000-0000-000081260000}"/>
    <cellStyle name="Style 23 2 2 3" xfId="9758" xr:uid="{00000000-0005-0000-0000-000082260000}"/>
    <cellStyle name="Style 23 2 2 3 2" xfId="10054" xr:uid="{00000000-0005-0000-0000-000083260000}"/>
    <cellStyle name="Style 23 2 2 3 3" xfId="10089" xr:uid="{00000000-0005-0000-0000-000084260000}"/>
    <cellStyle name="Style 23 2 2 3 4" xfId="10013" xr:uid="{00000000-0005-0000-0000-000085260000}"/>
    <cellStyle name="Style 23 3" xfId="77" xr:uid="{00000000-0005-0000-0000-000086260000}"/>
    <cellStyle name="Style 23 3 2" xfId="120" xr:uid="{00000000-0005-0000-0000-000087260000}"/>
    <cellStyle name="Style 23 3 2 2" xfId="9795" xr:uid="{00000000-0005-0000-0000-000088260000}"/>
    <cellStyle name="Style 23 3 2 3" xfId="10017" xr:uid="{00000000-0005-0000-0000-000089260000}"/>
    <cellStyle name="Style 23 3 2 4" xfId="10015" xr:uid="{00000000-0005-0000-0000-00008A260000}"/>
    <cellStyle name="Style 23 3 2 5" xfId="10069" xr:uid="{00000000-0005-0000-0000-00008B260000}"/>
    <cellStyle name="Style 23 3 3" xfId="9759" xr:uid="{00000000-0005-0000-0000-00008C260000}"/>
    <cellStyle name="Style 23 3 3 2" xfId="10055" xr:uid="{00000000-0005-0000-0000-00008D260000}"/>
    <cellStyle name="Style 23 3 3 3" xfId="10090" xr:uid="{00000000-0005-0000-0000-00008E260000}"/>
    <cellStyle name="Style 23 3 3 4" xfId="10008" xr:uid="{00000000-0005-0000-0000-00008F260000}"/>
    <cellStyle name="Style 24" xfId="4937" xr:uid="{00000000-0005-0000-0000-000090260000}"/>
    <cellStyle name="Style 24 2" xfId="4938" xr:uid="{00000000-0005-0000-0000-000091260000}"/>
    <cellStyle name="Style 24 3" xfId="4939" xr:uid="{00000000-0005-0000-0000-000092260000}"/>
    <cellStyle name="Style 24 4" xfId="4940" xr:uid="{00000000-0005-0000-0000-000093260000}"/>
    <cellStyle name="Style 24 5" xfId="9921" xr:uid="{00000000-0005-0000-0000-000094260000}"/>
    <cellStyle name="Style 24 6" xfId="9816" xr:uid="{00000000-0005-0000-0000-000095260000}"/>
    <cellStyle name="Style 24 7" xfId="9837" xr:uid="{00000000-0005-0000-0000-000096260000}"/>
    <cellStyle name="Style 24 8" xfId="9824" xr:uid="{00000000-0005-0000-0000-000097260000}"/>
    <cellStyle name="Style 25" xfId="4941" xr:uid="{00000000-0005-0000-0000-000098260000}"/>
    <cellStyle name="Style 25 2" xfId="4942" xr:uid="{00000000-0005-0000-0000-000099260000}"/>
    <cellStyle name="Style 25 2 2" xfId="9923" xr:uid="{00000000-0005-0000-0000-00009A260000}"/>
    <cellStyle name="Style 25 2 3" xfId="9814" xr:uid="{00000000-0005-0000-0000-00009B260000}"/>
    <cellStyle name="Style 25 2 4" xfId="9835" xr:uid="{00000000-0005-0000-0000-00009C260000}"/>
    <cellStyle name="Style 25 2 5" xfId="9822" xr:uid="{00000000-0005-0000-0000-00009D260000}"/>
    <cellStyle name="Style 25 3" xfId="4943" xr:uid="{00000000-0005-0000-0000-00009E260000}"/>
    <cellStyle name="Style 25 4" xfId="9922" xr:uid="{00000000-0005-0000-0000-00009F260000}"/>
    <cellStyle name="Style 25 5" xfId="9815" xr:uid="{00000000-0005-0000-0000-0000A0260000}"/>
    <cellStyle name="Style 25 6" xfId="9836" xr:uid="{00000000-0005-0000-0000-0000A1260000}"/>
    <cellStyle name="Style 25 7" xfId="9823" xr:uid="{00000000-0005-0000-0000-0000A2260000}"/>
    <cellStyle name="Style 26" xfId="4944" xr:uid="{00000000-0005-0000-0000-0000A3260000}"/>
    <cellStyle name="Style 26 2" xfId="4945" xr:uid="{00000000-0005-0000-0000-0000A4260000}"/>
    <cellStyle name="Style 26 3" xfId="4946" xr:uid="{00000000-0005-0000-0000-0000A5260000}"/>
    <cellStyle name="Style 26 4" xfId="4947" xr:uid="{00000000-0005-0000-0000-0000A6260000}"/>
    <cellStyle name="Style 26 5" xfId="9924" xr:uid="{00000000-0005-0000-0000-0000A7260000}"/>
    <cellStyle name="Style 26 6" xfId="9813" xr:uid="{00000000-0005-0000-0000-0000A8260000}"/>
    <cellStyle name="Style 26 7" xfId="9834" xr:uid="{00000000-0005-0000-0000-0000A9260000}"/>
    <cellStyle name="Style 26 8" xfId="9821" xr:uid="{00000000-0005-0000-0000-0000AA260000}"/>
    <cellStyle name="Style 27" xfId="4948" xr:uid="{00000000-0005-0000-0000-0000AB260000}"/>
    <cellStyle name="Style 28" xfId="4949" xr:uid="{00000000-0005-0000-0000-0000AC260000}"/>
    <cellStyle name="Style 29" xfId="4950" xr:uid="{00000000-0005-0000-0000-0000AD260000}"/>
    <cellStyle name="Style 3" xfId="4951" xr:uid="{00000000-0005-0000-0000-0000AE260000}"/>
    <cellStyle name="Style 30" xfId="4952" xr:uid="{00000000-0005-0000-0000-0000AF260000}"/>
    <cellStyle name="Style 31" xfId="4953" xr:uid="{00000000-0005-0000-0000-0000B0260000}"/>
    <cellStyle name="Style 32" xfId="4954" xr:uid="{00000000-0005-0000-0000-0000B1260000}"/>
    <cellStyle name="Style 33" xfId="4955" xr:uid="{00000000-0005-0000-0000-0000B2260000}"/>
    <cellStyle name="Style 34" xfId="4956" xr:uid="{00000000-0005-0000-0000-0000B3260000}"/>
    <cellStyle name="Style 35" xfId="4957" xr:uid="{00000000-0005-0000-0000-0000B4260000}"/>
    <cellStyle name="Style 36" xfId="4958" xr:uid="{00000000-0005-0000-0000-0000B5260000}"/>
    <cellStyle name="Style 37" xfId="4959" xr:uid="{00000000-0005-0000-0000-0000B6260000}"/>
    <cellStyle name="Style 38" xfId="4960" xr:uid="{00000000-0005-0000-0000-0000B7260000}"/>
    <cellStyle name="Style 39" xfId="4961" xr:uid="{00000000-0005-0000-0000-0000B8260000}"/>
    <cellStyle name="Style 4" xfId="4962" xr:uid="{00000000-0005-0000-0000-0000B9260000}"/>
    <cellStyle name="Style 40" xfId="4963" xr:uid="{00000000-0005-0000-0000-0000BA260000}"/>
    <cellStyle name="Style 41" xfId="4964" xr:uid="{00000000-0005-0000-0000-0000BB260000}"/>
    <cellStyle name="Style 42" xfId="4965" xr:uid="{00000000-0005-0000-0000-0000BC260000}"/>
    <cellStyle name="Style 43" xfId="4966" xr:uid="{00000000-0005-0000-0000-0000BD260000}"/>
    <cellStyle name="Style 44" xfId="4967" xr:uid="{00000000-0005-0000-0000-0000BE260000}"/>
    <cellStyle name="Style 45" xfId="4968" xr:uid="{00000000-0005-0000-0000-0000BF260000}"/>
    <cellStyle name="Style 46" xfId="4969" xr:uid="{00000000-0005-0000-0000-0000C0260000}"/>
    <cellStyle name="Style 47" xfId="4970" xr:uid="{00000000-0005-0000-0000-0000C1260000}"/>
    <cellStyle name="Style 48" xfId="4971" xr:uid="{00000000-0005-0000-0000-0000C2260000}"/>
    <cellStyle name="Style 49" xfId="4972" xr:uid="{00000000-0005-0000-0000-0000C3260000}"/>
    <cellStyle name="Style 5" xfId="4973" xr:uid="{00000000-0005-0000-0000-0000C4260000}"/>
    <cellStyle name="Style 50" xfId="4974" xr:uid="{00000000-0005-0000-0000-0000C5260000}"/>
    <cellStyle name="Style 51" xfId="4975" xr:uid="{00000000-0005-0000-0000-0000C6260000}"/>
    <cellStyle name="Style 52" xfId="4976" xr:uid="{00000000-0005-0000-0000-0000C7260000}"/>
    <cellStyle name="Style 53" xfId="4977" xr:uid="{00000000-0005-0000-0000-0000C8260000}"/>
    <cellStyle name="Style 54" xfId="4978" xr:uid="{00000000-0005-0000-0000-0000C9260000}"/>
    <cellStyle name="Style 55" xfId="4979" xr:uid="{00000000-0005-0000-0000-0000CA260000}"/>
    <cellStyle name="Style 56" xfId="4980" xr:uid="{00000000-0005-0000-0000-0000CB260000}"/>
    <cellStyle name="Style 57" xfId="4981" xr:uid="{00000000-0005-0000-0000-0000CC260000}"/>
    <cellStyle name="Style 58" xfId="4982" xr:uid="{00000000-0005-0000-0000-0000CD260000}"/>
    <cellStyle name="Style 59" xfId="4983" xr:uid="{00000000-0005-0000-0000-0000CE260000}"/>
    <cellStyle name="Style 6" xfId="4984" xr:uid="{00000000-0005-0000-0000-0000CF260000}"/>
    <cellStyle name="Style 60" xfId="4985" xr:uid="{00000000-0005-0000-0000-0000D0260000}"/>
    <cellStyle name="Style 61" xfId="4986" xr:uid="{00000000-0005-0000-0000-0000D1260000}"/>
    <cellStyle name="Style 62" xfId="4987" xr:uid="{00000000-0005-0000-0000-0000D2260000}"/>
    <cellStyle name="Style 63" xfId="4988" xr:uid="{00000000-0005-0000-0000-0000D3260000}"/>
    <cellStyle name="Style 64" xfId="4989" xr:uid="{00000000-0005-0000-0000-0000D4260000}"/>
    <cellStyle name="Style 65" xfId="4990" xr:uid="{00000000-0005-0000-0000-0000D5260000}"/>
    <cellStyle name="Style 66" xfId="4991" xr:uid="{00000000-0005-0000-0000-0000D6260000}"/>
    <cellStyle name="Style 67" xfId="4992" xr:uid="{00000000-0005-0000-0000-0000D7260000}"/>
    <cellStyle name="Style 68" xfId="4993" xr:uid="{00000000-0005-0000-0000-0000D8260000}"/>
    <cellStyle name="Style 69" xfId="4994" xr:uid="{00000000-0005-0000-0000-0000D9260000}"/>
    <cellStyle name="Style 7" xfId="4995" xr:uid="{00000000-0005-0000-0000-0000DA260000}"/>
    <cellStyle name="Style 70" xfId="4996" xr:uid="{00000000-0005-0000-0000-0000DB260000}"/>
    <cellStyle name="Style 71" xfId="4997" xr:uid="{00000000-0005-0000-0000-0000DC260000}"/>
    <cellStyle name="Style 72" xfId="4998" xr:uid="{00000000-0005-0000-0000-0000DD260000}"/>
    <cellStyle name="Style 73" xfId="4999" xr:uid="{00000000-0005-0000-0000-0000DE260000}"/>
    <cellStyle name="Style 74" xfId="5000" xr:uid="{00000000-0005-0000-0000-0000DF260000}"/>
    <cellStyle name="Style 75" xfId="5001" xr:uid="{00000000-0005-0000-0000-0000E0260000}"/>
    <cellStyle name="Style 76" xfId="5002" xr:uid="{00000000-0005-0000-0000-0000E1260000}"/>
    <cellStyle name="Style 77" xfId="5003" xr:uid="{00000000-0005-0000-0000-0000E2260000}"/>
    <cellStyle name="Style 78" xfId="5004" xr:uid="{00000000-0005-0000-0000-0000E3260000}"/>
    <cellStyle name="Style 79" xfId="5005" xr:uid="{00000000-0005-0000-0000-0000E4260000}"/>
    <cellStyle name="Style 8" xfId="5006" xr:uid="{00000000-0005-0000-0000-0000E5260000}"/>
    <cellStyle name="Style 80" xfId="5007" xr:uid="{00000000-0005-0000-0000-0000E6260000}"/>
    <cellStyle name="Style 81" xfId="5008" xr:uid="{00000000-0005-0000-0000-0000E7260000}"/>
    <cellStyle name="Style 82" xfId="5009" xr:uid="{00000000-0005-0000-0000-0000E8260000}"/>
    <cellStyle name="Style 83" xfId="5010" xr:uid="{00000000-0005-0000-0000-0000E9260000}"/>
    <cellStyle name="Style 84" xfId="5011" xr:uid="{00000000-0005-0000-0000-0000EA260000}"/>
    <cellStyle name="Style 85" xfId="5012" xr:uid="{00000000-0005-0000-0000-0000EB260000}"/>
    <cellStyle name="Style 86" xfId="5013" xr:uid="{00000000-0005-0000-0000-0000EC260000}"/>
    <cellStyle name="Style 87" xfId="5014" xr:uid="{00000000-0005-0000-0000-0000ED260000}"/>
    <cellStyle name="Style 88" xfId="5015" xr:uid="{00000000-0005-0000-0000-0000EE260000}"/>
    <cellStyle name="Style 89" xfId="5016" xr:uid="{00000000-0005-0000-0000-0000EF260000}"/>
    <cellStyle name="Style 9" xfId="5017" xr:uid="{00000000-0005-0000-0000-0000F0260000}"/>
    <cellStyle name="Style 90" xfId="5018" xr:uid="{00000000-0005-0000-0000-0000F1260000}"/>
    <cellStyle name="Style 91" xfId="5019" xr:uid="{00000000-0005-0000-0000-0000F2260000}"/>
    <cellStyle name="Style 92" xfId="5020" xr:uid="{00000000-0005-0000-0000-0000F3260000}"/>
    <cellStyle name="Style 93" xfId="5021" xr:uid="{00000000-0005-0000-0000-0000F4260000}"/>
    <cellStyle name="Style 94" xfId="5022" xr:uid="{00000000-0005-0000-0000-0000F5260000}"/>
    <cellStyle name="Style 95" xfId="5023" xr:uid="{00000000-0005-0000-0000-0000F6260000}"/>
    <cellStyle name="Style 96" xfId="5024" xr:uid="{00000000-0005-0000-0000-0000F7260000}"/>
    <cellStyle name="Style 97" xfId="5025" xr:uid="{00000000-0005-0000-0000-0000F8260000}"/>
    <cellStyle name="Style 98" xfId="5026" xr:uid="{00000000-0005-0000-0000-0000F9260000}"/>
    <cellStyle name="Style 99" xfId="5027" xr:uid="{00000000-0005-0000-0000-0000FA260000}"/>
    <cellStyle name="STYLE1" xfId="5028" xr:uid="{00000000-0005-0000-0000-0000FB260000}"/>
    <cellStyle name="STYLE2" xfId="5029" xr:uid="{00000000-0005-0000-0000-0000FC260000}"/>
    <cellStyle name="STYLE3" xfId="5030" xr:uid="{00000000-0005-0000-0000-0000FD260000}"/>
    <cellStyle name="Subhead" xfId="5031" xr:uid="{00000000-0005-0000-0000-0000FE260000}"/>
    <cellStyle name="Subtotal_left" xfId="5032" xr:uid="{00000000-0005-0000-0000-0000FF260000}"/>
    <cellStyle name="SwitchCell" xfId="5033" xr:uid="{00000000-0005-0000-0000-000000270000}"/>
    <cellStyle name="t" xfId="5034" xr:uid="{00000000-0005-0000-0000-000001270000}"/>
    <cellStyle name="Table Col Head" xfId="5035" xr:uid="{00000000-0005-0000-0000-000002270000}"/>
    <cellStyle name="Table Head" xfId="5036" xr:uid="{00000000-0005-0000-0000-000003270000}"/>
    <cellStyle name="Table Head Aligned" xfId="5037" xr:uid="{00000000-0005-0000-0000-000004270000}"/>
    <cellStyle name="Table Head Aligned 2" xfId="6209" xr:uid="{00000000-0005-0000-0000-000005270000}"/>
    <cellStyle name="Table Head Aligned 2 2" xfId="9856" xr:uid="{00000000-0005-0000-0000-000006270000}"/>
    <cellStyle name="Table Head Aligned 3" xfId="9812" xr:uid="{00000000-0005-0000-0000-000007270000}"/>
    <cellStyle name="Table Head Blue" xfId="5038" xr:uid="{00000000-0005-0000-0000-000008270000}"/>
    <cellStyle name="Table Head Green" xfId="5039" xr:uid="{00000000-0005-0000-0000-000009270000}"/>
    <cellStyle name="Table Head Green 2" xfId="6211" xr:uid="{00000000-0005-0000-0000-00000A270000}"/>
    <cellStyle name="Table Head Green 2 2" xfId="9857" xr:uid="{00000000-0005-0000-0000-00000B270000}"/>
    <cellStyle name="Table Head Green 3" xfId="9811" xr:uid="{00000000-0005-0000-0000-00000C270000}"/>
    <cellStyle name="Table Head_Val_Sum_Graph" xfId="5040" xr:uid="{00000000-0005-0000-0000-00000D270000}"/>
    <cellStyle name="Table Sub Head" xfId="5041" xr:uid="{00000000-0005-0000-0000-00000E270000}"/>
    <cellStyle name="Table Text" xfId="5042" xr:uid="{00000000-0005-0000-0000-00000F270000}"/>
    <cellStyle name="Table Title" xfId="5043" xr:uid="{00000000-0005-0000-0000-000010270000}"/>
    <cellStyle name="Table Units" xfId="5044" xr:uid="{00000000-0005-0000-0000-000011270000}"/>
    <cellStyle name="Table_Header" xfId="5045" xr:uid="{00000000-0005-0000-0000-000012270000}"/>
    <cellStyle name="TableBorder" xfId="5046" xr:uid="{00000000-0005-0000-0000-000013270000}"/>
    <cellStyle name="TableBorder 2" xfId="9799" xr:uid="{00000000-0005-0000-0000-000014270000}"/>
    <cellStyle name="TableColumnHeader" xfId="5047" xr:uid="{00000000-0005-0000-0000-000015270000}"/>
    <cellStyle name="TableColumnHeader 2" xfId="8566" xr:uid="{00000000-0005-0000-0000-000016270000}"/>
    <cellStyle name="TableColumnHeader 2 2" xfId="9989" xr:uid="{00000000-0005-0000-0000-000017270000}"/>
    <cellStyle name="TableColumnHeader 2 3" xfId="9863" xr:uid="{00000000-0005-0000-0000-000018270000}"/>
    <cellStyle name="TableColumnHeader 2 4" xfId="9961" xr:uid="{00000000-0005-0000-0000-000019270000}"/>
    <cellStyle name="TableColumnHeader 3" xfId="9925" xr:uid="{00000000-0005-0000-0000-00001A270000}"/>
    <cellStyle name="TableColumnHeader 4" xfId="9810" xr:uid="{00000000-0005-0000-0000-00001B270000}"/>
    <cellStyle name="TableColumnHeader 5" xfId="9798" xr:uid="{00000000-0005-0000-0000-00001C270000}"/>
    <cellStyle name="TableHeading" xfId="5048" xr:uid="{00000000-0005-0000-0000-00001D270000}"/>
    <cellStyle name="TableHeading 2" xfId="9797" xr:uid="{00000000-0005-0000-0000-00001E270000}"/>
    <cellStyle name="TableHighlight" xfId="5049" xr:uid="{00000000-0005-0000-0000-00001F270000}"/>
    <cellStyle name="TableNote" xfId="5050" xr:uid="{00000000-0005-0000-0000-000020270000}"/>
    <cellStyle name="test a style" xfId="5051" xr:uid="{00000000-0005-0000-0000-000021270000}"/>
    <cellStyle name="test a style 2" xfId="6212" xr:uid="{00000000-0005-0000-0000-000022270000}"/>
    <cellStyle name="test a style 2 2" xfId="9858" xr:uid="{00000000-0005-0000-0000-000023270000}"/>
    <cellStyle name="test a style 3" xfId="9809" xr:uid="{00000000-0005-0000-0000-000024270000}"/>
    <cellStyle name="Text 1" xfId="5052" xr:uid="{00000000-0005-0000-0000-000025270000}"/>
    <cellStyle name="Text Head 1" xfId="5053" xr:uid="{00000000-0005-0000-0000-000026270000}"/>
    <cellStyle name="Text Indent A" xfId="5054" xr:uid="{00000000-0005-0000-0000-000027270000}"/>
    <cellStyle name="Text Indent B" xfId="5055" xr:uid="{00000000-0005-0000-0000-000028270000}"/>
    <cellStyle name="Text Indent C" xfId="5056" xr:uid="{00000000-0005-0000-0000-000029270000}"/>
    <cellStyle name="Text Wrap" xfId="5057" xr:uid="{00000000-0005-0000-0000-00002A270000}"/>
    <cellStyle name="Time" xfId="5058" xr:uid="{00000000-0005-0000-0000-00002B270000}"/>
    <cellStyle name="Times 10" xfId="5059" xr:uid="{00000000-0005-0000-0000-00002C270000}"/>
    <cellStyle name="Times 12" xfId="5060" xr:uid="{00000000-0005-0000-0000-00002D270000}"/>
    <cellStyle name="Times New Roman" xfId="5061" xr:uid="{00000000-0005-0000-0000-00002E270000}"/>
    <cellStyle name="Title 2" xfId="61" xr:uid="{00000000-0005-0000-0000-00002F270000}"/>
    <cellStyle name="Title 2 2" xfId="5062" xr:uid="{00000000-0005-0000-0000-000030270000}"/>
    <cellStyle name="Title 3" xfId="5063" xr:uid="{00000000-0005-0000-0000-000031270000}"/>
    <cellStyle name="title1" xfId="5065" xr:uid="{00000000-0005-0000-0000-000032270000}"/>
    <cellStyle name="title2" xfId="5066" xr:uid="{00000000-0005-0000-0000-000033270000}"/>
    <cellStyle name="Title-2" xfId="5064" xr:uid="{00000000-0005-0000-0000-000034270000}"/>
    <cellStyle name="Titles" xfId="5067" xr:uid="{00000000-0005-0000-0000-000035270000}"/>
    <cellStyle name="titre_col" xfId="5068" xr:uid="{00000000-0005-0000-0000-000036270000}"/>
    <cellStyle name="TOC" xfId="5069" xr:uid="{00000000-0005-0000-0000-000037270000}"/>
    <cellStyle name="Total 2" xfId="62" xr:uid="{00000000-0005-0000-0000-000038270000}"/>
    <cellStyle name="Total 2 10" xfId="5070" xr:uid="{00000000-0005-0000-0000-000039270000}"/>
    <cellStyle name="Total 2 11" xfId="9751" xr:uid="{00000000-0005-0000-0000-00003A270000}"/>
    <cellStyle name="Total 2 11 2" xfId="10047" xr:uid="{00000000-0005-0000-0000-00003B270000}"/>
    <cellStyle name="Total 2 11 3" xfId="10082" xr:uid="{00000000-0005-0000-0000-00003C270000}"/>
    <cellStyle name="Total 2 11 4" xfId="9999" xr:uid="{00000000-0005-0000-0000-00003D270000}"/>
    <cellStyle name="Total 2 12" xfId="9773" xr:uid="{00000000-0005-0000-0000-00003E270000}"/>
    <cellStyle name="Total 2 13" xfId="10036" xr:uid="{00000000-0005-0000-0000-00003F270000}"/>
    <cellStyle name="Total 2 14" xfId="10114" xr:uid="{00000000-0005-0000-0000-000040270000}"/>
    <cellStyle name="Total 2 2" xfId="69" xr:uid="{00000000-0005-0000-0000-000041270000}"/>
    <cellStyle name="Total 2 2 2" xfId="89" xr:uid="{00000000-0005-0000-0000-000042270000}"/>
    <cellStyle name="Total 2 2 2 2" xfId="9771" xr:uid="{00000000-0005-0000-0000-000043270000}"/>
    <cellStyle name="Total 2 2 2 2 2" xfId="10067" xr:uid="{00000000-0005-0000-0000-000044270000}"/>
    <cellStyle name="Total 2 2 2 2 3" xfId="10102" xr:uid="{00000000-0005-0000-0000-000045270000}"/>
    <cellStyle name="Total 2 2 2 2 4" xfId="10131" xr:uid="{00000000-0005-0000-0000-000046270000}"/>
    <cellStyle name="Total 2 2 2 3" xfId="9791" xr:uid="{00000000-0005-0000-0000-000047270000}"/>
    <cellStyle name="Total 2 2 2 4" xfId="10018" xr:uid="{00000000-0005-0000-0000-000048270000}"/>
    <cellStyle name="Total 2 2 2 5" xfId="10070" xr:uid="{00000000-0005-0000-0000-000049270000}"/>
    <cellStyle name="Total 2 2 3" xfId="9757" xr:uid="{00000000-0005-0000-0000-00004A270000}"/>
    <cellStyle name="Total 2 2 3 2" xfId="10053" xr:uid="{00000000-0005-0000-0000-00004B270000}"/>
    <cellStyle name="Total 2 2 3 3" xfId="10088" xr:uid="{00000000-0005-0000-0000-00004C270000}"/>
    <cellStyle name="Total 2 2 3 4" xfId="9995" xr:uid="{00000000-0005-0000-0000-00004D270000}"/>
    <cellStyle name="Total 2 2 4" xfId="9779" xr:uid="{00000000-0005-0000-0000-00004E270000}"/>
    <cellStyle name="Total 2 2 5" xfId="10030" xr:uid="{00000000-0005-0000-0000-00004F270000}"/>
    <cellStyle name="Total 2 2 6" xfId="10108" xr:uid="{00000000-0005-0000-0000-000050270000}"/>
    <cellStyle name="Total 2 3" xfId="83" xr:uid="{00000000-0005-0000-0000-000051270000}"/>
    <cellStyle name="Total 2 3 2" xfId="9765" xr:uid="{00000000-0005-0000-0000-000052270000}"/>
    <cellStyle name="Total 2 3 2 2" xfId="10061" xr:uid="{00000000-0005-0000-0000-000053270000}"/>
    <cellStyle name="Total 2 3 2 3" xfId="10096" xr:uid="{00000000-0005-0000-0000-000054270000}"/>
    <cellStyle name="Total 2 3 2 4" xfId="10125" xr:uid="{00000000-0005-0000-0000-000055270000}"/>
    <cellStyle name="Total 2 3 3" xfId="9785" xr:uid="{00000000-0005-0000-0000-000056270000}"/>
    <cellStyle name="Total 2 3 4" xfId="10024" xr:uid="{00000000-0005-0000-0000-000057270000}"/>
    <cellStyle name="Total 2 3 5" xfId="10077" xr:uid="{00000000-0005-0000-0000-000058270000}"/>
    <cellStyle name="Total 2 4" xfId="5071" xr:uid="{00000000-0005-0000-0000-000059270000}"/>
    <cellStyle name="Total 2 5" xfId="5072" xr:uid="{00000000-0005-0000-0000-00005A270000}"/>
    <cellStyle name="Total 2 6" xfId="5073" xr:uid="{00000000-0005-0000-0000-00005B270000}"/>
    <cellStyle name="Total 2 7" xfId="5074" xr:uid="{00000000-0005-0000-0000-00005C270000}"/>
    <cellStyle name="Total 2 8" xfId="5075" xr:uid="{00000000-0005-0000-0000-00005D270000}"/>
    <cellStyle name="Total 2 9" xfId="5076" xr:uid="{00000000-0005-0000-0000-00005E270000}"/>
    <cellStyle name="Total 3" xfId="5077" xr:uid="{00000000-0005-0000-0000-00005F270000}"/>
    <cellStyle name="Total 3 2" xfId="9804" xr:uid="{00000000-0005-0000-0000-000060270000}"/>
    <cellStyle name="Total 3 3" xfId="9794" xr:uid="{00000000-0005-0000-0000-000061270000}"/>
    <cellStyle name="Total 3 4" xfId="9808" xr:uid="{00000000-0005-0000-0000-000062270000}"/>
    <cellStyle name="Total Bold" xfId="5078" xr:uid="{00000000-0005-0000-0000-000063270000}"/>
    <cellStyle name="Total Bold 2" xfId="9803" xr:uid="{00000000-0005-0000-0000-000064270000}"/>
    <cellStyle name="Total Bold 3" xfId="9793" xr:uid="{00000000-0005-0000-0000-000065270000}"/>
    <cellStyle name="Total Bold 4" xfId="9807" xr:uid="{00000000-0005-0000-0000-000066270000}"/>
    <cellStyle name="Totals" xfId="5079" xr:uid="{00000000-0005-0000-0000-000067270000}"/>
    <cellStyle name="Totals 2" xfId="8567" xr:uid="{00000000-0005-0000-0000-000068270000}"/>
    <cellStyle name="Totals 2 2" xfId="9862" xr:uid="{00000000-0005-0000-0000-000069270000}"/>
    <cellStyle name="Totals 2 3" xfId="9962" xr:uid="{00000000-0005-0000-0000-00006A270000}"/>
    <cellStyle name="Totals 2 4" xfId="9898" xr:uid="{00000000-0005-0000-0000-00006B270000}"/>
    <cellStyle name="Totals 2 5" xfId="9900" xr:uid="{00000000-0005-0000-0000-00006C270000}"/>
    <cellStyle name="Totals 3" xfId="9802" xr:uid="{00000000-0005-0000-0000-00006D270000}"/>
    <cellStyle name="Totals 4" xfId="9792" xr:uid="{00000000-0005-0000-0000-00006E270000}"/>
    <cellStyle name="Totals 5" xfId="9805" xr:uid="{00000000-0005-0000-0000-00006F270000}"/>
    <cellStyle name="Totals 6" xfId="9806" xr:uid="{00000000-0005-0000-0000-000070270000}"/>
    <cellStyle name="Underline_Single" xfId="5080" xr:uid="{00000000-0005-0000-0000-000071270000}"/>
    <cellStyle name="UnProtectedCalc" xfId="5081" xr:uid="{00000000-0005-0000-0000-000072270000}"/>
    <cellStyle name="UnProtectedCalc 2" xfId="6213" xr:uid="{00000000-0005-0000-0000-000073270000}"/>
    <cellStyle name="UnProtectedCalc 3" xfId="9801" xr:uid="{00000000-0005-0000-0000-000074270000}"/>
    <cellStyle name="Valuta (0)_Sheet1" xfId="5082" xr:uid="{00000000-0005-0000-0000-000075270000}"/>
    <cellStyle name="Valuta_piv_polio" xfId="5083" xr:uid="{00000000-0005-0000-0000-000076270000}"/>
    <cellStyle name="Währung [0]_A17 - 31.03.1998" xfId="5084" xr:uid="{00000000-0005-0000-0000-000077270000}"/>
    <cellStyle name="Währung_A17 - 31.03.1998" xfId="5085" xr:uid="{00000000-0005-0000-0000-000078270000}"/>
    <cellStyle name="Warburg" xfId="5086" xr:uid="{00000000-0005-0000-0000-000079270000}"/>
    <cellStyle name="Warning Text 2" xfId="63" xr:uid="{00000000-0005-0000-0000-00007A270000}"/>
    <cellStyle name="Warning Text 2 2" xfId="5087" xr:uid="{00000000-0005-0000-0000-00007B270000}"/>
    <cellStyle name="Warning Text 2 3" xfId="5088" xr:uid="{00000000-0005-0000-0000-00007C270000}"/>
    <cellStyle name="Warning Text 2 4" xfId="5089" xr:uid="{00000000-0005-0000-0000-00007D270000}"/>
    <cellStyle name="Warning Text 2 5" xfId="5090" xr:uid="{00000000-0005-0000-0000-00007E270000}"/>
    <cellStyle name="Warning Text 2 6" xfId="5091" xr:uid="{00000000-0005-0000-0000-00007F270000}"/>
    <cellStyle name="Warning Text 2 7" xfId="5092" xr:uid="{00000000-0005-0000-0000-000080270000}"/>
    <cellStyle name="Warning Text 2 8" xfId="5093" xr:uid="{00000000-0005-0000-0000-000081270000}"/>
    <cellStyle name="Warning Text 2 9" xfId="5094" xr:uid="{00000000-0005-0000-0000-000082270000}"/>
    <cellStyle name="Warning Text 3" xfId="5095" xr:uid="{00000000-0005-0000-0000-000083270000}"/>
    <cellStyle name="wild guess" xfId="5096" xr:uid="{00000000-0005-0000-0000-000084270000}"/>
    <cellStyle name="Wildguess" xfId="5097" xr:uid="{00000000-0005-0000-0000-000085270000}"/>
    <cellStyle name="Year" xfId="5098" xr:uid="{00000000-0005-0000-0000-000086270000}"/>
    <cellStyle name="Year Estimate" xfId="5099" xr:uid="{00000000-0005-0000-0000-000087270000}"/>
    <cellStyle name="Year, Actual" xfId="5100" xr:uid="{00000000-0005-0000-0000-000088270000}"/>
    <cellStyle name="YearE_ Pies " xfId="5101" xr:uid="{00000000-0005-0000-0000-000089270000}"/>
    <cellStyle name="YearFormat" xfId="5102" xr:uid="{00000000-0005-0000-0000-00008A270000}"/>
    <cellStyle name="YearFormat 2" xfId="6214" xr:uid="{00000000-0005-0000-0000-00008B270000}"/>
    <cellStyle name="YearFormat 2 2" xfId="9859" xr:uid="{00000000-0005-0000-0000-00008C270000}"/>
    <cellStyle name="YearFormat 3" xfId="9800" xr:uid="{00000000-0005-0000-0000-00008D270000}"/>
    <cellStyle name="Yen" xfId="5103" xr:uid="{00000000-0005-0000-0000-00008E270000}"/>
    <cellStyle name="YesNo" xfId="5104" xr:uid="{00000000-0005-0000-0000-00008F270000}"/>
    <cellStyle name="쬞\?1@" xfId="5105" xr:uid="{00000000-0005-0000-0000-000090270000}"/>
    <cellStyle name="千位分隔 2" xfId="5106" xr:uid="{00000000-0005-0000-0000-000091270000}"/>
    <cellStyle name="常规 2" xfId="5107" xr:uid="{00000000-0005-0000-0000-000092270000}"/>
    <cellStyle name="標準_car_JP" xfId="5108" xr:uid="{00000000-0005-0000-0000-000093270000}"/>
  </cellStyles>
  <dxfs count="4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913466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Bluewater\LRAMVA%202017\2017%20Bluewater%20LRAMVA%20W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9">
          <cell r="M49">
            <v>72.26702250000001</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59" t="s">
        <v>174</v>
      </c>
      <c r="C3" s="859"/>
    </row>
    <row r="4" spans="1:3" ht="11.25" customHeight="1"/>
    <row r="5" spans="1:3" s="30" customFormat="1" ht="25.5" customHeight="1">
      <c r="B5" s="60" t="s">
        <v>420</v>
      </c>
      <c r="C5" s="60" t="s">
        <v>173</v>
      </c>
    </row>
    <row r="6" spans="1:3" s="175" customFormat="1" ht="48" customHeight="1">
      <c r="A6" s="240"/>
      <c r="B6" s="598" t="s">
        <v>170</v>
      </c>
      <c r="C6" s="651" t="s">
        <v>595</v>
      </c>
    </row>
    <row r="7" spans="1:3" s="175" customFormat="1" ht="21" customHeight="1">
      <c r="A7" s="240"/>
      <c r="B7" s="592" t="s">
        <v>552</v>
      </c>
      <c r="C7" s="652" t="s">
        <v>608</v>
      </c>
    </row>
    <row r="8" spans="1:3" s="175" customFormat="1" ht="32.25" customHeight="1">
      <c r="B8" s="592" t="s">
        <v>367</v>
      </c>
      <c r="C8" s="653" t="s">
        <v>596</v>
      </c>
    </row>
    <row r="9" spans="1:3" s="175" customFormat="1" ht="27.75" customHeight="1">
      <c r="B9" s="592" t="s">
        <v>169</v>
      </c>
      <c r="C9" s="653" t="s">
        <v>597</v>
      </c>
    </row>
    <row r="10" spans="1:3" s="175" customFormat="1" ht="33" customHeight="1">
      <c r="B10" s="592" t="s">
        <v>593</v>
      </c>
      <c r="C10" s="652" t="s">
        <v>601</v>
      </c>
    </row>
    <row r="11" spans="1:3" s="175" customFormat="1" ht="26.25" customHeight="1">
      <c r="B11" s="607" t="s">
        <v>368</v>
      </c>
      <c r="C11" s="655" t="s">
        <v>598</v>
      </c>
    </row>
    <row r="12" spans="1:3" s="175" customFormat="1" ht="39.75" customHeight="1">
      <c r="B12" s="592" t="s">
        <v>369</v>
      </c>
      <c r="C12" s="653" t="s">
        <v>599</v>
      </c>
    </row>
    <row r="13" spans="1:3" s="175" customFormat="1" ht="18" customHeight="1">
      <c r="B13" s="592" t="s">
        <v>370</v>
      </c>
      <c r="C13" s="653" t="s">
        <v>600</v>
      </c>
    </row>
    <row r="14" spans="1:3" s="175" customFormat="1" ht="13.5" customHeight="1">
      <c r="B14" s="592"/>
      <c r="C14" s="654"/>
    </row>
    <row r="15" spans="1:3" s="175" customFormat="1" ht="18" customHeight="1">
      <c r="B15" s="592" t="s">
        <v>664</v>
      </c>
      <c r="C15" s="652" t="s">
        <v>662</v>
      </c>
    </row>
    <row r="16" spans="1:3" s="175" customFormat="1" ht="8.25" customHeight="1">
      <c r="B16" s="592"/>
      <c r="C16" s="654"/>
    </row>
    <row r="17" spans="2:3" s="175" customFormat="1" ht="33" customHeight="1">
      <c r="B17" s="656" t="s">
        <v>594</v>
      </c>
      <c r="C17" s="657" t="s">
        <v>663</v>
      </c>
    </row>
    <row r="18" spans="2:3" s="102" customFormat="1" ht="15.75">
      <c r="B18" s="175"/>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E480" zoomScale="90" zoomScaleNormal="90" zoomScaleSheetLayoutView="80" zoomScalePageLayoutView="85" workbookViewId="0">
      <selection activeCell="Y130" sqref="Y130"/>
    </sheetView>
  </sheetViews>
  <sheetFormatPr defaultColWidth="9" defaultRowHeight="14.25" outlineLevelRow="1" outlineLevelCol="1"/>
  <cols>
    <col min="1" max="1" width="4.5703125" style="501" customWidth="1"/>
    <col min="2" max="2" width="43.5703125" style="253" customWidth="1"/>
    <col min="3" max="3" width="14" style="253" customWidth="1"/>
    <col min="4" max="4" width="18" style="252" customWidth="1"/>
    <col min="5" max="8" width="10.42578125" style="252" customWidth="1" outlineLevel="1"/>
    <col min="9" max="13" width="9" style="252" customWidth="1" outlineLevel="1"/>
    <col min="14" max="14" width="12.42578125" style="252" customWidth="1" outlineLevel="1"/>
    <col min="15" max="15" width="17.5703125" style="252" customWidth="1"/>
    <col min="16" max="24" width="9.42578125" style="252" customWidth="1" outlineLevel="1"/>
    <col min="25" max="25" width="14" style="254" customWidth="1"/>
    <col min="26" max="26" width="14.5703125" style="254" customWidth="1"/>
    <col min="27" max="27" width="17"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5" style="252" customWidth="1"/>
    <col min="42" max="42" width="14" style="252" customWidth="1"/>
    <col min="43" max="43" width="9.5703125" style="252" customWidth="1"/>
    <col min="44" max="44" width="11" style="252" customWidth="1"/>
    <col min="45" max="45" width="12" style="252" customWidth="1"/>
    <col min="46" max="46" width="6.42578125" style="252" bestFit="1" customWidth="1"/>
    <col min="47" max="51" width="9" style="252"/>
    <col min="52" max="52" width="6.42578125" style="252" bestFit="1" customWidth="1"/>
    <col min="53" max="16384" width="9" style="252"/>
  </cols>
  <sheetData>
    <row r="1" spans="1:39" ht="164.25" customHeight="1"/>
    <row r="2" spans="1:39" ht="23.25" customHeight="1" thickBot="1"/>
    <row r="3" spans="1:39" ht="25.5" customHeight="1" thickBot="1">
      <c r="B3" s="930" t="s">
        <v>171</v>
      </c>
      <c r="C3" s="256" t="s">
        <v>175</v>
      </c>
      <c r="D3" s="499"/>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930"/>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45"/>
      <c r="C5" s="908" t="s">
        <v>551</v>
      </c>
      <c r="D5" s="909"/>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930" t="s">
        <v>505</v>
      </c>
      <c r="C7" s="929" t="s">
        <v>627</v>
      </c>
      <c r="D7" s="929"/>
      <c r="E7" s="929"/>
      <c r="F7" s="929"/>
      <c r="G7" s="929"/>
      <c r="H7" s="929"/>
      <c r="I7" s="929"/>
      <c r="J7" s="929"/>
      <c r="K7" s="929"/>
      <c r="L7" s="929"/>
      <c r="M7" s="929"/>
      <c r="N7" s="929"/>
      <c r="O7" s="929"/>
      <c r="P7" s="929"/>
      <c r="Q7" s="929"/>
      <c r="R7" s="929"/>
      <c r="S7" s="929"/>
      <c r="T7" s="929"/>
      <c r="U7" s="929"/>
      <c r="V7" s="929"/>
      <c r="W7" s="929"/>
      <c r="X7" s="929"/>
      <c r="Y7" s="586"/>
      <c r="Z7" s="586"/>
      <c r="AA7" s="586"/>
      <c r="AB7" s="586"/>
      <c r="AC7" s="586"/>
      <c r="AD7" s="586"/>
      <c r="AE7" s="269"/>
      <c r="AF7" s="269"/>
      <c r="AG7" s="269"/>
      <c r="AH7" s="269"/>
      <c r="AI7" s="269"/>
      <c r="AJ7" s="269"/>
      <c r="AK7" s="269"/>
      <c r="AL7" s="269"/>
    </row>
    <row r="8" spans="1:39" s="270" customFormat="1" ht="58.5" customHeight="1">
      <c r="A8" s="501"/>
      <c r="B8" s="930"/>
      <c r="C8" s="929" t="s">
        <v>565</v>
      </c>
      <c r="D8" s="929"/>
      <c r="E8" s="929"/>
      <c r="F8" s="929"/>
      <c r="G8" s="929"/>
      <c r="H8" s="929"/>
      <c r="I8" s="929"/>
      <c r="J8" s="929"/>
      <c r="K8" s="929"/>
      <c r="L8" s="929"/>
      <c r="M8" s="929"/>
      <c r="N8" s="929"/>
      <c r="O8" s="929"/>
      <c r="P8" s="929"/>
      <c r="Q8" s="929"/>
      <c r="R8" s="929"/>
      <c r="S8" s="929"/>
      <c r="T8" s="929"/>
      <c r="U8" s="929"/>
      <c r="V8" s="929"/>
      <c r="W8" s="929"/>
      <c r="X8" s="929"/>
      <c r="Y8" s="586"/>
      <c r="Z8" s="586"/>
      <c r="AA8" s="586"/>
      <c r="AB8" s="586"/>
      <c r="AC8" s="586"/>
      <c r="AD8" s="586"/>
      <c r="AE8" s="271"/>
      <c r="AF8" s="254"/>
      <c r="AG8" s="254"/>
      <c r="AH8" s="254"/>
      <c r="AI8" s="254"/>
      <c r="AJ8" s="254"/>
      <c r="AK8" s="254"/>
      <c r="AL8" s="254"/>
      <c r="AM8" s="255"/>
    </row>
    <row r="9" spans="1:39" s="270" customFormat="1" ht="57.75" customHeight="1">
      <c r="A9" s="501"/>
      <c r="B9" s="272"/>
      <c r="C9" s="929" t="s">
        <v>564</v>
      </c>
      <c r="D9" s="929"/>
      <c r="E9" s="929"/>
      <c r="F9" s="929"/>
      <c r="G9" s="929"/>
      <c r="H9" s="929"/>
      <c r="I9" s="929"/>
      <c r="J9" s="929"/>
      <c r="K9" s="929"/>
      <c r="L9" s="929"/>
      <c r="M9" s="929"/>
      <c r="N9" s="929"/>
      <c r="O9" s="929"/>
      <c r="P9" s="929"/>
      <c r="Q9" s="929"/>
      <c r="R9" s="929"/>
      <c r="S9" s="929"/>
      <c r="T9" s="929"/>
      <c r="U9" s="929"/>
      <c r="V9" s="929"/>
      <c r="W9" s="929"/>
      <c r="X9" s="929"/>
      <c r="Y9" s="586"/>
      <c r="Z9" s="586"/>
      <c r="AA9" s="586"/>
      <c r="AB9" s="586"/>
      <c r="AC9" s="586"/>
      <c r="AD9" s="586"/>
      <c r="AE9" s="271"/>
      <c r="AF9" s="254"/>
      <c r="AG9" s="254"/>
      <c r="AH9" s="254"/>
      <c r="AI9" s="254"/>
      <c r="AJ9" s="254"/>
      <c r="AK9" s="254"/>
      <c r="AL9" s="254"/>
      <c r="AM9" s="255"/>
    </row>
    <row r="10" spans="1:39" ht="41.25" customHeight="1">
      <c r="B10" s="274"/>
      <c r="C10" s="929" t="s">
        <v>630</v>
      </c>
      <c r="D10" s="929"/>
      <c r="E10" s="929"/>
      <c r="F10" s="929"/>
      <c r="G10" s="929"/>
      <c r="H10" s="929"/>
      <c r="I10" s="929"/>
      <c r="J10" s="929"/>
      <c r="K10" s="929"/>
      <c r="L10" s="929"/>
      <c r="M10" s="929"/>
      <c r="N10" s="929"/>
      <c r="O10" s="929"/>
      <c r="P10" s="929"/>
      <c r="Q10" s="929"/>
      <c r="R10" s="929"/>
      <c r="S10" s="929"/>
      <c r="T10" s="929"/>
      <c r="U10" s="929"/>
      <c r="V10" s="929"/>
      <c r="W10" s="929"/>
      <c r="X10" s="929"/>
      <c r="Y10" s="586"/>
      <c r="Z10" s="586"/>
      <c r="AA10" s="586"/>
      <c r="AB10" s="586"/>
      <c r="AC10" s="586"/>
      <c r="AD10" s="586"/>
      <c r="AE10" s="271"/>
      <c r="AF10" s="275"/>
      <c r="AG10" s="275"/>
      <c r="AH10" s="275"/>
      <c r="AI10" s="275"/>
      <c r="AJ10" s="275"/>
      <c r="AK10" s="275"/>
      <c r="AL10" s="275"/>
    </row>
    <row r="11" spans="1:39" ht="53.25" customHeight="1">
      <c r="C11" s="929" t="s">
        <v>615</v>
      </c>
      <c r="D11" s="929"/>
      <c r="E11" s="929"/>
      <c r="F11" s="929"/>
      <c r="G11" s="929"/>
      <c r="H11" s="929"/>
      <c r="I11" s="929"/>
      <c r="J11" s="929"/>
      <c r="K11" s="929"/>
      <c r="L11" s="929"/>
      <c r="M11" s="929"/>
      <c r="N11" s="929"/>
      <c r="O11" s="929"/>
      <c r="P11" s="929"/>
      <c r="Q11" s="929"/>
      <c r="R11" s="929"/>
      <c r="S11" s="929"/>
      <c r="T11" s="929"/>
      <c r="U11" s="929"/>
      <c r="V11" s="929"/>
      <c r="W11" s="929"/>
      <c r="X11" s="929"/>
      <c r="Y11" s="586"/>
      <c r="Z11" s="586"/>
      <c r="AA11" s="586"/>
      <c r="AB11" s="586"/>
      <c r="AC11" s="586"/>
      <c r="AD11" s="586"/>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930" t="s">
        <v>527</v>
      </c>
      <c r="C13" s="571" t="s">
        <v>522</v>
      </c>
      <c r="D13" s="521"/>
      <c r="E13" s="521"/>
      <c r="F13" s="521"/>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1"/>
      <c r="AE13" s="271"/>
      <c r="AF13" s="275"/>
      <c r="AG13" s="275"/>
      <c r="AH13" s="275"/>
      <c r="AI13" s="275"/>
      <c r="AJ13" s="275"/>
      <c r="AK13" s="275"/>
      <c r="AL13" s="275"/>
      <c r="AM13" s="252"/>
    </row>
    <row r="14" spans="1:39" ht="20.25" customHeight="1">
      <c r="B14" s="930"/>
      <c r="C14" s="571" t="s">
        <v>523</v>
      </c>
      <c r="D14" s="521"/>
      <c r="E14" s="521"/>
      <c r="F14" s="521"/>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c r="AD14" s="521"/>
      <c r="AE14" s="271"/>
      <c r="AF14" s="275"/>
      <c r="AG14" s="275"/>
      <c r="AH14" s="275"/>
      <c r="AI14" s="275"/>
      <c r="AJ14" s="275"/>
      <c r="AK14" s="275"/>
      <c r="AL14" s="275"/>
      <c r="AM14" s="252"/>
    </row>
    <row r="15" spans="1:39" ht="20.25" customHeight="1">
      <c r="C15" s="571" t="s">
        <v>524</v>
      </c>
      <c r="D15" s="521"/>
      <c r="E15" s="521"/>
      <c r="F15" s="521"/>
      <c r="G15" s="521"/>
      <c r="H15" s="521"/>
      <c r="I15" s="521"/>
      <c r="J15" s="521"/>
      <c r="K15" s="521"/>
      <c r="L15" s="521"/>
      <c r="M15" s="521"/>
      <c r="N15" s="521"/>
      <c r="O15" s="521"/>
      <c r="P15" s="521"/>
      <c r="Q15" s="521"/>
      <c r="R15" s="521"/>
      <c r="S15" s="521"/>
      <c r="T15" s="521"/>
      <c r="U15" s="521"/>
      <c r="V15" s="521"/>
      <c r="W15" s="521"/>
      <c r="X15" s="521"/>
      <c r="Y15" s="521"/>
      <c r="Z15" s="521"/>
      <c r="AA15" s="521"/>
      <c r="AB15" s="521"/>
      <c r="AC15" s="521"/>
      <c r="AD15" s="521"/>
      <c r="AE15" s="271"/>
      <c r="AF15" s="275"/>
      <c r="AG15" s="275"/>
      <c r="AH15" s="275"/>
      <c r="AI15" s="275"/>
      <c r="AJ15" s="275"/>
      <c r="AK15" s="275"/>
      <c r="AL15" s="275"/>
      <c r="AM15" s="252"/>
    </row>
    <row r="16" spans="1:39" ht="20.25" customHeight="1">
      <c r="C16" s="571" t="s">
        <v>525</v>
      </c>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70"/>
      <c r="O18" s="280"/>
      <c r="Y18" s="269"/>
      <c r="Z18" s="266"/>
      <c r="AA18" s="266"/>
      <c r="AB18" s="266"/>
      <c r="AC18" s="266"/>
      <c r="AD18" s="266"/>
      <c r="AE18" s="266"/>
      <c r="AF18" s="266"/>
      <c r="AG18" s="266"/>
      <c r="AH18" s="266"/>
      <c r="AI18" s="266"/>
      <c r="AJ18" s="266"/>
      <c r="AK18" s="266"/>
      <c r="AL18" s="266"/>
      <c r="AM18" s="281"/>
    </row>
    <row r="19" spans="1:39" s="282" customFormat="1" ht="36" customHeight="1">
      <c r="A19" s="501"/>
      <c r="B19" s="920" t="s">
        <v>211</v>
      </c>
      <c r="C19" s="922" t="s">
        <v>33</v>
      </c>
      <c r="D19" s="283" t="s">
        <v>422</v>
      </c>
      <c r="E19" s="924" t="s">
        <v>209</v>
      </c>
      <c r="F19" s="925"/>
      <c r="G19" s="925"/>
      <c r="H19" s="925"/>
      <c r="I19" s="925"/>
      <c r="J19" s="925"/>
      <c r="K19" s="925"/>
      <c r="L19" s="925"/>
      <c r="M19" s="926"/>
      <c r="N19" s="927" t="s">
        <v>213</v>
      </c>
      <c r="O19" s="283" t="s">
        <v>423</v>
      </c>
      <c r="P19" s="924" t="s">
        <v>212</v>
      </c>
      <c r="Q19" s="925"/>
      <c r="R19" s="925"/>
      <c r="S19" s="925"/>
      <c r="T19" s="925"/>
      <c r="U19" s="925"/>
      <c r="V19" s="925"/>
      <c r="W19" s="925"/>
      <c r="X19" s="926"/>
      <c r="Y19" s="917" t="s">
        <v>243</v>
      </c>
      <c r="Z19" s="918"/>
      <c r="AA19" s="918"/>
      <c r="AB19" s="918"/>
      <c r="AC19" s="918"/>
      <c r="AD19" s="918"/>
      <c r="AE19" s="918"/>
      <c r="AF19" s="918"/>
      <c r="AG19" s="918"/>
      <c r="AH19" s="918"/>
      <c r="AI19" s="918"/>
      <c r="AJ19" s="918"/>
      <c r="AK19" s="918"/>
      <c r="AL19" s="918"/>
      <c r="AM19" s="919"/>
    </row>
    <row r="20" spans="1:39" s="282" customFormat="1" ht="59.25" customHeight="1">
      <c r="A20" s="501"/>
      <c r="B20" s="921"/>
      <c r="C20" s="923"/>
      <c r="D20" s="284">
        <v>2011</v>
      </c>
      <c r="E20" s="284">
        <v>2012</v>
      </c>
      <c r="F20" s="284">
        <v>2013</v>
      </c>
      <c r="G20" s="284">
        <v>2014</v>
      </c>
      <c r="H20" s="284">
        <v>2015</v>
      </c>
      <c r="I20" s="284">
        <v>2016</v>
      </c>
      <c r="J20" s="284">
        <v>2017</v>
      </c>
      <c r="K20" s="284">
        <v>2018</v>
      </c>
      <c r="L20" s="284">
        <v>2019</v>
      </c>
      <c r="M20" s="284">
        <v>2020</v>
      </c>
      <c r="N20" s="928"/>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General Service 50 - 999 kW</v>
      </c>
      <c r="AB20" s="285" t="str">
        <f>'1.  LRAMVA Summary'!G52</f>
        <v>General Service 1,000 - 4,999 kW</v>
      </c>
      <c r="AC20" s="285" t="str">
        <f>'1.  LRAMVA Summary'!H52</f>
        <v>Sentinel Lighting</v>
      </c>
      <c r="AD20" s="285" t="str">
        <f>'1.  LRAMVA Summary'!I52</f>
        <v>Street Lighting</v>
      </c>
      <c r="AE20" s="285" t="str">
        <f>'1.  LRAMVA Summary'!J52</f>
        <v>Unmetered Scattered Load</v>
      </c>
      <c r="AF20" s="285" t="str">
        <f>'1.  LRAMVA Summary'!K52</f>
        <v>Large Use</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2"/>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v>
      </c>
      <c r="AD21" s="290" t="str">
        <f>'1.  LRAMVA Summary'!I53</f>
        <v>kW</v>
      </c>
      <c r="AE21" s="290" t="str">
        <f>'1.  LRAMVA Summary'!J53</f>
        <v>kWh</v>
      </c>
      <c r="AF21" s="290" t="str">
        <f>'1.  LRAMVA Summary'!K53</f>
        <v>kW</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1">
        <v>1</v>
      </c>
      <c r="B22" s="293" t="s">
        <v>1</v>
      </c>
      <c r="C22" s="290" t="s">
        <v>25</v>
      </c>
      <c r="D22" s="294">
        <v>288761.7718260308</v>
      </c>
      <c r="E22" s="294">
        <v>288761.7718260308</v>
      </c>
      <c r="F22" s="294">
        <v>288761.7718260308</v>
      </c>
      <c r="G22" s="294">
        <v>287549.91383499955</v>
      </c>
      <c r="H22" s="294">
        <v>200473.05071155936</v>
      </c>
      <c r="I22" s="294">
        <v>0</v>
      </c>
      <c r="J22" s="294">
        <v>0</v>
      </c>
      <c r="K22" s="294">
        <v>0</v>
      </c>
      <c r="L22" s="294">
        <v>0</v>
      </c>
      <c r="M22" s="294">
        <v>0</v>
      </c>
      <c r="N22" s="290"/>
      <c r="O22" s="294">
        <v>41.105799986752402</v>
      </c>
      <c r="P22" s="294">
        <v>41.105799986752402</v>
      </c>
      <c r="Q22" s="294">
        <v>41.105799986752402</v>
      </c>
      <c r="R22" s="294">
        <v>39.750639795766361</v>
      </c>
      <c r="S22" s="294">
        <v>26.358141246264015</v>
      </c>
      <c r="T22" s="294">
        <v>0</v>
      </c>
      <c r="U22" s="294">
        <v>0</v>
      </c>
      <c r="V22" s="294">
        <v>0</v>
      </c>
      <c r="W22" s="294">
        <v>0</v>
      </c>
      <c r="X22" s="294">
        <v>0</v>
      </c>
      <c r="Y22" s="408">
        <v>1</v>
      </c>
      <c r="Z22" s="408"/>
      <c r="AA22" s="408"/>
      <c r="AB22" s="408"/>
      <c r="AC22" s="408"/>
      <c r="AD22" s="408"/>
      <c r="AE22" s="408"/>
      <c r="AF22" s="408"/>
      <c r="AG22" s="408"/>
      <c r="AH22" s="408"/>
      <c r="AI22" s="408"/>
      <c r="AJ22" s="408"/>
      <c r="AK22" s="408"/>
      <c r="AL22" s="408"/>
      <c r="AM22" s="295">
        <f>SUM(Y22:AL22)</f>
        <v>1</v>
      </c>
    </row>
    <row r="23" spans="1:39" s="282" customFormat="1" ht="15" outlineLevel="1">
      <c r="A23" s="501"/>
      <c r="B23" s="293" t="s">
        <v>214</v>
      </c>
      <c r="C23" s="290" t="s">
        <v>163</v>
      </c>
      <c r="D23" s="294"/>
      <c r="E23" s="294"/>
      <c r="F23" s="294"/>
      <c r="G23" s="294"/>
      <c r="H23" s="294"/>
      <c r="I23" s="294"/>
      <c r="J23" s="294"/>
      <c r="K23" s="294"/>
      <c r="L23" s="294"/>
      <c r="M23" s="294"/>
      <c r="N23" s="461"/>
      <c r="O23" s="294"/>
      <c r="P23" s="294"/>
      <c r="Q23" s="294"/>
      <c r="R23" s="294"/>
      <c r="S23" s="294"/>
      <c r="T23" s="294"/>
      <c r="U23" s="294"/>
      <c r="V23" s="294"/>
      <c r="W23" s="294"/>
      <c r="X23" s="294"/>
      <c r="Y23" s="409">
        <f>Y22</f>
        <v>1</v>
      </c>
      <c r="Z23" s="409">
        <f>Z22</f>
        <v>0</v>
      </c>
      <c r="AA23" s="409">
        <f t="shared" ref="AA23:AL23" si="0">AA22</f>
        <v>0</v>
      </c>
      <c r="AB23" s="409">
        <f t="shared" si="0"/>
        <v>0</v>
      </c>
      <c r="AC23" s="409">
        <f t="shared" si="0"/>
        <v>0</v>
      </c>
      <c r="AD23" s="409">
        <f t="shared" si="0"/>
        <v>0</v>
      </c>
      <c r="AE23" s="409">
        <f t="shared" si="0"/>
        <v>0</v>
      </c>
      <c r="AF23" s="409">
        <f t="shared" si="0"/>
        <v>0</v>
      </c>
      <c r="AG23" s="409">
        <f t="shared" si="0"/>
        <v>0</v>
      </c>
      <c r="AH23" s="409">
        <f t="shared" si="0"/>
        <v>0</v>
      </c>
      <c r="AI23" s="409">
        <f t="shared" si="0"/>
        <v>0</v>
      </c>
      <c r="AJ23" s="409">
        <f t="shared" si="0"/>
        <v>0</v>
      </c>
      <c r="AK23" s="409">
        <f t="shared" si="0"/>
        <v>0</v>
      </c>
      <c r="AL23" s="409">
        <f t="shared" si="0"/>
        <v>0</v>
      </c>
      <c r="AM23" s="296"/>
    </row>
    <row r="24" spans="1:39" s="302" customFormat="1" ht="15.75" outlineLevel="1">
      <c r="A24" s="503"/>
      <c r="B24" s="297"/>
      <c r="C24" s="298"/>
      <c r="D24" s="298"/>
      <c r="E24" s="298"/>
      <c r="F24" s="298"/>
      <c r="G24" s="298"/>
      <c r="H24" s="298"/>
      <c r="I24" s="298"/>
      <c r="J24" s="298"/>
      <c r="K24" s="298"/>
      <c r="L24" s="298"/>
      <c r="M24" s="298"/>
      <c r="O24" s="298"/>
      <c r="P24" s="298"/>
      <c r="Q24" s="298"/>
      <c r="R24" s="298"/>
      <c r="S24" s="298"/>
      <c r="T24" s="298"/>
      <c r="U24" s="298"/>
      <c r="V24" s="298"/>
      <c r="W24" s="298"/>
      <c r="X24" s="298"/>
      <c r="Y24" s="410"/>
      <c r="Z24" s="411"/>
      <c r="AA24" s="411"/>
      <c r="AB24" s="411"/>
      <c r="AC24" s="411"/>
      <c r="AD24" s="411"/>
      <c r="AE24" s="411"/>
      <c r="AF24" s="411"/>
      <c r="AG24" s="411"/>
      <c r="AH24" s="411"/>
      <c r="AI24" s="411"/>
      <c r="AJ24" s="411"/>
      <c r="AK24" s="411"/>
      <c r="AL24" s="411"/>
      <c r="AM24" s="301"/>
    </row>
    <row r="25" spans="1:39" s="282" customFormat="1" ht="15" outlineLevel="1">
      <c r="A25" s="501">
        <v>2</v>
      </c>
      <c r="B25" s="293" t="s">
        <v>2</v>
      </c>
      <c r="C25" s="290" t="s">
        <v>25</v>
      </c>
      <c r="D25" s="294">
        <v>3825.890381550802</v>
      </c>
      <c r="E25" s="294">
        <v>3825.890381550802</v>
      </c>
      <c r="F25" s="294">
        <v>3825.890381550802</v>
      </c>
      <c r="G25" s="294">
        <v>1956.9842361982471</v>
      </c>
      <c r="H25" s="294">
        <v>0</v>
      </c>
      <c r="I25" s="294">
        <v>0</v>
      </c>
      <c r="J25" s="294">
        <v>0</v>
      </c>
      <c r="K25" s="294">
        <v>0</v>
      </c>
      <c r="L25" s="294">
        <v>0</v>
      </c>
      <c r="M25" s="294">
        <v>0</v>
      </c>
      <c r="N25" s="290"/>
      <c r="O25" s="294">
        <v>3.1874457525847388</v>
      </c>
      <c r="P25" s="294">
        <v>3.1874457525847388</v>
      </c>
      <c r="Q25" s="294">
        <v>3.1874457525847388</v>
      </c>
      <c r="R25" s="294">
        <v>1.097541467086852</v>
      </c>
      <c r="S25" s="294">
        <v>0</v>
      </c>
      <c r="T25" s="294">
        <v>0</v>
      </c>
      <c r="U25" s="294">
        <v>0</v>
      </c>
      <c r="V25" s="294">
        <v>0</v>
      </c>
      <c r="W25" s="294">
        <v>0</v>
      </c>
      <c r="X25" s="294">
        <v>0</v>
      </c>
      <c r="Y25" s="408">
        <v>1</v>
      </c>
      <c r="Z25" s="408"/>
      <c r="AA25" s="408"/>
      <c r="AB25" s="408"/>
      <c r="AC25" s="408"/>
      <c r="AD25" s="408"/>
      <c r="AE25" s="408"/>
      <c r="AF25" s="408"/>
      <c r="AG25" s="408"/>
      <c r="AH25" s="408"/>
      <c r="AI25" s="408"/>
      <c r="AJ25" s="408"/>
      <c r="AK25" s="408"/>
      <c r="AL25" s="408"/>
      <c r="AM25" s="295">
        <f>SUM(Y25:AL25)</f>
        <v>1</v>
      </c>
    </row>
    <row r="26" spans="1:39" s="282" customFormat="1" ht="15" outlineLevel="1">
      <c r="A26" s="501"/>
      <c r="B26" s="293" t="s">
        <v>214</v>
      </c>
      <c r="C26" s="290" t="s">
        <v>163</v>
      </c>
      <c r="D26" s="294"/>
      <c r="E26" s="294"/>
      <c r="F26" s="294"/>
      <c r="G26" s="294"/>
      <c r="H26" s="294"/>
      <c r="I26" s="294"/>
      <c r="J26" s="294"/>
      <c r="K26" s="294"/>
      <c r="L26" s="294"/>
      <c r="M26" s="294"/>
      <c r="N26" s="461"/>
      <c r="O26" s="294"/>
      <c r="P26" s="294"/>
      <c r="Q26" s="294"/>
      <c r="R26" s="294"/>
      <c r="S26" s="294"/>
      <c r="T26" s="294"/>
      <c r="U26" s="294"/>
      <c r="V26" s="294"/>
      <c r="W26" s="294"/>
      <c r="X26" s="294"/>
      <c r="Y26" s="409">
        <f>Y25</f>
        <v>1</v>
      </c>
      <c r="Z26" s="409">
        <f>Z25</f>
        <v>0</v>
      </c>
      <c r="AA26" s="409">
        <f t="shared" ref="AA26:AL26" si="1">AA25</f>
        <v>0</v>
      </c>
      <c r="AB26" s="409">
        <f t="shared" si="1"/>
        <v>0</v>
      </c>
      <c r="AC26" s="409">
        <f t="shared" si="1"/>
        <v>0</v>
      </c>
      <c r="AD26" s="409">
        <f t="shared" si="1"/>
        <v>0</v>
      </c>
      <c r="AE26" s="409">
        <f t="shared" si="1"/>
        <v>0</v>
      </c>
      <c r="AF26" s="409">
        <f t="shared" si="1"/>
        <v>0</v>
      </c>
      <c r="AG26" s="409">
        <f t="shared" si="1"/>
        <v>0</v>
      </c>
      <c r="AH26" s="409">
        <f t="shared" si="1"/>
        <v>0</v>
      </c>
      <c r="AI26" s="409">
        <f t="shared" si="1"/>
        <v>0</v>
      </c>
      <c r="AJ26" s="409">
        <f t="shared" si="1"/>
        <v>0</v>
      </c>
      <c r="AK26" s="409">
        <f t="shared" si="1"/>
        <v>0</v>
      </c>
      <c r="AL26" s="409">
        <f t="shared" si="1"/>
        <v>0</v>
      </c>
      <c r="AM26" s="296"/>
    </row>
    <row r="27" spans="1:39" s="302" customFormat="1" ht="15.75" outlineLevel="1">
      <c r="A27" s="503"/>
      <c r="B27" s="297"/>
      <c r="C27" s="298"/>
      <c r="D27" s="303"/>
      <c r="E27" s="303"/>
      <c r="F27" s="303"/>
      <c r="G27" s="303"/>
      <c r="H27" s="303"/>
      <c r="I27" s="303"/>
      <c r="J27" s="303"/>
      <c r="K27" s="303"/>
      <c r="L27" s="303"/>
      <c r="M27" s="303"/>
      <c r="O27" s="303"/>
      <c r="P27" s="303"/>
      <c r="Q27" s="303"/>
      <c r="R27" s="303"/>
      <c r="S27" s="303"/>
      <c r="T27" s="303"/>
      <c r="U27" s="303"/>
      <c r="V27" s="303"/>
      <c r="W27" s="303"/>
      <c r="X27" s="303"/>
      <c r="Y27" s="410"/>
      <c r="Z27" s="411"/>
      <c r="AA27" s="411"/>
      <c r="AB27" s="411"/>
      <c r="AC27" s="411"/>
      <c r="AD27" s="411"/>
      <c r="AE27" s="411"/>
      <c r="AF27" s="411"/>
      <c r="AG27" s="411"/>
      <c r="AH27" s="411"/>
      <c r="AI27" s="411"/>
      <c r="AJ27" s="411"/>
      <c r="AK27" s="411"/>
      <c r="AL27" s="411"/>
      <c r="AM27" s="301"/>
    </row>
    <row r="28" spans="1:39" s="282" customFormat="1" ht="15" outlineLevel="1">
      <c r="A28" s="501">
        <v>3</v>
      </c>
      <c r="B28" s="293" t="s">
        <v>3</v>
      </c>
      <c r="C28" s="290" t="s">
        <v>25</v>
      </c>
      <c r="D28" s="294">
        <v>748429.0923224577</v>
      </c>
      <c r="E28" s="294">
        <v>748429.0923224577</v>
      </c>
      <c r="F28" s="294">
        <v>748429.0923224577</v>
      </c>
      <c r="G28" s="294">
        <v>748429.0923224577</v>
      </c>
      <c r="H28" s="294">
        <v>748429.0923224577</v>
      </c>
      <c r="I28" s="294">
        <v>748429.0923224577</v>
      </c>
      <c r="J28" s="294">
        <v>748429.0923224577</v>
      </c>
      <c r="K28" s="294">
        <v>748429.0923224577</v>
      </c>
      <c r="L28" s="294">
        <v>748429.0923224577</v>
      </c>
      <c r="M28" s="294">
        <v>748429.0923224577</v>
      </c>
      <c r="N28" s="290"/>
      <c r="O28" s="294">
        <v>405.03198609872021</v>
      </c>
      <c r="P28" s="294">
        <v>405.03198609872021</v>
      </c>
      <c r="Q28" s="294">
        <v>405.03198609872021</v>
      </c>
      <c r="R28" s="294">
        <v>405.03198609872021</v>
      </c>
      <c r="S28" s="294">
        <v>405.03198609872021</v>
      </c>
      <c r="T28" s="294">
        <v>405.03198609872021</v>
      </c>
      <c r="U28" s="294">
        <v>405.03198609872021</v>
      </c>
      <c r="V28" s="294">
        <v>405.03198609872021</v>
      </c>
      <c r="W28" s="294">
        <v>405.03198609872021</v>
      </c>
      <c r="X28" s="294">
        <v>405.03198609872021</v>
      </c>
      <c r="Y28" s="408">
        <v>1</v>
      </c>
      <c r="Z28" s="408"/>
      <c r="AA28" s="408"/>
      <c r="AB28" s="408"/>
      <c r="AC28" s="408"/>
      <c r="AD28" s="408"/>
      <c r="AE28" s="408"/>
      <c r="AF28" s="408"/>
      <c r="AG28" s="408"/>
      <c r="AH28" s="408"/>
      <c r="AI28" s="408"/>
      <c r="AJ28" s="408"/>
      <c r="AK28" s="408"/>
      <c r="AL28" s="408"/>
      <c r="AM28" s="295">
        <f>SUM(Y28:AL28)</f>
        <v>1</v>
      </c>
    </row>
    <row r="29" spans="1:39" s="282" customFormat="1" ht="15" outlineLevel="1">
      <c r="A29" s="501"/>
      <c r="B29" s="293" t="s">
        <v>214</v>
      </c>
      <c r="C29" s="290" t="s">
        <v>163</v>
      </c>
      <c r="D29" s="294">
        <v>-86282.849420085215</v>
      </c>
      <c r="E29" s="294">
        <v>-86282.849420085215</v>
      </c>
      <c r="F29" s="294">
        <v>-86282.849420085215</v>
      </c>
      <c r="G29" s="294">
        <v>-86282.849420085215</v>
      </c>
      <c r="H29" s="294">
        <v>-86282.849420085215</v>
      </c>
      <c r="I29" s="294">
        <v>-86282.849420085215</v>
      </c>
      <c r="J29" s="294">
        <v>-86282.849420085215</v>
      </c>
      <c r="K29" s="294">
        <v>-86282.849420085215</v>
      </c>
      <c r="L29" s="294">
        <v>-86282.849420085215</v>
      </c>
      <c r="M29" s="294">
        <v>-86282.849420085215</v>
      </c>
      <c r="N29" s="461"/>
      <c r="O29" s="294">
        <v>-46.401164268402482</v>
      </c>
      <c r="P29" s="294">
        <v>-46.401164268402482</v>
      </c>
      <c r="Q29" s="294">
        <v>-46.401164268402482</v>
      </c>
      <c r="R29" s="294">
        <v>-46.401164268402482</v>
      </c>
      <c r="S29" s="294">
        <v>-46.401164268402482</v>
      </c>
      <c r="T29" s="294">
        <v>-46.401164268402482</v>
      </c>
      <c r="U29" s="294">
        <v>-46.401164268402482</v>
      </c>
      <c r="V29" s="294">
        <v>-46.401164268402482</v>
      </c>
      <c r="W29" s="294">
        <v>-46.401164268402482</v>
      </c>
      <c r="X29" s="294">
        <v>-46.401164268402482</v>
      </c>
      <c r="Y29" s="409">
        <f>Y28</f>
        <v>1</v>
      </c>
      <c r="Z29" s="409">
        <f>Z28</f>
        <v>0</v>
      </c>
      <c r="AA29" s="409">
        <f t="shared" ref="AA29:AL29" si="2">AA28</f>
        <v>0</v>
      </c>
      <c r="AB29" s="409">
        <f t="shared" si="2"/>
        <v>0</v>
      </c>
      <c r="AC29" s="409">
        <f t="shared" si="2"/>
        <v>0</v>
      </c>
      <c r="AD29" s="409">
        <f t="shared" si="2"/>
        <v>0</v>
      </c>
      <c r="AE29" s="409">
        <f t="shared" si="2"/>
        <v>0</v>
      </c>
      <c r="AF29" s="409">
        <f t="shared" si="2"/>
        <v>0</v>
      </c>
      <c r="AG29" s="409">
        <f t="shared" si="2"/>
        <v>0</v>
      </c>
      <c r="AH29" s="409">
        <f t="shared" si="2"/>
        <v>0</v>
      </c>
      <c r="AI29" s="409">
        <f t="shared" si="2"/>
        <v>0</v>
      </c>
      <c r="AJ29" s="409">
        <f t="shared" si="2"/>
        <v>0</v>
      </c>
      <c r="AK29" s="409">
        <f t="shared" si="2"/>
        <v>0</v>
      </c>
      <c r="AL29" s="409">
        <f t="shared" si="2"/>
        <v>0</v>
      </c>
      <c r="AM29" s="296"/>
    </row>
    <row r="30" spans="1:39" s="282" customFormat="1" ht="15" outlineLevel="1">
      <c r="A30" s="501"/>
      <c r="B30" s="293"/>
      <c r="C30" s="304"/>
      <c r="D30" s="290"/>
      <c r="E30" s="290"/>
      <c r="F30" s="290"/>
      <c r="G30" s="290"/>
      <c r="H30" s="290"/>
      <c r="I30" s="290"/>
      <c r="J30" s="290"/>
      <c r="K30" s="290"/>
      <c r="L30" s="290"/>
      <c r="M30" s="290"/>
      <c r="O30" s="290"/>
      <c r="P30" s="290"/>
      <c r="Q30" s="290"/>
      <c r="R30" s="290"/>
      <c r="S30" s="290"/>
      <c r="T30" s="290"/>
      <c r="U30" s="290"/>
      <c r="V30" s="290"/>
      <c r="W30" s="290"/>
      <c r="X30" s="290"/>
      <c r="Y30" s="410"/>
      <c r="Z30" s="410"/>
      <c r="AA30" s="410"/>
      <c r="AB30" s="410"/>
      <c r="AC30" s="410"/>
      <c r="AD30" s="410"/>
      <c r="AE30" s="410"/>
      <c r="AF30" s="410"/>
      <c r="AG30" s="410"/>
      <c r="AH30" s="410"/>
      <c r="AI30" s="410"/>
      <c r="AJ30" s="410"/>
      <c r="AK30" s="410"/>
      <c r="AL30" s="410"/>
      <c r="AM30" s="305"/>
    </row>
    <row r="31" spans="1:39" s="282" customFormat="1" ht="15" outlineLevel="1">
      <c r="A31" s="501">
        <v>4</v>
      </c>
      <c r="B31" s="293" t="s">
        <v>4</v>
      </c>
      <c r="C31" s="290" t="s">
        <v>25</v>
      </c>
      <c r="D31" s="294">
        <v>121767.38778038583</v>
      </c>
      <c r="E31" s="294">
        <v>121767.38778038583</v>
      </c>
      <c r="F31" s="294">
        <v>121767.38778038583</v>
      </c>
      <c r="G31" s="294">
        <v>121767.38778038583</v>
      </c>
      <c r="H31" s="294">
        <v>111967.76570651082</v>
      </c>
      <c r="I31" s="294">
        <v>101262.09137976122</v>
      </c>
      <c r="J31" s="294">
        <v>79062.772201030486</v>
      </c>
      <c r="K31" s="294">
        <v>78555.822662129314</v>
      </c>
      <c r="L31" s="294">
        <v>99061.119062753918</v>
      </c>
      <c r="M31" s="294">
        <v>37516.399636366077</v>
      </c>
      <c r="N31" s="290"/>
      <c r="O31" s="294">
        <v>7.4855600043947499</v>
      </c>
      <c r="P31" s="294">
        <v>7.4855600043947499</v>
      </c>
      <c r="Q31" s="294">
        <v>7.4855600043947499</v>
      </c>
      <c r="R31" s="294">
        <v>7.4855600043947499</v>
      </c>
      <c r="S31" s="294">
        <v>7.0318085924800089</v>
      </c>
      <c r="T31" s="294">
        <v>6.5361042883097165</v>
      </c>
      <c r="U31" s="294">
        <v>5.5082103200567172</v>
      </c>
      <c r="V31" s="294">
        <v>5.4503393681273611</v>
      </c>
      <c r="W31" s="294">
        <v>6.3997950842123945</v>
      </c>
      <c r="X31" s="294">
        <v>3.5500930115101648</v>
      </c>
      <c r="Y31" s="408">
        <v>1</v>
      </c>
      <c r="Z31" s="408"/>
      <c r="AA31" s="408"/>
      <c r="AB31" s="408"/>
      <c r="AC31" s="408"/>
      <c r="AD31" s="408"/>
      <c r="AE31" s="408"/>
      <c r="AF31" s="408"/>
      <c r="AG31" s="408"/>
      <c r="AH31" s="408"/>
      <c r="AI31" s="408"/>
      <c r="AJ31" s="408"/>
      <c r="AK31" s="408"/>
      <c r="AL31" s="408"/>
      <c r="AM31" s="295">
        <f>SUM(Y31:AL31)</f>
        <v>1</v>
      </c>
    </row>
    <row r="32" spans="1:39" s="282" customFormat="1" ht="15" outlineLevel="1">
      <c r="A32" s="501"/>
      <c r="B32" s="293" t="s">
        <v>214</v>
      </c>
      <c r="C32" s="290" t="s">
        <v>163</v>
      </c>
      <c r="D32" s="294">
        <v>1780.8514679804593</v>
      </c>
      <c r="E32" s="294">
        <v>1780.8514679804593</v>
      </c>
      <c r="F32" s="294">
        <v>1780.8514679804593</v>
      </c>
      <c r="G32" s="294">
        <v>1780.8514679804593</v>
      </c>
      <c r="H32" s="294">
        <v>1780.8514679804593</v>
      </c>
      <c r="I32" s="294">
        <v>1627.129756449393</v>
      </c>
      <c r="J32" s="294">
        <v>998.23003943949277</v>
      </c>
      <c r="K32" s="294">
        <v>996.87092539418131</v>
      </c>
      <c r="L32" s="294">
        <v>996.87092539418131</v>
      </c>
      <c r="M32" s="294">
        <v>353.10626791967195</v>
      </c>
      <c r="N32" s="461"/>
      <c r="O32" s="294">
        <v>0.10400645331379674</v>
      </c>
      <c r="P32" s="294">
        <v>0.10400645331379674</v>
      </c>
      <c r="Q32" s="294">
        <v>0.10400645331379674</v>
      </c>
      <c r="R32" s="294">
        <v>0.10400645331379674</v>
      </c>
      <c r="S32" s="294">
        <v>0.10400645331379674</v>
      </c>
      <c r="T32" s="294">
        <v>9.6888684575028333E-2</v>
      </c>
      <c r="U32" s="294">
        <v>6.7768772358537746E-2</v>
      </c>
      <c r="V32" s="294">
        <v>6.761362235336521E-2</v>
      </c>
      <c r="W32" s="294">
        <v>6.761362235336521E-2</v>
      </c>
      <c r="X32" s="294">
        <v>3.7805419540257935E-2</v>
      </c>
      <c r="Y32" s="409">
        <f>Y31</f>
        <v>1</v>
      </c>
      <c r="Z32" s="409">
        <f>Z31</f>
        <v>0</v>
      </c>
      <c r="AA32" s="409">
        <f t="shared" ref="AA32:AL32" si="3">AA31</f>
        <v>0</v>
      </c>
      <c r="AB32" s="409">
        <f t="shared" si="3"/>
        <v>0</v>
      </c>
      <c r="AC32" s="409">
        <f t="shared" si="3"/>
        <v>0</v>
      </c>
      <c r="AD32" s="409">
        <f t="shared" si="3"/>
        <v>0</v>
      </c>
      <c r="AE32" s="409">
        <f t="shared" si="3"/>
        <v>0</v>
      </c>
      <c r="AF32" s="409">
        <f t="shared" si="3"/>
        <v>0</v>
      </c>
      <c r="AG32" s="409">
        <f t="shared" si="3"/>
        <v>0</v>
      </c>
      <c r="AH32" s="409">
        <f t="shared" si="3"/>
        <v>0</v>
      </c>
      <c r="AI32" s="409">
        <f t="shared" si="3"/>
        <v>0</v>
      </c>
      <c r="AJ32" s="409">
        <f t="shared" si="3"/>
        <v>0</v>
      </c>
      <c r="AK32" s="409">
        <f t="shared" si="3"/>
        <v>0</v>
      </c>
      <c r="AL32" s="409">
        <f t="shared" si="3"/>
        <v>0</v>
      </c>
      <c r="AM32" s="296"/>
    </row>
    <row r="33" spans="1:39" s="282" customFormat="1" ht="15" outlineLevel="1">
      <c r="A33" s="501"/>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0"/>
      <c r="Z33" s="410"/>
      <c r="AA33" s="410"/>
      <c r="AB33" s="410"/>
      <c r="AC33" s="410"/>
      <c r="AD33" s="410"/>
      <c r="AE33" s="410"/>
      <c r="AF33" s="410"/>
      <c r="AG33" s="410"/>
      <c r="AH33" s="410"/>
      <c r="AI33" s="410"/>
      <c r="AJ33" s="410"/>
      <c r="AK33" s="410"/>
      <c r="AL33" s="410"/>
      <c r="AM33" s="305"/>
    </row>
    <row r="34" spans="1:39" s="282" customFormat="1" ht="15" outlineLevel="1">
      <c r="A34" s="501">
        <v>5</v>
      </c>
      <c r="B34" s="293" t="s">
        <v>5</v>
      </c>
      <c r="C34" s="290" t="s">
        <v>25</v>
      </c>
      <c r="D34" s="294">
        <v>189855.7636330871</v>
      </c>
      <c r="E34" s="294">
        <v>189855.7636330871</v>
      </c>
      <c r="F34" s="294">
        <v>189855.7636330871</v>
      </c>
      <c r="G34" s="294">
        <v>189855.7636330871</v>
      </c>
      <c r="H34" s="294">
        <v>173514.18606827583</v>
      </c>
      <c r="I34" s="294">
        <v>155661.70093412115</v>
      </c>
      <c r="J34" s="294">
        <v>117358.99931858764</v>
      </c>
      <c r="K34" s="294">
        <v>116930.87839431454</v>
      </c>
      <c r="L34" s="294">
        <v>151124.94109328045</v>
      </c>
      <c r="M34" s="294">
        <v>48494.676514804552</v>
      </c>
      <c r="N34" s="290"/>
      <c r="O34" s="294">
        <v>10.86307615494947</v>
      </c>
      <c r="P34" s="294">
        <v>10.86307615494947</v>
      </c>
      <c r="Q34" s="294">
        <v>10.86307615494947</v>
      </c>
      <c r="R34" s="294">
        <v>10.86307615494947</v>
      </c>
      <c r="S34" s="294">
        <v>10.106412904361958</v>
      </c>
      <c r="T34" s="294">
        <v>9.2797901759809207</v>
      </c>
      <c r="U34" s="294">
        <v>7.5062620942673615</v>
      </c>
      <c r="V34" s="294">
        <v>7.4573898426380127</v>
      </c>
      <c r="W34" s="294">
        <v>9.040675821606559</v>
      </c>
      <c r="X34" s="294">
        <v>4.2885918017732747</v>
      </c>
      <c r="Y34" s="408">
        <v>1</v>
      </c>
      <c r="Z34" s="408"/>
      <c r="AA34" s="408"/>
      <c r="AB34" s="408"/>
      <c r="AC34" s="408"/>
      <c r="AD34" s="408"/>
      <c r="AE34" s="408"/>
      <c r="AF34" s="408"/>
      <c r="AG34" s="408"/>
      <c r="AH34" s="408"/>
      <c r="AI34" s="408"/>
      <c r="AJ34" s="408"/>
      <c r="AK34" s="408"/>
      <c r="AL34" s="408"/>
      <c r="AM34" s="295">
        <f>SUM(Y34:AL34)</f>
        <v>1</v>
      </c>
    </row>
    <row r="35" spans="1:39" s="282" customFormat="1" ht="15" outlineLevel="1">
      <c r="A35" s="501"/>
      <c r="B35" s="293" t="s">
        <v>214</v>
      </c>
      <c r="C35" s="290" t="s">
        <v>163</v>
      </c>
      <c r="D35" s="294">
        <v>14105.649248274474</v>
      </c>
      <c r="E35" s="294">
        <v>14105.649248274474</v>
      </c>
      <c r="F35" s="294">
        <v>14105.649248274474</v>
      </c>
      <c r="G35" s="294">
        <v>14105.649248274474</v>
      </c>
      <c r="H35" s="294">
        <v>14105.649248274474</v>
      </c>
      <c r="I35" s="294">
        <v>12817.991979722543</v>
      </c>
      <c r="J35" s="294">
        <v>6920.2948640354389</v>
      </c>
      <c r="K35" s="294">
        <v>6918.8850288682224</v>
      </c>
      <c r="L35" s="294">
        <v>6918.8850288682224</v>
      </c>
      <c r="M35" s="294">
        <v>1526.3595867717136</v>
      </c>
      <c r="N35" s="461"/>
      <c r="O35" s="294">
        <v>0.6968485784181383</v>
      </c>
      <c r="P35" s="294">
        <v>0.6968485784181383</v>
      </c>
      <c r="Q35" s="294">
        <v>0.6968485784181383</v>
      </c>
      <c r="R35" s="294">
        <v>0.6968485784181383</v>
      </c>
      <c r="S35" s="294">
        <v>0.6968485784181383</v>
      </c>
      <c r="T35" s="294">
        <v>0.63722624816263262</v>
      </c>
      <c r="U35" s="294">
        <v>0.3641454728924558</v>
      </c>
      <c r="V35" s="294">
        <v>0.36398453280487403</v>
      </c>
      <c r="W35" s="294">
        <v>0.36398453280487403</v>
      </c>
      <c r="X35" s="294">
        <v>0.11429469633040391</v>
      </c>
      <c r="Y35" s="409">
        <f>Y34</f>
        <v>1</v>
      </c>
      <c r="Z35" s="409">
        <f>Z34</f>
        <v>0</v>
      </c>
      <c r="AA35" s="409">
        <f t="shared" ref="AA35:AL35" si="4">AA34</f>
        <v>0</v>
      </c>
      <c r="AB35" s="409">
        <f t="shared" si="4"/>
        <v>0</v>
      </c>
      <c r="AC35" s="409">
        <f t="shared" si="4"/>
        <v>0</v>
      </c>
      <c r="AD35" s="409">
        <f t="shared" si="4"/>
        <v>0</v>
      </c>
      <c r="AE35" s="409">
        <f t="shared" si="4"/>
        <v>0</v>
      </c>
      <c r="AF35" s="409">
        <f t="shared" si="4"/>
        <v>0</v>
      </c>
      <c r="AG35" s="409">
        <f t="shared" si="4"/>
        <v>0</v>
      </c>
      <c r="AH35" s="409">
        <f t="shared" si="4"/>
        <v>0</v>
      </c>
      <c r="AI35" s="409">
        <f t="shared" si="4"/>
        <v>0</v>
      </c>
      <c r="AJ35" s="409">
        <f t="shared" si="4"/>
        <v>0</v>
      </c>
      <c r="AK35" s="409">
        <f t="shared" si="4"/>
        <v>0</v>
      </c>
      <c r="AL35" s="409">
        <f t="shared" si="4"/>
        <v>0</v>
      </c>
      <c r="AM35" s="296"/>
    </row>
    <row r="36" spans="1:39" s="282" customFormat="1" ht="15" outlineLevel="1">
      <c r="A36" s="501"/>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0"/>
      <c r="Z36" s="410"/>
      <c r="AA36" s="410"/>
      <c r="AB36" s="410"/>
      <c r="AC36" s="410"/>
      <c r="AD36" s="410"/>
      <c r="AE36" s="410"/>
      <c r="AF36" s="410"/>
      <c r="AG36" s="410"/>
      <c r="AH36" s="410"/>
      <c r="AI36" s="410"/>
      <c r="AJ36" s="410"/>
      <c r="AK36" s="410"/>
      <c r="AL36" s="410"/>
      <c r="AM36" s="305"/>
    </row>
    <row r="37" spans="1:39" s="282" customFormat="1" ht="15" outlineLevel="1">
      <c r="A37" s="501">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8"/>
      <c r="Z37" s="408"/>
      <c r="AA37" s="408"/>
      <c r="AB37" s="408"/>
      <c r="AC37" s="408"/>
      <c r="AD37" s="408"/>
      <c r="AE37" s="408"/>
      <c r="AF37" s="408"/>
      <c r="AG37" s="408"/>
      <c r="AH37" s="408"/>
      <c r="AI37" s="408"/>
      <c r="AJ37" s="408"/>
      <c r="AK37" s="408"/>
      <c r="AL37" s="408"/>
      <c r="AM37" s="295">
        <f>SUM(Y37:AL37)</f>
        <v>0</v>
      </c>
    </row>
    <row r="38" spans="1:39" s="282" customFormat="1" ht="15" outlineLevel="1">
      <c r="A38" s="501"/>
      <c r="B38" s="293" t="s">
        <v>214</v>
      </c>
      <c r="C38" s="290" t="s">
        <v>163</v>
      </c>
      <c r="D38" s="294"/>
      <c r="E38" s="294"/>
      <c r="F38" s="294"/>
      <c r="G38" s="294"/>
      <c r="H38" s="294"/>
      <c r="I38" s="294"/>
      <c r="J38" s="294"/>
      <c r="K38" s="294"/>
      <c r="L38" s="294"/>
      <c r="M38" s="294"/>
      <c r="N38" s="461"/>
      <c r="O38" s="294"/>
      <c r="P38" s="294"/>
      <c r="Q38" s="294"/>
      <c r="R38" s="294"/>
      <c r="S38" s="294"/>
      <c r="T38" s="294"/>
      <c r="U38" s="294"/>
      <c r="V38" s="294"/>
      <c r="W38" s="294"/>
      <c r="X38" s="294"/>
      <c r="Y38" s="409">
        <f>Y37</f>
        <v>0</v>
      </c>
      <c r="Z38" s="409">
        <f>Z37</f>
        <v>0</v>
      </c>
      <c r="AA38" s="409">
        <f t="shared" ref="AA38:AL38" si="5">AA37</f>
        <v>0</v>
      </c>
      <c r="AB38" s="409">
        <f t="shared" si="5"/>
        <v>0</v>
      </c>
      <c r="AC38" s="409">
        <f t="shared" si="5"/>
        <v>0</v>
      </c>
      <c r="AD38" s="409">
        <f t="shared" si="5"/>
        <v>0</v>
      </c>
      <c r="AE38" s="409">
        <f t="shared" si="5"/>
        <v>0</v>
      </c>
      <c r="AF38" s="409">
        <f t="shared" si="5"/>
        <v>0</v>
      </c>
      <c r="AG38" s="409">
        <f t="shared" si="5"/>
        <v>0</v>
      </c>
      <c r="AH38" s="409">
        <f t="shared" si="5"/>
        <v>0</v>
      </c>
      <c r="AI38" s="409">
        <f t="shared" si="5"/>
        <v>0</v>
      </c>
      <c r="AJ38" s="409">
        <f t="shared" si="5"/>
        <v>0</v>
      </c>
      <c r="AK38" s="409">
        <f t="shared" si="5"/>
        <v>0</v>
      </c>
      <c r="AL38" s="409">
        <f t="shared" si="5"/>
        <v>0</v>
      </c>
      <c r="AM38" s="296"/>
    </row>
    <row r="39" spans="1:39" s="282" customFormat="1" ht="15" outlineLevel="1">
      <c r="A39" s="501"/>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0"/>
      <c r="Z39" s="410"/>
      <c r="AA39" s="410"/>
      <c r="AB39" s="410"/>
      <c r="AC39" s="410"/>
      <c r="AD39" s="410"/>
      <c r="AE39" s="410"/>
      <c r="AF39" s="410"/>
      <c r="AG39" s="410"/>
      <c r="AH39" s="410"/>
      <c r="AI39" s="410"/>
      <c r="AJ39" s="410"/>
      <c r="AK39" s="410"/>
      <c r="AL39" s="410"/>
      <c r="AM39" s="305"/>
    </row>
    <row r="40" spans="1:39" s="282" customFormat="1" ht="15" outlineLevel="1">
      <c r="A40" s="501">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8"/>
      <c r="Z40" s="408"/>
      <c r="AA40" s="408"/>
      <c r="AB40" s="408"/>
      <c r="AC40" s="408"/>
      <c r="AD40" s="408"/>
      <c r="AE40" s="408"/>
      <c r="AF40" s="408"/>
      <c r="AG40" s="408"/>
      <c r="AH40" s="408"/>
      <c r="AI40" s="408"/>
      <c r="AJ40" s="408"/>
      <c r="AK40" s="408"/>
      <c r="AL40" s="408"/>
      <c r="AM40" s="295">
        <f>SUM(Y40:AL40)</f>
        <v>0</v>
      </c>
    </row>
    <row r="41" spans="1:39" s="282" customFormat="1" ht="15" outlineLevel="1">
      <c r="A41" s="501"/>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09">
        <f>Y40</f>
        <v>0</v>
      </c>
      <c r="Z41" s="409">
        <f>Z40</f>
        <v>0</v>
      </c>
      <c r="AA41" s="409">
        <f t="shared" ref="AA41:AL41" si="6">AA40</f>
        <v>0</v>
      </c>
      <c r="AB41" s="409">
        <f t="shared" si="6"/>
        <v>0</v>
      </c>
      <c r="AC41" s="409">
        <f t="shared" si="6"/>
        <v>0</v>
      </c>
      <c r="AD41" s="409">
        <f t="shared" si="6"/>
        <v>0</v>
      </c>
      <c r="AE41" s="409">
        <f t="shared" si="6"/>
        <v>0</v>
      </c>
      <c r="AF41" s="409">
        <f t="shared" si="6"/>
        <v>0</v>
      </c>
      <c r="AG41" s="409">
        <f t="shared" si="6"/>
        <v>0</v>
      </c>
      <c r="AH41" s="409">
        <f t="shared" si="6"/>
        <v>0</v>
      </c>
      <c r="AI41" s="409">
        <f t="shared" si="6"/>
        <v>0</v>
      </c>
      <c r="AJ41" s="409">
        <f t="shared" si="6"/>
        <v>0</v>
      </c>
      <c r="AK41" s="409">
        <f t="shared" si="6"/>
        <v>0</v>
      </c>
      <c r="AL41" s="409">
        <f t="shared" si="6"/>
        <v>0</v>
      </c>
      <c r="AM41" s="296"/>
    </row>
    <row r="42" spans="1:39" s="282" customFormat="1" ht="15" outlineLevel="1">
      <c r="A42" s="501"/>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0"/>
      <c r="Z42" s="410"/>
      <c r="AA42" s="410"/>
      <c r="AB42" s="410"/>
      <c r="AC42" s="410"/>
      <c r="AD42" s="410"/>
      <c r="AE42" s="410"/>
      <c r="AF42" s="410"/>
      <c r="AG42" s="410"/>
      <c r="AH42" s="410"/>
      <c r="AI42" s="410"/>
      <c r="AJ42" s="410"/>
      <c r="AK42" s="410"/>
      <c r="AL42" s="410"/>
      <c r="AM42" s="305"/>
    </row>
    <row r="43" spans="1:39" s="282" customFormat="1" ht="15" outlineLevel="1">
      <c r="A43" s="501">
        <v>8</v>
      </c>
      <c r="B43" s="293" t="s">
        <v>485</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8"/>
      <c r="Z43" s="408"/>
      <c r="AA43" s="408"/>
      <c r="AB43" s="408"/>
      <c r="AC43" s="408"/>
      <c r="AD43" s="408"/>
      <c r="AE43" s="408"/>
      <c r="AF43" s="408"/>
      <c r="AG43" s="408"/>
      <c r="AH43" s="408"/>
      <c r="AI43" s="408"/>
      <c r="AJ43" s="408"/>
      <c r="AK43" s="408"/>
      <c r="AL43" s="408"/>
      <c r="AM43" s="295">
        <f>SUM(Y43:AL43)</f>
        <v>0</v>
      </c>
    </row>
    <row r="44" spans="1:39" s="282" customFormat="1" ht="15" outlineLevel="1">
      <c r="A44" s="501"/>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09">
        <f>Y43</f>
        <v>0</v>
      </c>
      <c r="Z44" s="409">
        <f>Z43</f>
        <v>0</v>
      </c>
      <c r="AA44" s="409">
        <f t="shared" ref="AA44:AL44" si="7">AA43</f>
        <v>0</v>
      </c>
      <c r="AB44" s="409">
        <f t="shared" si="7"/>
        <v>0</v>
      </c>
      <c r="AC44" s="409">
        <f t="shared" si="7"/>
        <v>0</v>
      </c>
      <c r="AD44" s="409">
        <f t="shared" si="7"/>
        <v>0</v>
      </c>
      <c r="AE44" s="409">
        <f t="shared" si="7"/>
        <v>0</v>
      </c>
      <c r="AF44" s="409">
        <f t="shared" si="7"/>
        <v>0</v>
      </c>
      <c r="AG44" s="409">
        <f t="shared" si="7"/>
        <v>0</v>
      </c>
      <c r="AH44" s="409">
        <f t="shared" si="7"/>
        <v>0</v>
      </c>
      <c r="AI44" s="409">
        <f t="shared" si="7"/>
        <v>0</v>
      </c>
      <c r="AJ44" s="409">
        <f t="shared" si="7"/>
        <v>0</v>
      </c>
      <c r="AK44" s="409">
        <f t="shared" si="7"/>
        <v>0</v>
      </c>
      <c r="AL44" s="409">
        <f t="shared" si="7"/>
        <v>0</v>
      </c>
      <c r="AM44" s="296"/>
    </row>
    <row r="45" spans="1:39" s="282" customFormat="1" ht="15" outlineLevel="1">
      <c r="A45" s="501"/>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0"/>
      <c r="Z45" s="410"/>
      <c r="AA45" s="410"/>
      <c r="AB45" s="410"/>
      <c r="AC45" s="410"/>
      <c r="AD45" s="410"/>
      <c r="AE45" s="410"/>
      <c r="AF45" s="410"/>
      <c r="AG45" s="410"/>
      <c r="AH45" s="410"/>
      <c r="AI45" s="410"/>
      <c r="AJ45" s="410"/>
      <c r="AK45" s="410"/>
      <c r="AL45" s="410"/>
      <c r="AM45" s="305"/>
    </row>
    <row r="46" spans="1:39" s="282" customFormat="1" ht="15" outlineLevel="1">
      <c r="A46" s="501">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8"/>
      <c r="Z46" s="408"/>
      <c r="AA46" s="408"/>
      <c r="AB46" s="408"/>
      <c r="AC46" s="408"/>
      <c r="AD46" s="408"/>
      <c r="AE46" s="408"/>
      <c r="AF46" s="408"/>
      <c r="AG46" s="408"/>
      <c r="AH46" s="408"/>
      <c r="AI46" s="408"/>
      <c r="AJ46" s="408"/>
      <c r="AK46" s="408"/>
      <c r="AL46" s="408"/>
      <c r="AM46" s="295">
        <f>SUM(Y46:AL46)</f>
        <v>0</v>
      </c>
    </row>
    <row r="47" spans="1:39" s="282" customFormat="1" ht="15" outlineLevel="1">
      <c r="A47" s="501"/>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09">
        <f>Y46</f>
        <v>0</v>
      </c>
      <c r="Z47" s="409">
        <f>Z46</f>
        <v>0</v>
      </c>
      <c r="AA47" s="409">
        <f t="shared" ref="AA47:AL47" si="8">AA46</f>
        <v>0</v>
      </c>
      <c r="AB47" s="409">
        <f t="shared" si="8"/>
        <v>0</v>
      </c>
      <c r="AC47" s="409">
        <f t="shared" si="8"/>
        <v>0</v>
      </c>
      <c r="AD47" s="409">
        <f t="shared" si="8"/>
        <v>0</v>
      </c>
      <c r="AE47" s="409">
        <f t="shared" si="8"/>
        <v>0</v>
      </c>
      <c r="AF47" s="409">
        <f t="shared" si="8"/>
        <v>0</v>
      </c>
      <c r="AG47" s="409">
        <f t="shared" si="8"/>
        <v>0</v>
      </c>
      <c r="AH47" s="409">
        <f t="shared" si="8"/>
        <v>0</v>
      </c>
      <c r="AI47" s="409">
        <f t="shared" si="8"/>
        <v>0</v>
      </c>
      <c r="AJ47" s="409">
        <f t="shared" si="8"/>
        <v>0</v>
      </c>
      <c r="AK47" s="409">
        <f t="shared" si="8"/>
        <v>0</v>
      </c>
      <c r="AL47" s="409">
        <f t="shared" si="8"/>
        <v>0</v>
      </c>
      <c r="AM47" s="296"/>
    </row>
    <row r="48" spans="1:39" s="282" customFormat="1" ht="15" outlineLevel="1">
      <c r="A48" s="501"/>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0"/>
      <c r="Z48" s="410"/>
      <c r="AA48" s="410"/>
      <c r="AB48" s="410"/>
      <c r="AC48" s="410"/>
      <c r="AD48" s="410"/>
      <c r="AE48" s="410"/>
      <c r="AF48" s="410"/>
      <c r="AG48" s="410"/>
      <c r="AH48" s="410"/>
      <c r="AI48" s="410"/>
      <c r="AJ48" s="410"/>
      <c r="AK48" s="410"/>
      <c r="AL48" s="410"/>
      <c r="AM48" s="305"/>
    </row>
    <row r="49" spans="1:42" s="292" customFormat="1" ht="15.75" outlineLevel="1">
      <c r="A49" s="502"/>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2"/>
      <c r="Z49" s="412"/>
      <c r="AA49" s="412"/>
      <c r="AB49" s="412"/>
      <c r="AC49" s="412"/>
      <c r="AD49" s="412"/>
      <c r="AE49" s="412"/>
      <c r="AF49" s="412"/>
      <c r="AG49" s="412"/>
      <c r="AH49" s="412"/>
      <c r="AI49" s="412"/>
      <c r="AJ49" s="412"/>
      <c r="AK49" s="412"/>
      <c r="AL49" s="412"/>
      <c r="AM49" s="291"/>
      <c r="AO49" s="308"/>
      <c r="AP49" s="308"/>
    </row>
    <row r="50" spans="1:42" s="282" customFormat="1" ht="15" outlineLevel="1">
      <c r="A50" s="501">
        <v>10</v>
      </c>
      <c r="B50" s="309" t="s">
        <v>22</v>
      </c>
      <c r="C50" s="290" t="s">
        <v>25</v>
      </c>
      <c r="D50" s="294">
        <v>325703.34450750484</v>
      </c>
      <c r="E50" s="294">
        <v>325703.34450750484</v>
      </c>
      <c r="F50" s="294">
        <v>325703.34450750484</v>
      </c>
      <c r="G50" s="294">
        <v>325703.34450750484</v>
      </c>
      <c r="H50" s="294">
        <v>325703.34450750484</v>
      </c>
      <c r="I50" s="294">
        <v>325703.34450750484</v>
      </c>
      <c r="J50" s="294">
        <v>325703.34450750484</v>
      </c>
      <c r="K50" s="294">
        <v>325703.34450750484</v>
      </c>
      <c r="L50" s="294">
        <v>210010.64542834533</v>
      </c>
      <c r="M50" s="294">
        <v>210010.64542834533</v>
      </c>
      <c r="N50" s="294">
        <v>12</v>
      </c>
      <c r="O50" s="294">
        <v>57.479417571602184</v>
      </c>
      <c r="P50" s="294">
        <v>57.479417571602184</v>
      </c>
      <c r="Q50" s="294">
        <v>57.479417571602184</v>
      </c>
      <c r="R50" s="294">
        <v>57.479417571602184</v>
      </c>
      <c r="S50" s="294">
        <v>57.479417571602184</v>
      </c>
      <c r="T50" s="294">
        <v>57.479417571602184</v>
      </c>
      <c r="U50" s="294">
        <v>57.479417571602184</v>
      </c>
      <c r="V50" s="294">
        <v>57.479417571602184</v>
      </c>
      <c r="W50" s="294">
        <v>30.600382580159575</v>
      </c>
      <c r="X50" s="294">
        <v>30.600382580159575</v>
      </c>
      <c r="Y50" s="413"/>
      <c r="Z50" s="413">
        <v>0.11</v>
      </c>
      <c r="AA50" s="413">
        <v>0.89</v>
      </c>
      <c r="AB50" s="413"/>
      <c r="AC50" s="413"/>
      <c r="AD50" s="413"/>
      <c r="AE50" s="413"/>
      <c r="AF50" s="413"/>
      <c r="AG50" s="413"/>
      <c r="AH50" s="413"/>
      <c r="AI50" s="413"/>
      <c r="AJ50" s="413"/>
      <c r="AK50" s="413"/>
      <c r="AL50" s="413"/>
      <c r="AM50" s="295">
        <f>SUM(Y50:AL50)</f>
        <v>1</v>
      </c>
    </row>
    <row r="51" spans="1:42" s="282" customFormat="1" ht="15" outlineLevel="1">
      <c r="A51" s="501"/>
      <c r="B51" s="293" t="s">
        <v>214</v>
      </c>
      <c r="C51" s="290" t="s">
        <v>163</v>
      </c>
      <c r="D51" s="294">
        <v>118887.24683836786</v>
      </c>
      <c r="E51" s="294">
        <v>118887.24683836786</v>
      </c>
      <c r="F51" s="294">
        <v>118887.24683836786</v>
      </c>
      <c r="G51" s="294">
        <v>118635.74740800269</v>
      </c>
      <c r="H51" s="294">
        <v>118635.74740800269</v>
      </c>
      <c r="I51" s="294">
        <v>118635.74740800269</v>
      </c>
      <c r="J51" s="294">
        <v>109578.97895815258</v>
      </c>
      <c r="K51" s="294">
        <v>726.68684963334351</v>
      </c>
      <c r="L51" s="294">
        <v>726.68684963334351</v>
      </c>
      <c r="M51" s="294">
        <v>726.68684963334351</v>
      </c>
      <c r="N51" s="294">
        <f>N50</f>
        <v>12</v>
      </c>
      <c r="O51" s="294">
        <v>13.877678215831628</v>
      </c>
      <c r="P51" s="294">
        <v>13.877678215831628</v>
      </c>
      <c r="Q51" s="294">
        <v>13.877678215831628</v>
      </c>
      <c r="R51" s="294">
        <v>13.812700405965318</v>
      </c>
      <c r="S51" s="294">
        <v>13.812700405965318</v>
      </c>
      <c r="T51" s="294">
        <v>13.812700405965318</v>
      </c>
      <c r="U51" s="294">
        <v>12.629349411748501</v>
      </c>
      <c r="V51" s="294">
        <v>0.10230548787461423</v>
      </c>
      <c r="W51" s="294">
        <v>0.10230548787461423</v>
      </c>
      <c r="X51" s="294">
        <v>0.10230548787461423</v>
      </c>
      <c r="Y51" s="409">
        <f>Y50</f>
        <v>0</v>
      </c>
      <c r="Z51" s="409">
        <f>Z50</f>
        <v>0.11</v>
      </c>
      <c r="AA51" s="409">
        <f t="shared" ref="AA51:AL51" si="9">AA50</f>
        <v>0.89</v>
      </c>
      <c r="AB51" s="409">
        <f t="shared" si="9"/>
        <v>0</v>
      </c>
      <c r="AC51" s="409">
        <f t="shared" si="9"/>
        <v>0</v>
      </c>
      <c r="AD51" s="409">
        <f t="shared" si="9"/>
        <v>0</v>
      </c>
      <c r="AE51" s="409">
        <f t="shared" si="9"/>
        <v>0</v>
      </c>
      <c r="AF51" s="409">
        <f t="shared" si="9"/>
        <v>0</v>
      </c>
      <c r="AG51" s="409">
        <f t="shared" si="9"/>
        <v>0</v>
      </c>
      <c r="AH51" s="409">
        <f t="shared" si="9"/>
        <v>0</v>
      </c>
      <c r="AI51" s="409">
        <f t="shared" si="9"/>
        <v>0</v>
      </c>
      <c r="AJ51" s="409">
        <f t="shared" si="9"/>
        <v>0</v>
      </c>
      <c r="AK51" s="409">
        <f t="shared" si="9"/>
        <v>0</v>
      </c>
      <c r="AL51" s="409">
        <f t="shared" si="9"/>
        <v>0</v>
      </c>
      <c r="AM51" s="310"/>
    </row>
    <row r="52" spans="1:42" s="282" customFormat="1" ht="15" outlineLevel="1">
      <c r="A52" s="501"/>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4"/>
      <c r="Z52" s="414"/>
      <c r="AA52" s="414"/>
      <c r="AB52" s="414"/>
      <c r="AC52" s="414"/>
      <c r="AD52" s="414"/>
      <c r="AE52" s="414"/>
      <c r="AF52" s="414"/>
      <c r="AG52" s="414"/>
      <c r="AH52" s="414"/>
      <c r="AI52" s="414"/>
      <c r="AJ52" s="414"/>
      <c r="AK52" s="414"/>
      <c r="AL52" s="414"/>
      <c r="AM52" s="312"/>
    </row>
    <row r="53" spans="1:42" s="282" customFormat="1" ht="15" outlineLevel="1">
      <c r="A53" s="501">
        <v>11</v>
      </c>
      <c r="B53" s="313" t="s">
        <v>21</v>
      </c>
      <c r="C53" s="290" t="s">
        <v>25</v>
      </c>
      <c r="D53" s="294">
        <v>238083.68999104682</v>
      </c>
      <c r="E53" s="294">
        <v>237600.97397918478</v>
      </c>
      <c r="F53" s="294">
        <v>237600.97397918478</v>
      </c>
      <c r="G53" s="294">
        <v>205599.2253797559</v>
      </c>
      <c r="H53" s="294">
        <v>205004.7379521339</v>
      </c>
      <c r="I53" s="294">
        <v>204888.27053398266</v>
      </c>
      <c r="J53" s="294">
        <v>30464.544630472614</v>
      </c>
      <c r="K53" s="294">
        <v>30464.544630472614</v>
      </c>
      <c r="L53" s="294">
        <v>30464.544630472614</v>
      </c>
      <c r="M53" s="294">
        <v>30464.544630472614</v>
      </c>
      <c r="N53" s="294">
        <v>12</v>
      </c>
      <c r="O53" s="294">
        <v>91.55723199671263</v>
      </c>
      <c r="P53" s="294">
        <v>91.384408590482195</v>
      </c>
      <c r="Q53" s="294">
        <v>91.384408590482195</v>
      </c>
      <c r="R53" s="294">
        <v>80.420491699224044</v>
      </c>
      <c r="S53" s="294">
        <v>80.207651562004486</v>
      </c>
      <c r="T53" s="294">
        <v>80.165953554428313</v>
      </c>
      <c r="U53" s="294">
        <v>10.919071146021968</v>
      </c>
      <c r="V53" s="294">
        <v>10.919071146021968</v>
      </c>
      <c r="W53" s="294">
        <v>10.919071146021968</v>
      </c>
      <c r="X53" s="294">
        <v>10.919071146021968</v>
      </c>
      <c r="Y53" s="413"/>
      <c r="Z53" s="413">
        <v>1</v>
      </c>
      <c r="AA53" s="413"/>
      <c r="AB53" s="413"/>
      <c r="AC53" s="413"/>
      <c r="AD53" s="413"/>
      <c r="AE53" s="413"/>
      <c r="AF53" s="413"/>
      <c r="AG53" s="413"/>
      <c r="AH53" s="413"/>
      <c r="AI53" s="413"/>
      <c r="AJ53" s="413"/>
      <c r="AK53" s="413"/>
      <c r="AL53" s="413"/>
      <c r="AM53" s="295">
        <f>SUM(Y53:AL53)</f>
        <v>1</v>
      </c>
    </row>
    <row r="54" spans="1:42" s="282" customFormat="1" ht="15" outlineLevel="1">
      <c r="A54" s="501"/>
      <c r="B54" s="314" t="s">
        <v>214</v>
      </c>
      <c r="C54" s="290" t="s">
        <v>163</v>
      </c>
      <c r="D54" s="294">
        <v>25699.848038283773</v>
      </c>
      <c r="E54" s="294">
        <v>25699.848038283773</v>
      </c>
      <c r="F54" s="294">
        <v>25699.848038283773</v>
      </c>
      <c r="G54" s="294">
        <v>23686.984970442008</v>
      </c>
      <c r="H54" s="294">
        <v>23686.984970442008</v>
      </c>
      <c r="I54" s="294">
        <v>23570.517552290756</v>
      </c>
      <c r="J54" s="294">
        <v>3336.0231833526741</v>
      </c>
      <c r="K54" s="294">
        <v>3336.0231833526741</v>
      </c>
      <c r="L54" s="294">
        <v>3336.0231833526741</v>
      </c>
      <c r="M54" s="294">
        <v>3336.0231833526741</v>
      </c>
      <c r="N54" s="294">
        <f>N53</f>
        <v>12</v>
      </c>
      <c r="O54" s="294">
        <v>10.837179726689152</v>
      </c>
      <c r="P54" s="294">
        <v>10.837179726689152</v>
      </c>
      <c r="Q54" s="294">
        <v>10.837179726689152</v>
      </c>
      <c r="R54" s="294">
        <v>10.037583433863055</v>
      </c>
      <c r="S54" s="294">
        <v>10.037583433863055</v>
      </c>
      <c r="T54" s="294">
        <v>9.9958854262868844</v>
      </c>
      <c r="U54" s="294">
        <v>1.320150433519574</v>
      </c>
      <c r="V54" s="294">
        <v>1.320150433519574</v>
      </c>
      <c r="W54" s="294">
        <v>1.320150433519574</v>
      </c>
      <c r="X54" s="294">
        <v>1.320150433519574</v>
      </c>
      <c r="Y54" s="409">
        <f>Y53</f>
        <v>0</v>
      </c>
      <c r="Z54" s="409">
        <f>Z53</f>
        <v>1</v>
      </c>
      <c r="AA54" s="409">
        <f t="shared" ref="AA54:AL54" si="10">AA53</f>
        <v>0</v>
      </c>
      <c r="AB54" s="409">
        <f t="shared" si="10"/>
        <v>0</v>
      </c>
      <c r="AC54" s="409">
        <f t="shared" si="10"/>
        <v>0</v>
      </c>
      <c r="AD54" s="409">
        <f t="shared" si="10"/>
        <v>0</v>
      </c>
      <c r="AE54" s="409">
        <f t="shared" si="10"/>
        <v>0</v>
      </c>
      <c r="AF54" s="409">
        <f t="shared" si="10"/>
        <v>0</v>
      </c>
      <c r="AG54" s="409">
        <f t="shared" si="10"/>
        <v>0</v>
      </c>
      <c r="AH54" s="409">
        <f t="shared" si="10"/>
        <v>0</v>
      </c>
      <c r="AI54" s="409">
        <f t="shared" si="10"/>
        <v>0</v>
      </c>
      <c r="AJ54" s="409">
        <f t="shared" si="10"/>
        <v>0</v>
      </c>
      <c r="AK54" s="409">
        <f t="shared" si="10"/>
        <v>0</v>
      </c>
      <c r="AL54" s="409">
        <f t="shared" si="10"/>
        <v>0</v>
      </c>
      <c r="AM54" s="310"/>
    </row>
    <row r="55" spans="1:42" s="282" customFormat="1" ht="15" outlineLevel="1">
      <c r="A55" s="501"/>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4"/>
      <c r="Z55" s="415"/>
      <c r="AA55" s="414"/>
      <c r="AB55" s="414"/>
      <c r="AC55" s="414"/>
      <c r="AD55" s="414"/>
      <c r="AE55" s="414"/>
      <c r="AF55" s="414"/>
      <c r="AG55" s="414"/>
      <c r="AH55" s="414"/>
      <c r="AI55" s="414"/>
      <c r="AJ55" s="414"/>
      <c r="AK55" s="414"/>
      <c r="AL55" s="414"/>
      <c r="AM55" s="312"/>
    </row>
    <row r="56" spans="1:42" s="282" customFormat="1" ht="15" outlineLevel="1">
      <c r="A56" s="501">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3"/>
      <c r="Z56" s="413"/>
      <c r="AA56" s="413"/>
      <c r="AB56" s="413"/>
      <c r="AC56" s="413"/>
      <c r="AD56" s="413"/>
      <c r="AE56" s="413"/>
      <c r="AF56" s="413"/>
      <c r="AG56" s="413"/>
      <c r="AH56" s="413"/>
      <c r="AI56" s="413"/>
      <c r="AJ56" s="413"/>
      <c r="AK56" s="413"/>
      <c r="AL56" s="413"/>
      <c r="AM56" s="295">
        <f>SUM(Y56:AL56)</f>
        <v>0</v>
      </c>
    </row>
    <row r="57" spans="1:42" s="282" customFormat="1" ht="15" outlineLevel="1">
      <c r="A57" s="501"/>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09">
        <f>Y56</f>
        <v>0</v>
      </c>
      <c r="Z57" s="409">
        <f>Z56</f>
        <v>0</v>
      </c>
      <c r="AA57" s="409">
        <f t="shared" ref="AA57:AL57" si="11">AA56</f>
        <v>0</v>
      </c>
      <c r="AB57" s="409">
        <f t="shared" si="11"/>
        <v>0</v>
      </c>
      <c r="AC57" s="409">
        <f t="shared" si="11"/>
        <v>0</v>
      </c>
      <c r="AD57" s="409">
        <f t="shared" si="11"/>
        <v>0</v>
      </c>
      <c r="AE57" s="409">
        <f t="shared" si="11"/>
        <v>0</v>
      </c>
      <c r="AF57" s="409">
        <f t="shared" si="11"/>
        <v>0</v>
      </c>
      <c r="AG57" s="409">
        <f t="shared" si="11"/>
        <v>0</v>
      </c>
      <c r="AH57" s="409">
        <f t="shared" si="11"/>
        <v>0</v>
      </c>
      <c r="AI57" s="409">
        <f t="shared" si="11"/>
        <v>0</v>
      </c>
      <c r="AJ57" s="409">
        <f t="shared" si="11"/>
        <v>0</v>
      </c>
      <c r="AK57" s="409">
        <f t="shared" si="11"/>
        <v>0</v>
      </c>
      <c r="AL57" s="409">
        <f t="shared" si="11"/>
        <v>0</v>
      </c>
      <c r="AM57" s="310"/>
    </row>
    <row r="58" spans="1:42" s="282" customFormat="1" ht="15" outlineLevel="1">
      <c r="A58" s="501"/>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4"/>
      <c r="Z58" s="415"/>
      <c r="AA58" s="414"/>
      <c r="AB58" s="414"/>
      <c r="AC58" s="414"/>
      <c r="AD58" s="414"/>
      <c r="AE58" s="414"/>
      <c r="AF58" s="414"/>
      <c r="AG58" s="414"/>
      <c r="AH58" s="414"/>
      <c r="AI58" s="414"/>
      <c r="AJ58" s="414"/>
      <c r="AK58" s="414"/>
      <c r="AL58" s="414"/>
      <c r="AM58" s="312"/>
    </row>
    <row r="59" spans="1:42" s="282" customFormat="1" ht="15" outlineLevel="1">
      <c r="A59" s="501">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3"/>
      <c r="Z59" s="413"/>
      <c r="AA59" s="413"/>
      <c r="AB59" s="413"/>
      <c r="AC59" s="413"/>
      <c r="AD59" s="413"/>
      <c r="AE59" s="413"/>
      <c r="AF59" s="413"/>
      <c r="AG59" s="413"/>
      <c r="AH59" s="413"/>
      <c r="AI59" s="413"/>
      <c r="AJ59" s="413"/>
      <c r="AK59" s="413"/>
      <c r="AL59" s="413"/>
      <c r="AM59" s="295">
        <f>SUM(Y59:AL59)</f>
        <v>0</v>
      </c>
    </row>
    <row r="60" spans="1:42" s="282" customFormat="1" ht="15" outlineLevel="1">
      <c r="A60" s="501"/>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09">
        <f>Y59</f>
        <v>0</v>
      </c>
      <c r="Z60" s="409">
        <f>Z59</f>
        <v>0</v>
      </c>
      <c r="AA60" s="409">
        <f t="shared" ref="AA60:AL60" si="12">AA59</f>
        <v>0</v>
      </c>
      <c r="AB60" s="409">
        <f t="shared" si="12"/>
        <v>0</v>
      </c>
      <c r="AC60" s="409">
        <f t="shared" si="12"/>
        <v>0</v>
      </c>
      <c r="AD60" s="409">
        <f t="shared" si="12"/>
        <v>0</v>
      </c>
      <c r="AE60" s="409">
        <f t="shared" si="12"/>
        <v>0</v>
      </c>
      <c r="AF60" s="409">
        <f t="shared" si="12"/>
        <v>0</v>
      </c>
      <c r="AG60" s="409">
        <f t="shared" si="12"/>
        <v>0</v>
      </c>
      <c r="AH60" s="409">
        <f t="shared" si="12"/>
        <v>0</v>
      </c>
      <c r="AI60" s="409">
        <f t="shared" si="12"/>
        <v>0</v>
      </c>
      <c r="AJ60" s="409">
        <f t="shared" si="12"/>
        <v>0</v>
      </c>
      <c r="AK60" s="409">
        <f t="shared" si="12"/>
        <v>0</v>
      </c>
      <c r="AL60" s="409">
        <f t="shared" si="12"/>
        <v>0</v>
      </c>
      <c r="AM60" s="310"/>
    </row>
    <row r="61" spans="1:42" s="282" customFormat="1" ht="15" outlineLevel="1">
      <c r="A61" s="501"/>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4"/>
      <c r="Z61" s="414"/>
      <c r="AA61" s="414"/>
      <c r="AB61" s="414"/>
      <c r="AC61" s="414"/>
      <c r="AD61" s="414"/>
      <c r="AE61" s="414"/>
      <c r="AF61" s="414"/>
      <c r="AG61" s="414"/>
      <c r="AH61" s="414"/>
      <c r="AI61" s="414"/>
      <c r="AJ61" s="414"/>
      <c r="AK61" s="414"/>
      <c r="AL61" s="414"/>
      <c r="AM61" s="312"/>
    </row>
    <row r="62" spans="1:42" s="282" customFormat="1" ht="15" outlineLevel="1">
      <c r="A62" s="501">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3"/>
      <c r="Z62" s="413"/>
      <c r="AA62" s="413"/>
      <c r="AB62" s="413"/>
      <c r="AC62" s="413"/>
      <c r="AD62" s="413"/>
      <c r="AE62" s="413"/>
      <c r="AF62" s="413"/>
      <c r="AG62" s="413"/>
      <c r="AH62" s="413"/>
      <c r="AI62" s="413"/>
      <c r="AJ62" s="413"/>
      <c r="AK62" s="413"/>
      <c r="AL62" s="413"/>
      <c r="AM62" s="295">
        <f>SUM(Y62:AL62)</f>
        <v>0</v>
      </c>
    </row>
    <row r="63" spans="1:42" s="282" customFormat="1" ht="15" outlineLevel="1">
      <c r="A63" s="501"/>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09">
        <f>Y62</f>
        <v>0</v>
      </c>
      <c r="Z63" s="409">
        <f>Z62</f>
        <v>0</v>
      </c>
      <c r="AA63" s="409">
        <f t="shared" ref="AA63:AL63" si="13">AA62</f>
        <v>0</v>
      </c>
      <c r="AB63" s="409">
        <f t="shared" si="13"/>
        <v>0</v>
      </c>
      <c r="AC63" s="409">
        <f t="shared" si="13"/>
        <v>0</v>
      </c>
      <c r="AD63" s="409">
        <f t="shared" si="13"/>
        <v>0</v>
      </c>
      <c r="AE63" s="409">
        <f t="shared" si="13"/>
        <v>0</v>
      </c>
      <c r="AF63" s="409">
        <f t="shared" si="13"/>
        <v>0</v>
      </c>
      <c r="AG63" s="409">
        <f t="shared" si="13"/>
        <v>0</v>
      </c>
      <c r="AH63" s="409">
        <f t="shared" si="13"/>
        <v>0</v>
      </c>
      <c r="AI63" s="409">
        <f t="shared" si="13"/>
        <v>0</v>
      </c>
      <c r="AJ63" s="409">
        <f t="shared" si="13"/>
        <v>0</v>
      </c>
      <c r="AK63" s="409">
        <f t="shared" si="13"/>
        <v>0</v>
      </c>
      <c r="AL63" s="409">
        <f t="shared" si="13"/>
        <v>0</v>
      </c>
      <c r="AM63" s="310"/>
    </row>
    <row r="64" spans="1:42" s="282" customFormat="1" ht="15" outlineLevel="1">
      <c r="A64" s="501"/>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4"/>
      <c r="Z64" s="415"/>
      <c r="AA64" s="414"/>
      <c r="AB64" s="414"/>
      <c r="AC64" s="414"/>
      <c r="AD64" s="414"/>
      <c r="AE64" s="414"/>
      <c r="AF64" s="414"/>
      <c r="AG64" s="414"/>
      <c r="AH64" s="414"/>
      <c r="AI64" s="414"/>
      <c r="AJ64" s="414"/>
      <c r="AK64" s="414"/>
      <c r="AL64" s="414"/>
      <c r="AM64" s="312"/>
    </row>
    <row r="65" spans="1:39" s="282" customFormat="1" ht="15" outlineLevel="1">
      <c r="A65" s="501">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3"/>
      <c r="Z65" s="413"/>
      <c r="AA65" s="413"/>
      <c r="AB65" s="413"/>
      <c r="AC65" s="413"/>
      <c r="AD65" s="413"/>
      <c r="AE65" s="413"/>
      <c r="AF65" s="413"/>
      <c r="AG65" s="413"/>
      <c r="AH65" s="413"/>
      <c r="AI65" s="413"/>
      <c r="AJ65" s="413"/>
      <c r="AK65" s="413"/>
      <c r="AL65" s="413"/>
      <c r="AM65" s="295">
        <f>SUM(Y65:AL65)</f>
        <v>0</v>
      </c>
    </row>
    <row r="66" spans="1:39" s="282" customFormat="1" ht="15" outlineLevel="1">
      <c r="A66" s="501"/>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09">
        <f>Y65</f>
        <v>0</v>
      </c>
      <c r="Z66" s="409">
        <f>Z65</f>
        <v>0</v>
      </c>
      <c r="AA66" s="409">
        <f t="shared" ref="AA66:AL66" si="14">AA65</f>
        <v>0</v>
      </c>
      <c r="AB66" s="409">
        <f t="shared" si="14"/>
        <v>0</v>
      </c>
      <c r="AC66" s="409">
        <f t="shared" si="14"/>
        <v>0</v>
      </c>
      <c r="AD66" s="409">
        <f t="shared" si="14"/>
        <v>0</v>
      </c>
      <c r="AE66" s="409">
        <f t="shared" si="14"/>
        <v>0</v>
      </c>
      <c r="AF66" s="409">
        <f t="shared" si="14"/>
        <v>0</v>
      </c>
      <c r="AG66" s="409">
        <f t="shared" si="14"/>
        <v>0</v>
      </c>
      <c r="AH66" s="409">
        <f t="shared" si="14"/>
        <v>0</v>
      </c>
      <c r="AI66" s="409">
        <f t="shared" si="14"/>
        <v>0</v>
      </c>
      <c r="AJ66" s="409">
        <f t="shared" si="14"/>
        <v>0</v>
      </c>
      <c r="AK66" s="409">
        <f t="shared" si="14"/>
        <v>0</v>
      </c>
      <c r="AL66" s="409">
        <f t="shared" si="14"/>
        <v>0</v>
      </c>
      <c r="AM66" s="310"/>
    </row>
    <row r="67" spans="1:39" s="282" customFormat="1" ht="15" outlineLevel="1">
      <c r="A67" s="501"/>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6"/>
      <c r="Z67" s="414"/>
      <c r="AA67" s="414"/>
      <c r="AB67" s="414"/>
      <c r="AC67" s="414"/>
      <c r="AD67" s="414"/>
      <c r="AE67" s="414"/>
      <c r="AF67" s="414"/>
      <c r="AG67" s="414"/>
      <c r="AH67" s="414"/>
      <c r="AI67" s="414"/>
      <c r="AJ67" s="414"/>
      <c r="AK67" s="414"/>
      <c r="AL67" s="414"/>
      <c r="AM67" s="312"/>
    </row>
    <row r="68" spans="1:39" s="282" customFormat="1" ht="30" outlineLevel="1">
      <c r="A68" s="501">
        <v>16</v>
      </c>
      <c r="B68" s="313" t="s">
        <v>487</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3"/>
      <c r="Z68" s="413"/>
      <c r="AA68" s="413"/>
      <c r="AB68" s="413"/>
      <c r="AC68" s="413"/>
      <c r="AD68" s="413"/>
      <c r="AE68" s="413"/>
      <c r="AF68" s="413"/>
      <c r="AG68" s="413"/>
      <c r="AH68" s="413"/>
      <c r="AI68" s="413"/>
      <c r="AJ68" s="413"/>
      <c r="AK68" s="413"/>
      <c r="AL68" s="413"/>
      <c r="AM68" s="295">
        <f>SUM(Y68:AL68)</f>
        <v>0</v>
      </c>
    </row>
    <row r="69" spans="1:39" s="282" customFormat="1" ht="15" outlineLevel="1">
      <c r="A69" s="501"/>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09">
        <f>Y68</f>
        <v>0</v>
      </c>
      <c r="Z69" s="409">
        <f>Z68</f>
        <v>0</v>
      </c>
      <c r="AA69" s="409">
        <f t="shared" ref="AA69:AL69" si="15">AA68</f>
        <v>0</v>
      </c>
      <c r="AB69" s="409">
        <f t="shared" si="15"/>
        <v>0</v>
      </c>
      <c r="AC69" s="409">
        <f t="shared" si="15"/>
        <v>0</v>
      </c>
      <c r="AD69" s="409">
        <f t="shared" si="15"/>
        <v>0</v>
      </c>
      <c r="AE69" s="409">
        <f t="shared" si="15"/>
        <v>0</v>
      </c>
      <c r="AF69" s="409">
        <f t="shared" si="15"/>
        <v>0</v>
      </c>
      <c r="AG69" s="409">
        <f t="shared" si="15"/>
        <v>0</v>
      </c>
      <c r="AH69" s="409">
        <f t="shared" si="15"/>
        <v>0</v>
      </c>
      <c r="AI69" s="409">
        <f t="shared" si="15"/>
        <v>0</v>
      </c>
      <c r="AJ69" s="409">
        <f t="shared" si="15"/>
        <v>0</v>
      </c>
      <c r="AK69" s="409">
        <f t="shared" si="15"/>
        <v>0</v>
      </c>
      <c r="AL69" s="409">
        <f t="shared" si="15"/>
        <v>0</v>
      </c>
      <c r="AM69" s="310"/>
    </row>
    <row r="70" spans="1:39" s="282" customFormat="1" ht="15" outlineLevel="1">
      <c r="A70" s="501"/>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6"/>
      <c r="Z70" s="414"/>
      <c r="AA70" s="414"/>
      <c r="AB70" s="414"/>
      <c r="AC70" s="414"/>
      <c r="AD70" s="414"/>
      <c r="AE70" s="414"/>
      <c r="AF70" s="414"/>
      <c r="AG70" s="414"/>
      <c r="AH70" s="414"/>
      <c r="AI70" s="414"/>
      <c r="AJ70" s="414"/>
      <c r="AK70" s="414"/>
      <c r="AL70" s="414"/>
      <c r="AM70" s="312"/>
    </row>
    <row r="71" spans="1:39" s="282" customFormat="1" ht="15" outlineLevel="1">
      <c r="A71" s="501">
        <v>17</v>
      </c>
      <c r="B71" s="313" t="s">
        <v>9</v>
      </c>
      <c r="C71" s="290" t="s">
        <v>25</v>
      </c>
      <c r="D71" s="294">
        <v>15694.85</v>
      </c>
      <c r="E71" s="294">
        <v>0</v>
      </c>
      <c r="F71" s="294">
        <v>0</v>
      </c>
      <c r="G71" s="294">
        <v>0</v>
      </c>
      <c r="H71" s="294">
        <v>0</v>
      </c>
      <c r="I71" s="294">
        <v>0</v>
      </c>
      <c r="J71" s="294">
        <v>0</v>
      </c>
      <c r="K71" s="294">
        <v>0</v>
      </c>
      <c r="L71" s="294">
        <v>0</v>
      </c>
      <c r="M71" s="294">
        <v>0</v>
      </c>
      <c r="N71" s="290"/>
      <c r="O71" s="294">
        <v>401.98910000000001</v>
      </c>
      <c r="P71" s="294"/>
      <c r="Q71" s="294"/>
      <c r="R71" s="294"/>
      <c r="S71" s="294"/>
      <c r="T71" s="294"/>
      <c r="U71" s="294"/>
      <c r="V71" s="294"/>
      <c r="W71" s="294"/>
      <c r="X71" s="294"/>
      <c r="Y71" s="413"/>
      <c r="Z71" s="413"/>
      <c r="AA71" s="413">
        <v>1</v>
      </c>
      <c r="AB71" s="413"/>
      <c r="AC71" s="413"/>
      <c r="AD71" s="413"/>
      <c r="AE71" s="413"/>
      <c r="AF71" s="413"/>
      <c r="AG71" s="413"/>
      <c r="AH71" s="413"/>
      <c r="AI71" s="413"/>
      <c r="AJ71" s="413"/>
      <c r="AK71" s="413"/>
      <c r="AL71" s="413"/>
      <c r="AM71" s="295">
        <f>SUM(Y71:AL71)</f>
        <v>1</v>
      </c>
    </row>
    <row r="72" spans="1:39" s="282" customFormat="1" ht="15" outlineLevel="1">
      <c r="A72" s="501"/>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09">
        <f>Y71</f>
        <v>0</v>
      </c>
      <c r="Z72" s="409">
        <f>Z71</f>
        <v>0</v>
      </c>
      <c r="AA72" s="409">
        <f t="shared" ref="AA72:AL72" si="16">AA71</f>
        <v>1</v>
      </c>
      <c r="AB72" s="409">
        <f t="shared" si="16"/>
        <v>0</v>
      </c>
      <c r="AC72" s="409">
        <f t="shared" si="16"/>
        <v>0</v>
      </c>
      <c r="AD72" s="409">
        <f t="shared" si="16"/>
        <v>0</v>
      </c>
      <c r="AE72" s="409">
        <f t="shared" si="16"/>
        <v>0</v>
      </c>
      <c r="AF72" s="409">
        <f t="shared" si="16"/>
        <v>0</v>
      </c>
      <c r="AG72" s="409">
        <f t="shared" si="16"/>
        <v>0</v>
      </c>
      <c r="AH72" s="409">
        <f t="shared" si="16"/>
        <v>0</v>
      </c>
      <c r="AI72" s="409">
        <f t="shared" si="16"/>
        <v>0</v>
      </c>
      <c r="AJ72" s="409">
        <f t="shared" si="16"/>
        <v>0</v>
      </c>
      <c r="AK72" s="409">
        <f t="shared" si="16"/>
        <v>0</v>
      </c>
      <c r="AL72" s="409">
        <f t="shared" si="16"/>
        <v>0</v>
      </c>
      <c r="AM72" s="310"/>
    </row>
    <row r="73" spans="1:39" s="282" customFormat="1" ht="15" outlineLevel="1">
      <c r="A73" s="501"/>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7"/>
      <c r="Z73" s="418"/>
      <c r="AA73" s="418"/>
      <c r="AB73" s="418"/>
      <c r="AC73" s="418"/>
      <c r="AD73" s="418"/>
      <c r="AE73" s="418"/>
      <c r="AF73" s="418"/>
      <c r="AG73" s="418"/>
      <c r="AH73" s="418"/>
      <c r="AI73" s="418"/>
      <c r="AJ73" s="418"/>
      <c r="AK73" s="418"/>
      <c r="AL73" s="418"/>
      <c r="AM73" s="316"/>
    </row>
    <row r="74" spans="1:39" s="292" customFormat="1" ht="15.75" outlineLevel="1">
      <c r="A74" s="502"/>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2"/>
      <c r="Z74" s="412"/>
      <c r="AA74" s="412"/>
      <c r="AB74" s="412"/>
      <c r="AC74" s="412"/>
      <c r="AD74" s="412"/>
      <c r="AE74" s="412"/>
      <c r="AF74" s="412"/>
      <c r="AG74" s="412"/>
      <c r="AH74" s="412"/>
      <c r="AI74" s="412"/>
      <c r="AJ74" s="412"/>
      <c r="AK74" s="412"/>
      <c r="AL74" s="412"/>
      <c r="AM74" s="291"/>
    </row>
    <row r="75" spans="1:39" s="282" customFormat="1" ht="15" outlineLevel="1">
      <c r="A75" s="501">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3"/>
      <c r="Z75" s="413"/>
      <c r="AA75" s="413"/>
      <c r="AB75" s="413"/>
      <c r="AC75" s="413"/>
      <c r="AD75" s="413"/>
      <c r="AE75" s="413"/>
      <c r="AF75" s="413"/>
      <c r="AG75" s="413"/>
      <c r="AH75" s="413"/>
      <c r="AI75" s="413"/>
      <c r="AJ75" s="413"/>
      <c r="AK75" s="413"/>
      <c r="AL75" s="413"/>
      <c r="AM75" s="295">
        <f>SUM(Y75:AL75)</f>
        <v>0</v>
      </c>
    </row>
    <row r="76" spans="1:39" s="282" customFormat="1" ht="15" outlineLevel="1">
      <c r="A76" s="501"/>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09">
        <f>Y75</f>
        <v>0</v>
      </c>
      <c r="Z76" s="409">
        <f>Z75</f>
        <v>0</v>
      </c>
      <c r="AA76" s="409">
        <f t="shared" ref="AA76:AL76" si="17">AA75</f>
        <v>0</v>
      </c>
      <c r="AB76" s="409">
        <f t="shared" si="17"/>
        <v>0</v>
      </c>
      <c r="AC76" s="409">
        <f t="shared" si="17"/>
        <v>0</v>
      </c>
      <c r="AD76" s="409">
        <f t="shared" si="17"/>
        <v>0</v>
      </c>
      <c r="AE76" s="409">
        <f t="shared" si="17"/>
        <v>0</v>
      </c>
      <c r="AF76" s="409">
        <f t="shared" si="17"/>
        <v>0</v>
      </c>
      <c r="AG76" s="409">
        <f t="shared" si="17"/>
        <v>0</v>
      </c>
      <c r="AH76" s="409">
        <f t="shared" si="17"/>
        <v>0</v>
      </c>
      <c r="AI76" s="409">
        <f t="shared" si="17"/>
        <v>0</v>
      </c>
      <c r="AJ76" s="409">
        <f t="shared" si="17"/>
        <v>0</v>
      </c>
      <c r="AK76" s="409">
        <f t="shared" si="17"/>
        <v>0</v>
      </c>
      <c r="AL76" s="409">
        <f t="shared" si="17"/>
        <v>0</v>
      </c>
      <c r="AM76" s="296"/>
    </row>
    <row r="77" spans="1:39" s="308" customFormat="1" ht="15" outlineLevel="1">
      <c r="A77" s="504"/>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0"/>
      <c r="Z77" s="419"/>
      <c r="AA77" s="419"/>
      <c r="AB77" s="419"/>
      <c r="AC77" s="419"/>
      <c r="AD77" s="419"/>
      <c r="AE77" s="419"/>
      <c r="AF77" s="419"/>
      <c r="AG77" s="419"/>
      <c r="AH77" s="419"/>
      <c r="AI77" s="419"/>
      <c r="AJ77" s="419"/>
      <c r="AK77" s="419"/>
      <c r="AL77" s="419"/>
      <c r="AM77" s="305"/>
    </row>
    <row r="78" spans="1:39" s="282" customFormat="1" ht="15" outlineLevel="1">
      <c r="A78" s="501">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8"/>
      <c r="Z78" s="413"/>
      <c r="AA78" s="413"/>
      <c r="AB78" s="413"/>
      <c r="AC78" s="413"/>
      <c r="AD78" s="413"/>
      <c r="AE78" s="413"/>
      <c r="AF78" s="413"/>
      <c r="AG78" s="413"/>
      <c r="AH78" s="413"/>
      <c r="AI78" s="413"/>
      <c r="AJ78" s="413"/>
      <c r="AK78" s="413"/>
      <c r="AL78" s="413"/>
      <c r="AM78" s="295">
        <f>SUM(Y78:AL78)</f>
        <v>0</v>
      </c>
    </row>
    <row r="79" spans="1:39" s="282" customFormat="1" ht="15" outlineLevel="1">
      <c r="A79" s="501"/>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09">
        <f>Y78</f>
        <v>0</v>
      </c>
      <c r="Z79" s="409">
        <f>Z78</f>
        <v>0</v>
      </c>
      <c r="AA79" s="409">
        <f t="shared" ref="AA79:AL79" si="18">AA78</f>
        <v>0</v>
      </c>
      <c r="AB79" s="409">
        <f t="shared" si="18"/>
        <v>0</v>
      </c>
      <c r="AC79" s="409">
        <f t="shared" si="18"/>
        <v>0</v>
      </c>
      <c r="AD79" s="409">
        <f t="shared" si="18"/>
        <v>0</v>
      </c>
      <c r="AE79" s="409">
        <f t="shared" si="18"/>
        <v>0</v>
      </c>
      <c r="AF79" s="409">
        <f t="shared" si="18"/>
        <v>0</v>
      </c>
      <c r="AG79" s="409">
        <f t="shared" si="18"/>
        <v>0</v>
      </c>
      <c r="AH79" s="409">
        <f t="shared" si="18"/>
        <v>0</v>
      </c>
      <c r="AI79" s="409">
        <f t="shared" si="18"/>
        <v>0</v>
      </c>
      <c r="AJ79" s="409">
        <f t="shared" si="18"/>
        <v>0</v>
      </c>
      <c r="AK79" s="409">
        <f t="shared" si="18"/>
        <v>0</v>
      </c>
      <c r="AL79" s="409">
        <f t="shared" si="18"/>
        <v>0</v>
      </c>
      <c r="AM79" s="296"/>
    </row>
    <row r="80" spans="1:39" s="282" customFormat="1" ht="15" outlineLevel="1">
      <c r="A80" s="501"/>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0"/>
      <c r="Z80" s="420"/>
      <c r="AA80" s="410"/>
      <c r="AB80" s="410"/>
      <c r="AC80" s="410"/>
      <c r="AD80" s="410"/>
      <c r="AE80" s="410"/>
      <c r="AF80" s="410"/>
      <c r="AG80" s="410"/>
      <c r="AH80" s="410"/>
      <c r="AI80" s="410"/>
      <c r="AJ80" s="410"/>
      <c r="AK80" s="410"/>
      <c r="AL80" s="410"/>
      <c r="AM80" s="305"/>
    </row>
    <row r="81" spans="1:39" s="282" customFormat="1" ht="15" outlineLevel="1">
      <c r="A81" s="501">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8"/>
      <c r="Z81" s="413"/>
      <c r="AA81" s="413"/>
      <c r="AB81" s="413"/>
      <c r="AC81" s="413"/>
      <c r="AD81" s="413"/>
      <c r="AE81" s="413"/>
      <c r="AF81" s="413"/>
      <c r="AG81" s="413"/>
      <c r="AH81" s="413"/>
      <c r="AI81" s="413"/>
      <c r="AJ81" s="413"/>
      <c r="AK81" s="413"/>
      <c r="AL81" s="413"/>
      <c r="AM81" s="295">
        <f>SUM(Y81:AL81)</f>
        <v>0</v>
      </c>
    </row>
    <row r="82" spans="1:39" s="282" customFormat="1" ht="15" outlineLevel="1">
      <c r="A82" s="501"/>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09">
        <f>Y81</f>
        <v>0</v>
      </c>
      <c r="Z82" s="409">
        <f>Z81</f>
        <v>0</v>
      </c>
      <c r="AA82" s="409">
        <f t="shared" ref="AA82:AL82" si="19">AA81</f>
        <v>0</v>
      </c>
      <c r="AB82" s="409">
        <f t="shared" si="19"/>
        <v>0</v>
      </c>
      <c r="AC82" s="409">
        <f t="shared" si="19"/>
        <v>0</v>
      </c>
      <c r="AD82" s="409">
        <f t="shared" si="19"/>
        <v>0</v>
      </c>
      <c r="AE82" s="409">
        <f t="shared" si="19"/>
        <v>0</v>
      </c>
      <c r="AF82" s="409">
        <f t="shared" si="19"/>
        <v>0</v>
      </c>
      <c r="AG82" s="409">
        <f t="shared" si="19"/>
        <v>0</v>
      </c>
      <c r="AH82" s="409">
        <f t="shared" si="19"/>
        <v>0</v>
      </c>
      <c r="AI82" s="409">
        <f t="shared" si="19"/>
        <v>0</v>
      </c>
      <c r="AJ82" s="409">
        <f t="shared" si="19"/>
        <v>0</v>
      </c>
      <c r="AK82" s="409">
        <f t="shared" si="19"/>
        <v>0</v>
      </c>
      <c r="AL82" s="409">
        <f t="shared" si="19"/>
        <v>0</v>
      </c>
      <c r="AM82" s="305"/>
    </row>
    <row r="83" spans="1:39" s="282" customFormat="1" ht="15" outlineLevel="1">
      <c r="A83" s="501"/>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0"/>
      <c r="Z83" s="410"/>
      <c r="AA83" s="410"/>
      <c r="AB83" s="410"/>
      <c r="AC83" s="410"/>
      <c r="AD83" s="410"/>
      <c r="AE83" s="410"/>
      <c r="AF83" s="410"/>
      <c r="AG83" s="410"/>
      <c r="AH83" s="410"/>
      <c r="AI83" s="410"/>
      <c r="AJ83" s="410"/>
      <c r="AK83" s="410"/>
      <c r="AL83" s="410"/>
      <c r="AM83" s="305"/>
    </row>
    <row r="84" spans="1:39" s="282" customFormat="1" ht="15" outlineLevel="1">
      <c r="A84" s="501">
        <v>21</v>
      </c>
      <c r="B84" s="314" t="s">
        <v>22</v>
      </c>
      <c r="C84" s="290" t="s">
        <v>25</v>
      </c>
      <c r="D84" s="294">
        <v>156003.14493512208</v>
      </c>
      <c r="E84" s="294">
        <v>156003.14493512208</v>
      </c>
      <c r="F84" s="294">
        <v>156003.14493512208</v>
      </c>
      <c r="G84" s="294">
        <v>156003.14493512208</v>
      </c>
      <c r="H84" s="294">
        <v>156003.14493512208</v>
      </c>
      <c r="I84" s="294">
        <v>156003.14493512208</v>
      </c>
      <c r="J84" s="294">
        <v>156003.14493512208</v>
      </c>
      <c r="K84" s="294">
        <v>156003.14493512208</v>
      </c>
      <c r="L84" s="294">
        <v>156003.14493512208</v>
      </c>
      <c r="M84" s="294">
        <v>156003.14493512208</v>
      </c>
      <c r="N84" s="294">
        <v>12</v>
      </c>
      <c r="O84" s="294">
        <v>23.221902144887835</v>
      </c>
      <c r="P84" s="294">
        <v>23.221902144887835</v>
      </c>
      <c r="Q84" s="294">
        <v>23.221902144887835</v>
      </c>
      <c r="R84" s="294">
        <v>23.221902144887835</v>
      </c>
      <c r="S84" s="294">
        <v>23.221902144887835</v>
      </c>
      <c r="T84" s="294">
        <v>23.221902144887835</v>
      </c>
      <c r="U84" s="294">
        <v>23.221902144887835</v>
      </c>
      <c r="V84" s="294">
        <v>23.221902144887835</v>
      </c>
      <c r="W84" s="294">
        <v>23.221902144887835</v>
      </c>
      <c r="X84" s="294">
        <v>23.221902144887835</v>
      </c>
      <c r="Y84" s="408"/>
      <c r="Z84" s="413"/>
      <c r="AA84" s="413">
        <v>1</v>
      </c>
      <c r="AB84" s="413"/>
      <c r="AC84" s="413"/>
      <c r="AD84" s="413"/>
      <c r="AE84" s="413"/>
      <c r="AF84" s="413"/>
      <c r="AG84" s="413"/>
      <c r="AH84" s="413"/>
      <c r="AI84" s="413"/>
      <c r="AJ84" s="413"/>
      <c r="AK84" s="413"/>
      <c r="AL84" s="413"/>
      <c r="AM84" s="295">
        <f>SUM(Y84:AL84)</f>
        <v>1</v>
      </c>
    </row>
    <row r="85" spans="1:39" s="282" customFormat="1" ht="15" outlineLevel="1">
      <c r="A85" s="501"/>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09">
        <f>Y84</f>
        <v>0</v>
      </c>
      <c r="Z85" s="409">
        <f>Z84</f>
        <v>0</v>
      </c>
      <c r="AA85" s="409">
        <f t="shared" ref="AA85:AL85" si="20">AA84</f>
        <v>1</v>
      </c>
      <c r="AB85" s="409">
        <f t="shared" si="20"/>
        <v>0</v>
      </c>
      <c r="AC85" s="409">
        <f t="shared" si="20"/>
        <v>0</v>
      </c>
      <c r="AD85" s="409">
        <f t="shared" si="20"/>
        <v>0</v>
      </c>
      <c r="AE85" s="409">
        <f t="shared" si="20"/>
        <v>0</v>
      </c>
      <c r="AF85" s="409">
        <f t="shared" si="20"/>
        <v>0</v>
      </c>
      <c r="AG85" s="409">
        <f t="shared" si="20"/>
        <v>0</v>
      </c>
      <c r="AH85" s="409">
        <f t="shared" si="20"/>
        <v>0</v>
      </c>
      <c r="AI85" s="409">
        <f t="shared" si="20"/>
        <v>0</v>
      </c>
      <c r="AJ85" s="409">
        <f t="shared" si="20"/>
        <v>0</v>
      </c>
      <c r="AK85" s="409">
        <f t="shared" si="20"/>
        <v>0</v>
      </c>
      <c r="AL85" s="409">
        <f t="shared" si="20"/>
        <v>0</v>
      </c>
      <c r="AM85" s="296"/>
    </row>
    <row r="86" spans="1:39" s="282" customFormat="1" ht="15" outlineLevel="1">
      <c r="A86" s="50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0"/>
      <c r="Z86" s="410"/>
      <c r="AA86" s="410"/>
      <c r="AB86" s="410"/>
      <c r="AC86" s="410"/>
      <c r="AD86" s="410"/>
      <c r="AE86" s="410"/>
      <c r="AF86" s="410"/>
      <c r="AG86" s="410"/>
      <c r="AH86" s="410"/>
      <c r="AI86" s="410"/>
      <c r="AJ86" s="410"/>
      <c r="AK86" s="410"/>
      <c r="AL86" s="410"/>
      <c r="AM86" s="305"/>
    </row>
    <row r="87" spans="1:39" s="282" customFormat="1" ht="15" outlineLevel="1">
      <c r="A87" s="501">
        <v>22</v>
      </c>
      <c r="B87" s="314" t="s">
        <v>9</v>
      </c>
      <c r="C87" s="290" t="s">
        <v>25</v>
      </c>
      <c r="D87" s="294">
        <v>98938.19</v>
      </c>
      <c r="E87" s="294">
        <v>0</v>
      </c>
      <c r="F87" s="294">
        <v>0</v>
      </c>
      <c r="G87" s="294">
        <v>0</v>
      </c>
      <c r="H87" s="294">
        <v>0</v>
      </c>
      <c r="I87" s="294">
        <v>0</v>
      </c>
      <c r="J87" s="294">
        <v>0</v>
      </c>
      <c r="K87" s="294">
        <v>0</v>
      </c>
      <c r="L87" s="294">
        <v>0</v>
      </c>
      <c r="M87" s="294">
        <v>0</v>
      </c>
      <c r="N87" s="290"/>
      <c r="O87" s="294">
        <v>1685.52</v>
      </c>
      <c r="P87" s="294">
        <v>0</v>
      </c>
      <c r="Q87" s="294">
        <v>0</v>
      </c>
      <c r="R87" s="294">
        <v>0</v>
      </c>
      <c r="S87" s="294">
        <v>0</v>
      </c>
      <c r="T87" s="294">
        <v>0</v>
      </c>
      <c r="U87" s="294">
        <v>0</v>
      </c>
      <c r="V87" s="294">
        <v>0</v>
      </c>
      <c r="W87" s="294">
        <v>0</v>
      </c>
      <c r="X87" s="294">
        <v>0</v>
      </c>
      <c r="Y87" s="408"/>
      <c r="Z87" s="413"/>
      <c r="AA87" s="413">
        <v>1</v>
      </c>
      <c r="AB87" s="413"/>
      <c r="AC87" s="413"/>
      <c r="AD87" s="413"/>
      <c r="AE87" s="413"/>
      <c r="AF87" s="413"/>
      <c r="AG87" s="413"/>
      <c r="AH87" s="413"/>
      <c r="AI87" s="413"/>
      <c r="AJ87" s="413"/>
      <c r="AK87" s="413"/>
      <c r="AL87" s="413"/>
      <c r="AM87" s="295">
        <f>SUM(Y87:AL87)</f>
        <v>1</v>
      </c>
    </row>
    <row r="88" spans="1:39" s="282" customFormat="1" ht="15" outlineLevel="1">
      <c r="A88" s="501"/>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09">
        <f>Y87</f>
        <v>0</v>
      </c>
      <c r="Z88" s="409">
        <f>Z87</f>
        <v>0</v>
      </c>
      <c r="AA88" s="409">
        <f t="shared" ref="AA88:AL88" si="21">AA87</f>
        <v>1</v>
      </c>
      <c r="AB88" s="409">
        <f t="shared" si="21"/>
        <v>0</v>
      </c>
      <c r="AC88" s="409">
        <f t="shared" si="21"/>
        <v>0</v>
      </c>
      <c r="AD88" s="409">
        <f t="shared" si="21"/>
        <v>0</v>
      </c>
      <c r="AE88" s="409">
        <f t="shared" si="21"/>
        <v>0</v>
      </c>
      <c r="AF88" s="409">
        <f t="shared" si="21"/>
        <v>0</v>
      </c>
      <c r="AG88" s="409">
        <f t="shared" si="21"/>
        <v>0</v>
      </c>
      <c r="AH88" s="409">
        <f t="shared" si="21"/>
        <v>0</v>
      </c>
      <c r="AI88" s="409">
        <f t="shared" si="21"/>
        <v>0</v>
      </c>
      <c r="AJ88" s="409">
        <f t="shared" si="21"/>
        <v>0</v>
      </c>
      <c r="AK88" s="409">
        <f t="shared" si="21"/>
        <v>0</v>
      </c>
      <c r="AL88" s="409">
        <f t="shared" si="21"/>
        <v>0</v>
      </c>
      <c r="AM88" s="305"/>
    </row>
    <row r="89" spans="1:39" s="282" customFormat="1" ht="15" outlineLevel="1">
      <c r="A89" s="501"/>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0"/>
      <c r="Z89" s="410"/>
      <c r="AA89" s="410"/>
      <c r="AB89" s="410"/>
      <c r="AC89" s="410"/>
      <c r="AD89" s="410"/>
      <c r="AE89" s="410"/>
      <c r="AF89" s="410"/>
      <c r="AG89" s="410"/>
      <c r="AH89" s="410"/>
      <c r="AI89" s="410"/>
      <c r="AJ89" s="410"/>
      <c r="AK89" s="410"/>
      <c r="AL89" s="410"/>
      <c r="AM89" s="305"/>
    </row>
    <row r="90" spans="1:39" s="292" customFormat="1" ht="15.75" outlineLevel="1">
      <c r="A90" s="502"/>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2"/>
      <c r="Z90" s="412"/>
      <c r="AA90" s="412"/>
      <c r="AB90" s="412"/>
      <c r="AC90" s="412"/>
      <c r="AD90" s="412"/>
      <c r="AE90" s="412"/>
      <c r="AF90" s="412"/>
      <c r="AG90" s="412"/>
      <c r="AH90" s="412"/>
      <c r="AI90" s="412"/>
      <c r="AJ90" s="412"/>
      <c r="AK90" s="412"/>
      <c r="AL90" s="412"/>
      <c r="AM90" s="291"/>
    </row>
    <row r="91" spans="1:39" s="282" customFormat="1" ht="15" outlineLevel="1">
      <c r="A91" s="501">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8"/>
      <c r="Z91" s="408"/>
      <c r="AA91" s="408"/>
      <c r="AB91" s="408"/>
      <c r="AC91" s="408"/>
      <c r="AD91" s="408"/>
      <c r="AE91" s="408"/>
      <c r="AF91" s="408"/>
      <c r="AG91" s="408"/>
      <c r="AH91" s="408"/>
      <c r="AI91" s="408"/>
      <c r="AJ91" s="408"/>
      <c r="AK91" s="408"/>
      <c r="AL91" s="408"/>
      <c r="AM91" s="295">
        <f>SUM(Y91:AL91)</f>
        <v>0</v>
      </c>
    </row>
    <row r="92" spans="1:39" s="282" customFormat="1" ht="15" outlineLevel="1">
      <c r="A92" s="501"/>
      <c r="B92" s="314" t="s">
        <v>214</v>
      </c>
      <c r="C92" s="290" t="s">
        <v>163</v>
      </c>
      <c r="D92" s="294"/>
      <c r="E92" s="294"/>
      <c r="F92" s="294"/>
      <c r="G92" s="294"/>
      <c r="H92" s="294"/>
      <c r="I92" s="294"/>
      <c r="J92" s="294"/>
      <c r="K92" s="294"/>
      <c r="L92" s="294"/>
      <c r="M92" s="294"/>
      <c r="N92" s="461"/>
      <c r="O92" s="294"/>
      <c r="P92" s="294"/>
      <c r="Q92" s="294"/>
      <c r="R92" s="294"/>
      <c r="S92" s="294"/>
      <c r="T92" s="294"/>
      <c r="U92" s="294"/>
      <c r="V92" s="294"/>
      <c r="W92" s="294"/>
      <c r="X92" s="294"/>
      <c r="Y92" s="409">
        <f>Y91</f>
        <v>0</v>
      </c>
      <c r="Z92" s="409">
        <f>Z91</f>
        <v>0</v>
      </c>
      <c r="AA92" s="409">
        <f t="shared" ref="AA92:AL92" si="22">AA91</f>
        <v>0</v>
      </c>
      <c r="AB92" s="409">
        <f t="shared" si="22"/>
        <v>0</v>
      </c>
      <c r="AC92" s="409">
        <f t="shared" si="22"/>
        <v>0</v>
      </c>
      <c r="AD92" s="409">
        <f t="shared" si="22"/>
        <v>0</v>
      </c>
      <c r="AE92" s="409">
        <f t="shared" si="22"/>
        <v>0</v>
      </c>
      <c r="AF92" s="409">
        <f t="shared" si="22"/>
        <v>0</v>
      </c>
      <c r="AG92" s="409">
        <f t="shared" si="22"/>
        <v>0</v>
      </c>
      <c r="AH92" s="409">
        <f t="shared" si="22"/>
        <v>0</v>
      </c>
      <c r="AI92" s="409">
        <f t="shared" si="22"/>
        <v>0</v>
      </c>
      <c r="AJ92" s="409">
        <f t="shared" si="22"/>
        <v>0</v>
      </c>
      <c r="AK92" s="409">
        <f t="shared" si="22"/>
        <v>0</v>
      </c>
      <c r="AL92" s="409">
        <f t="shared" si="22"/>
        <v>0</v>
      </c>
      <c r="AM92" s="296"/>
    </row>
    <row r="93" spans="1:39" s="282" customFormat="1" ht="15" outlineLevel="1">
      <c r="A93" s="501"/>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0"/>
      <c r="Z93" s="410"/>
      <c r="AA93" s="410"/>
      <c r="AB93" s="410"/>
      <c r="AC93" s="410"/>
      <c r="AD93" s="410"/>
      <c r="AE93" s="410"/>
      <c r="AF93" s="410"/>
      <c r="AG93" s="410"/>
      <c r="AH93" s="410"/>
      <c r="AI93" s="410"/>
      <c r="AJ93" s="410"/>
      <c r="AK93" s="410"/>
      <c r="AL93" s="410"/>
      <c r="AM93" s="305"/>
    </row>
    <row r="94" spans="1:39" s="292" customFormat="1" ht="15.75" outlineLevel="1">
      <c r="A94" s="502"/>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2"/>
      <c r="Z94" s="412"/>
      <c r="AA94" s="412"/>
      <c r="AB94" s="412"/>
      <c r="AC94" s="412"/>
      <c r="AD94" s="412"/>
      <c r="AE94" s="412"/>
      <c r="AF94" s="412"/>
      <c r="AG94" s="412"/>
      <c r="AH94" s="412"/>
      <c r="AI94" s="412"/>
      <c r="AJ94" s="412"/>
      <c r="AK94" s="412"/>
      <c r="AL94" s="412"/>
      <c r="AM94" s="291"/>
    </row>
    <row r="95" spans="1:39" s="282" customFormat="1" ht="15" outlineLevel="1">
      <c r="A95" s="501">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8"/>
      <c r="Z95" s="408"/>
      <c r="AA95" s="408"/>
      <c r="AB95" s="408"/>
      <c r="AC95" s="408"/>
      <c r="AD95" s="408"/>
      <c r="AE95" s="408"/>
      <c r="AF95" s="408"/>
      <c r="AG95" s="408"/>
      <c r="AH95" s="408"/>
      <c r="AI95" s="408"/>
      <c r="AJ95" s="408"/>
      <c r="AK95" s="408"/>
      <c r="AL95" s="408"/>
      <c r="AM95" s="295">
        <f>SUM(Y95:AL95)</f>
        <v>0</v>
      </c>
    </row>
    <row r="96" spans="1:39" s="282" customFormat="1" ht="15" outlineLevel="1">
      <c r="A96" s="501"/>
      <c r="B96" s="314" t="s">
        <v>214</v>
      </c>
      <c r="C96" s="290" t="s">
        <v>163</v>
      </c>
      <c r="D96" s="294"/>
      <c r="E96" s="294"/>
      <c r="F96" s="294"/>
      <c r="G96" s="294"/>
      <c r="H96" s="294"/>
      <c r="I96" s="294"/>
      <c r="J96" s="294"/>
      <c r="K96" s="294"/>
      <c r="L96" s="294"/>
      <c r="M96" s="294"/>
      <c r="N96" s="461"/>
      <c r="O96" s="294"/>
      <c r="P96" s="294"/>
      <c r="Q96" s="294"/>
      <c r="R96" s="294"/>
      <c r="S96" s="294"/>
      <c r="T96" s="294"/>
      <c r="U96" s="294"/>
      <c r="V96" s="294"/>
      <c r="W96" s="294"/>
      <c r="X96" s="294"/>
      <c r="Y96" s="409">
        <f>Y95</f>
        <v>0</v>
      </c>
      <c r="Z96" s="409">
        <f>Z95</f>
        <v>0</v>
      </c>
      <c r="AA96" s="409">
        <f t="shared" ref="AA96:AL96" si="23">AA95</f>
        <v>0</v>
      </c>
      <c r="AB96" s="409">
        <f t="shared" si="23"/>
        <v>0</v>
      </c>
      <c r="AC96" s="409">
        <f t="shared" si="23"/>
        <v>0</v>
      </c>
      <c r="AD96" s="409">
        <f t="shared" si="23"/>
        <v>0</v>
      </c>
      <c r="AE96" s="409">
        <f t="shared" si="23"/>
        <v>0</v>
      </c>
      <c r="AF96" s="409">
        <f t="shared" si="23"/>
        <v>0</v>
      </c>
      <c r="AG96" s="409">
        <f t="shared" si="23"/>
        <v>0</v>
      </c>
      <c r="AH96" s="409">
        <f t="shared" si="23"/>
        <v>0</v>
      </c>
      <c r="AI96" s="409">
        <f t="shared" si="23"/>
        <v>0</v>
      </c>
      <c r="AJ96" s="409">
        <f t="shared" si="23"/>
        <v>0</v>
      </c>
      <c r="AK96" s="409">
        <f t="shared" si="23"/>
        <v>0</v>
      </c>
      <c r="AL96" s="409">
        <f t="shared" si="23"/>
        <v>0</v>
      </c>
      <c r="AM96" s="296"/>
    </row>
    <row r="97" spans="1:39" s="282" customFormat="1" ht="15" outlineLevel="1">
      <c r="A97" s="501"/>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0"/>
      <c r="Z97" s="410"/>
      <c r="AA97" s="410"/>
      <c r="AB97" s="410"/>
      <c r="AC97" s="410"/>
      <c r="AD97" s="410"/>
      <c r="AE97" s="410"/>
      <c r="AF97" s="410"/>
      <c r="AG97" s="410"/>
      <c r="AH97" s="410"/>
      <c r="AI97" s="410"/>
      <c r="AJ97" s="410"/>
      <c r="AK97" s="410"/>
      <c r="AL97" s="410"/>
      <c r="AM97" s="305"/>
    </row>
    <row r="98" spans="1:39" s="282" customFormat="1" ht="15" outlineLevel="1">
      <c r="A98" s="501">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3"/>
      <c r="Z98" s="413"/>
      <c r="AA98" s="413"/>
      <c r="AB98" s="413"/>
      <c r="AC98" s="413"/>
      <c r="AD98" s="413"/>
      <c r="AE98" s="413"/>
      <c r="AF98" s="413"/>
      <c r="AG98" s="413"/>
      <c r="AH98" s="413"/>
      <c r="AI98" s="413"/>
      <c r="AJ98" s="413"/>
      <c r="AK98" s="413"/>
      <c r="AL98" s="413"/>
      <c r="AM98" s="295">
        <f>SUM(Y98:AL98)</f>
        <v>0</v>
      </c>
    </row>
    <row r="99" spans="1:39" s="282" customFormat="1" ht="15" outlineLevel="1">
      <c r="A99" s="501"/>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09">
        <f>Y98</f>
        <v>0</v>
      </c>
      <c r="Z99" s="409">
        <f>Z98</f>
        <v>0</v>
      </c>
      <c r="AA99" s="409">
        <f t="shared" ref="AA99:AL99" si="24">AA98</f>
        <v>0</v>
      </c>
      <c r="AB99" s="409">
        <f t="shared" si="24"/>
        <v>0</v>
      </c>
      <c r="AC99" s="409">
        <f t="shared" si="24"/>
        <v>0</v>
      </c>
      <c r="AD99" s="409">
        <f t="shared" si="24"/>
        <v>0</v>
      </c>
      <c r="AE99" s="409">
        <f t="shared" si="24"/>
        <v>0</v>
      </c>
      <c r="AF99" s="409">
        <f t="shared" si="24"/>
        <v>0</v>
      </c>
      <c r="AG99" s="409">
        <f t="shared" si="24"/>
        <v>0</v>
      </c>
      <c r="AH99" s="409">
        <f t="shared" si="24"/>
        <v>0</v>
      </c>
      <c r="AI99" s="409">
        <f t="shared" si="24"/>
        <v>0</v>
      </c>
      <c r="AJ99" s="409">
        <f t="shared" si="24"/>
        <v>0</v>
      </c>
      <c r="AK99" s="409">
        <f t="shared" si="24"/>
        <v>0</v>
      </c>
      <c r="AL99" s="409">
        <f t="shared" si="24"/>
        <v>0</v>
      </c>
      <c r="AM99" s="310"/>
    </row>
    <row r="100" spans="1:39" s="282" customFormat="1" ht="15" outlineLevel="1">
      <c r="A100" s="501"/>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4"/>
      <c r="Z100" s="415"/>
      <c r="AA100" s="414"/>
      <c r="AB100" s="414"/>
      <c r="AC100" s="414"/>
      <c r="AD100" s="414"/>
      <c r="AE100" s="414"/>
      <c r="AF100" s="414"/>
      <c r="AG100" s="414"/>
      <c r="AH100" s="414"/>
      <c r="AI100" s="414"/>
      <c r="AJ100" s="414"/>
      <c r="AK100" s="414"/>
      <c r="AL100" s="414"/>
      <c r="AM100" s="312"/>
    </row>
    <row r="101" spans="1:39" s="292" customFormat="1" ht="15.75" outlineLevel="1">
      <c r="A101" s="502"/>
      <c r="B101" s="287" t="s">
        <v>15</v>
      </c>
      <c r="C101" s="318"/>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2"/>
      <c r="Z101" s="412"/>
      <c r="AA101" s="412"/>
      <c r="AB101" s="412"/>
      <c r="AC101" s="412"/>
      <c r="AD101" s="412"/>
      <c r="AE101" s="412"/>
      <c r="AF101" s="412"/>
      <c r="AG101" s="412"/>
      <c r="AH101" s="412"/>
      <c r="AI101" s="412"/>
      <c r="AJ101" s="412"/>
      <c r="AK101" s="412"/>
      <c r="AL101" s="412"/>
      <c r="AM101" s="291"/>
    </row>
    <row r="102" spans="1:39" s="282" customFormat="1" ht="15" outlineLevel="1">
      <c r="A102" s="501">
        <v>26</v>
      </c>
      <c r="B102" s="319" t="s">
        <v>16</v>
      </c>
      <c r="C102" s="290" t="s">
        <v>25</v>
      </c>
      <c r="D102" s="294">
        <v>3122745.3173320801</v>
      </c>
      <c r="E102" s="294">
        <v>3122745.3173320801</v>
      </c>
      <c r="F102" s="294">
        <v>3122745.3173320801</v>
      </c>
      <c r="G102" s="294">
        <v>3122745.3173320801</v>
      </c>
      <c r="H102" s="294">
        <v>3122745.3173320801</v>
      </c>
      <c r="I102" s="294">
        <v>3122745.3173320801</v>
      </c>
      <c r="J102" s="294">
        <v>3122745.3173320801</v>
      </c>
      <c r="K102" s="294">
        <v>3122745.3173320801</v>
      </c>
      <c r="L102" s="294">
        <v>3122745.3173320801</v>
      </c>
      <c r="M102" s="294">
        <v>3122745.3173320801</v>
      </c>
      <c r="N102" s="294">
        <v>12</v>
      </c>
      <c r="O102" s="294">
        <v>432.21097039999995</v>
      </c>
      <c r="P102" s="294">
        <v>432.21097039999995</v>
      </c>
      <c r="Q102" s="294">
        <v>432.21097039999995</v>
      </c>
      <c r="R102" s="294">
        <v>432.21097039999995</v>
      </c>
      <c r="S102" s="294">
        <v>432.21097039999995</v>
      </c>
      <c r="T102" s="294">
        <v>432.21097039999995</v>
      </c>
      <c r="U102" s="294">
        <v>432.21097039999995</v>
      </c>
      <c r="V102" s="294">
        <v>432.21097039999995</v>
      </c>
      <c r="W102" s="294">
        <v>432.21097039999995</v>
      </c>
      <c r="X102" s="294">
        <v>432.21097039999995</v>
      </c>
      <c r="Y102" s="408"/>
      <c r="Z102" s="408"/>
      <c r="AA102" s="408">
        <v>1</v>
      </c>
      <c r="AB102" s="408"/>
      <c r="AC102" s="408"/>
      <c r="AD102" s="408"/>
      <c r="AE102" s="413"/>
      <c r="AF102" s="413"/>
      <c r="AG102" s="413"/>
      <c r="AH102" s="413"/>
      <c r="AI102" s="413"/>
      <c r="AJ102" s="413"/>
      <c r="AK102" s="413"/>
      <c r="AL102" s="413"/>
      <c r="AM102" s="295">
        <f>SUM(Y102:AL102)</f>
        <v>1</v>
      </c>
    </row>
    <row r="103" spans="1:39" s="282" customFormat="1" ht="15" outlineLevel="1">
      <c r="A103" s="501"/>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09">
        <f>Y102</f>
        <v>0</v>
      </c>
      <c r="Z103" s="409">
        <f>Z102</f>
        <v>0</v>
      </c>
      <c r="AA103" s="409">
        <f t="shared" ref="AA103:AL103" si="25">AA102</f>
        <v>1</v>
      </c>
      <c r="AB103" s="409">
        <f t="shared" si="25"/>
        <v>0</v>
      </c>
      <c r="AC103" s="409">
        <f t="shared" si="25"/>
        <v>0</v>
      </c>
      <c r="AD103" s="409">
        <f t="shared" si="25"/>
        <v>0</v>
      </c>
      <c r="AE103" s="409">
        <f t="shared" si="25"/>
        <v>0</v>
      </c>
      <c r="AF103" s="409">
        <f t="shared" si="25"/>
        <v>0</v>
      </c>
      <c r="AG103" s="409">
        <f t="shared" si="25"/>
        <v>0</v>
      </c>
      <c r="AH103" s="409">
        <f t="shared" si="25"/>
        <v>0</v>
      </c>
      <c r="AI103" s="409">
        <f t="shared" si="25"/>
        <v>0</v>
      </c>
      <c r="AJ103" s="409">
        <f t="shared" si="25"/>
        <v>0</v>
      </c>
      <c r="AK103" s="409">
        <f t="shared" si="25"/>
        <v>0</v>
      </c>
      <c r="AL103" s="409">
        <f t="shared" si="25"/>
        <v>0</v>
      </c>
      <c r="AM103" s="305"/>
    </row>
    <row r="104" spans="1:39" s="308" customFormat="1" ht="15" outlineLevel="1">
      <c r="A104" s="504"/>
      <c r="B104" s="320"/>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2"/>
      <c r="AA104" s="422"/>
      <c r="AB104" s="422"/>
      <c r="AC104" s="422"/>
      <c r="AD104" s="422"/>
      <c r="AE104" s="422"/>
      <c r="AF104" s="422"/>
      <c r="AG104" s="422"/>
      <c r="AH104" s="422"/>
      <c r="AI104" s="422"/>
      <c r="AJ104" s="422"/>
      <c r="AK104" s="422"/>
      <c r="AL104" s="422"/>
      <c r="AM104" s="296"/>
    </row>
    <row r="105" spans="1:39" s="282" customFormat="1" ht="15" outlineLevel="1">
      <c r="A105" s="501">
        <v>27</v>
      </c>
      <c r="B105" s="319" t="s">
        <v>17</v>
      </c>
      <c r="C105" s="290" t="s">
        <v>25</v>
      </c>
      <c r="D105" s="294">
        <v>3378.8184237082132</v>
      </c>
      <c r="E105" s="294">
        <v>3378.8184237082132</v>
      </c>
      <c r="F105" s="294">
        <v>3378.8184237082132</v>
      </c>
      <c r="G105" s="294">
        <v>3378.8184237082132</v>
      </c>
      <c r="H105" s="294">
        <v>3378.8184237082132</v>
      </c>
      <c r="I105" s="294">
        <v>3378.8184237082132</v>
      </c>
      <c r="J105" s="294">
        <v>3378.8184237082132</v>
      </c>
      <c r="K105" s="294">
        <v>3378.8184237082132</v>
      </c>
      <c r="L105" s="294">
        <v>3378.8184237082132</v>
      </c>
      <c r="M105" s="294">
        <v>3378.8184237082132</v>
      </c>
      <c r="N105" s="294">
        <v>12</v>
      </c>
      <c r="O105" s="294">
        <v>0.65786963078430938</v>
      </c>
      <c r="P105" s="294">
        <v>0.65786963078430938</v>
      </c>
      <c r="Q105" s="294">
        <v>0.65786963078430938</v>
      </c>
      <c r="R105" s="294">
        <v>0.65786963078430938</v>
      </c>
      <c r="S105" s="294">
        <v>0.65786963078430938</v>
      </c>
      <c r="T105" s="294">
        <v>0.65786963078430938</v>
      </c>
      <c r="U105" s="294">
        <v>0.65786963078430938</v>
      </c>
      <c r="V105" s="294">
        <v>0.65786963078430938</v>
      </c>
      <c r="W105" s="294">
        <v>0.65786963078430938</v>
      </c>
      <c r="X105" s="294">
        <v>0.65786963078430938</v>
      </c>
      <c r="Y105" s="408"/>
      <c r="Z105" s="408"/>
      <c r="AA105" s="408">
        <v>1</v>
      </c>
      <c r="AB105" s="408"/>
      <c r="AC105" s="408"/>
      <c r="AD105" s="408"/>
      <c r="AE105" s="413"/>
      <c r="AF105" s="413"/>
      <c r="AG105" s="413"/>
      <c r="AH105" s="413"/>
      <c r="AI105" s="413"/>
      <c r="AJ105" s="413"/>
      <c r="AK105" s="413"/>
      <c r="AL105" s="413"/>
      <c r="AM105" s="295">
        <f>SUM(Y105:AL105)</f>
        <v>1</v>
      </c>
    </row>
    <row r="106" spans="1:39" s="282" customFormat="1" ht="15" outlineLevel="1">
      <c r="A106" s="501"/>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09">
        <f>Y105</f>
        <v>0</v>
      </c>
      <c r="Z106" s="409">
        <f>Z105</f>
        <v>0</v>
      </c>
      <c r="AA106" s="409">
        <f>AA105</f>
        <v>1</v>
      </c>
      <c r="AB106" s="409">
        <f>AB105</f>
        <v>0</v>
      </c>
      <c r="AC106" s="409">
        <f t="shared" ref="AC106:AL106" si="26">AC105</f>
        <v>0</v>
      </c>
      <c r="AD106" s="409">
        <f t="shared" si="26"/>
        <v>0</v>
      </c>
      <c r="AE106" s="409">
        <f t="shared" si="26"/>
        <v>0</v>
      </c>
      <c r="AF106" s="409">
        <f t="shared" si="26"/>
        <v>0</v>
      </c>
      <c r="AG106" s="409">
        <f t="shared" si="26"/>
        <v>0</v>
      </c>
      <c r="AH106" s="409">
        <f t="shared" si="26"/>
        <v>0</v>
      </c>
      <c r="AI106" s="409">
        <f t="shared" si="26"/>
        <v>0</v>
      </c>
      <c r="AJ106" s="409">
        <f t="shared" si="26"/>
        <v>0</v>
      </c>
      <c r="AK106" s="409">
        <f t="shared" si="26"/>
        <v>0</v>
      </c>
      <c r="AL106" s="409">
        <f t="shared" si="26"/>
        <v>0</v>
      </c>
      <c r="AM106" s="305"/>
    </row>
    <row r="107" spans="1:39" s="308" customFormat="1" ht="15.75" outlineLevel="1">
      <c r="A107" s="504"/>
      <c r="B107" s="321"/>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0"/>
      <c r="Z107" s="410"/>
      <c r="AA107" s="410"/>
      <c r="AB107" s="410"/>
      <c r="AC107" s="410"/>
      <c r="AD107" s="410"/>
      <c r="AE107" s="410"/>
      <c r="AF107" s="410"/>
      <c r="AG107" s="410"/>
      <c r="AH107" s="410"/>
      <c r="AI107" s="410"/>
      <c r="AJ107" s="410"/>
      <c r="AK107" s="410"/>
      <c r="AL107" s="410"/>
      <c r="AM107" s="305"/>
    </row>
    <row r="108" spans="1:39" s="282" customFormat="1" ht="15" outlineLevel="1">
      <c r="A108" s="501">
        <v>28</v>
      </c>
      <c r="B108" s="319"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8"/>
      <c r="Z108" s="408"/>
      <c r="AA108" s="408"/>
      <c r="AB108" s="408"/>
      <c r="AC108" s="408"/>
      <c r="AD108" s="408"/>
      <c r="AE108" s="413"/>
      <c r="AF108" s="413"/>
      <c r="AG108" s="413"/>
      <c r="AH108" s="413"/>
      <c r="AI108" s="413"/>
      <c r="AJ108" s="413"/>
      <c r="AK108" s="413"/>
      <c r="AL108" s="413"/>
      <c r="AM108" s="295">
        <f>SUM(Y108:AL108)</f>
        <v>0</v>
      </c>
    </row>
    <row r="109" spans="1:39" s="282" customFormat="1" ht="15" outlineLevel="1">
      <c r="A109" s="501"/>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09">
        <f>Y108</f>
        <v>0</v>
      </c>
      <c r="Z109" s="409">
        <f>Z108</f>
        <v>0</v>
      </c>
      <c r="AA109" s="409">
        <f t="shared" ref="AA109:AK109" si="27">AA108</f>
        <v>0</v>
      </c>
      <c r="AB109" s="409">
        <f t="shared" si="27"/>
        <v>0</v>
      </c>
      <c r="AC109" s="409">
        <f t="shared" si="27"/>
        <v>0</v>
      </c>
      <c r="AD109" s="409">
        <f t="shared" si="27"/>
        <v>0</v>
      </c>
      <c r="AE109" s="409">
        <f t="shared" si="27"/>
        <v>0</v>
      </c>
      <c r="AF109" s="409">
        <f t="shared" si="27"/>
        <v>0</v>
      </c>
      <c r="AG109" s="409">
        <f t="shared" si="27"/>
        <v>0</v>
      </c>
      <c r="AH109" s="409">
        <f t="shared" si="27"/>
        <v>0</v>
      </c>
      <c r="AI109" s="409">
        <f t="shared" si="27"/>
        <v>0</v>
      </c>
      <c r="AJ109" s="409">
        <f t="shared" si="27"/>
        <v>0</v>
      </c>
      <c r="AK109" s="409">
        <f t="shared" si="27"/>
        <v>0</v>
      </c>
      <c r="AL109" s="409">
        <f>AL108</f>
        <v>0</v>
      </c>
      <c r="AM109" s="296"/>
    </row>
    <row r="110" spans="1:39" s="308" customFormat="1" ht="15" outlineLevel="1">
      <c r="A110" s="504"/>
      <c r="B110" s="320"/>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0"/>
      <c r="Z110" s="410"/>
      <c r="AA110" s="410"/>
      <c r="AB110" s="410"/>
      <c r="AC110" s="410"/>
      <c r="AD110" s="410"/>
      <c r="AE110" s="410"/>
      <c r="AF110" s="410"/>
      <c r="AG110" s="410"/>
      <c r="AH110" s="410"/>
      <c r="AI110" s="410"/>
      <c r="AJ110" s="410"/>
      <c r="AK110" s="410"/>
      <c r="AL110" s="410"/>
      <c r="AM110" s="305"/>
    </row>
    <row r="111" spans="1:39" s="282" customFormat="1" ht="15" outlineLevel="1">
      <c r="A111" s="501">
        <v>29</v>
      </c>
      <c r="B111" s="322"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8"/>
      <c r="Z111" s="408"/>
      <c r="AA111" s="408"/>
      <c r="AB111" s="408"/>
      <c r="AC111" s="408"/>
      <c r="AD111" s="408"/>
      <c r="AE111" s="413"/>
      <c r="AF111" s="413"/>
      <c r="AG111" s="413"/>
      <c r="AH111" s="413"/>
      <c r="AI111" s="413"/>
      <c r="AJ111" s="413"/>
      <c r="AK111" s="413"/>
      <c r="AL111" s="413"/>
      <c r="AM111" s="295">
        <f>SUM(Y111:AL111)</f>
        <v>0</v>
      </c>
    </row>
    <row r="112" spans="1:39" s="282" customFormat="1" ht="15" outlineLevel="1">
      <c r="A112" s="501"/>
      <c r="B112" s="322"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09">
        <f>Y111</f>
        <v>0</v>
      </c>
      <c r="Z112" s="409">
        <f t="shared" ref="Z112:AK112" si="28">Z111</f>
        <v>0</v>
      </c>
      <c r="AA112" s="409">
        <f t="shared" si="28"/>
        <v>0</v>
      </c>
      <c r="AB112" s="409">
        <f t="shared" si="28"/>
        <v>0</v>
      </c>
      <c r="AC112" s="409">
        <f t="shared" si="28"/>
        <v>0</v>
      </c>
      <c r="AD112" s="409">
        <f t="shared" si="28"/>
        <v>0</v>
      </c>
      <c r="AE112" s="409">
        <f t="shared" si="28"/>
        <v>0</v>
      </c>
      <c r="AF112" s="409">
        <f t="shared" si="28"/>
        <v>0</v>
      </c>
      <c r="AG112" s="409">
        <f t="shared" si="28"/>
        <v>0</v>
      </c>
      <c r="AH112" s="409">
        <f t="shared" si="28"/>
        <v>0</v>
      </c>
      <c r="AI112" s="409">
        <f t="shared" si="28"/>
        <v>0</v>
      </c>
      <c r="AJ112" s="409">
        <f t="shared" si="28"/>
        <v>0</v>
      </c>
      <c r="AK112" s="409">
        <f t="shared" si="28"/>
        <v>0</v>
      </c>
      <c r="AL112" s="409">
        <f>AL111</f>
        <v>0</v>
      </c>
      <c r="AM112" s="497"/>
    </row>
    <row r="113" spans="1:39" s="282" customFormat="1" ht="15" outlineLevel="1">
      <c r="A113" s="501"/>
      <c r="B113" s="322"/>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0"/>
      <c r="AA113" s="410"/>
      <c r="AB113" s="410"/>
      <c r="AC113" s="410"/>
      <c r="AD113" s="410"/>
      <c r="AE113" s="414"/>
      <c r="AF113" s="414"/>
      <c r="AG113" s="414"/>
      <c r="AH113" s="414"/>
      <c r="AI113" s="414"/>
      <c r="AJ113" s="414"/>
      <c r="AK113" s="414"/>
      <c r="AL113" s="414"/>
      <c r="AM113" s="312"/>
    </row>
    <row r="114" spans="1:39" s="282" customFormat="1" ht="15" outlineLevel="1">
      <c r="A114" s="501">
        <v>30</v>
      </c>
      <c r="B114" s="322"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8"/>
      <c r="Z114" s="408"/>
      <c r="AA114" s="408"/>
      <c r="AB114" s="408"/>
      <c r="AC114" s="408"/>
      <c r="AD114" s="408"/>
      <c r="AE114" s="413"/>
      <c r="AF114" s="413"/>
      <c r="AG114" s="413"/>
      <c r="AH114" s="413"/>
      <c r="AI114" s="413"/>
      <c r="AJ114" s="413"/>
      <c r="AK114" s="413"/>
      <c r="AL114" s="413"/>
      <c r="AM114" s="295">
        <f>SUM(Y114:AL114)</f>
        <v>0</v>
      </c>
    </row>
    <row r="115" spans="1:39" s="282" customFormat="1" ht="15" outlineLevel="1">
      <c r="A115" s="501"/>
      <c r="B115" s="322"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09">
        <f>Y114</f>
        <v>0</v>
      </c>
      <c r="Z115" s="409">
        <f t="shared" ref="Z115:AL115" si="29">Z114</f>
        <v>0</v>
      </c>
      <c r="AA115" s="409">
        <f t="shared" si="29"/>
        <v>0</v>
      </c>
      <c r="AB115" s="409">
        <f t="shared" si="29"/>
        <v>0</v>
      </c>
      <c r="AC115" s="409">
        <f t="shared" si="29"/>
        <v>0</v>
      </c>
      <c r="AD115" s="409">
        <f t="shared" si="29"/>
        <v>0</v>
      </c>
      <c r="AE115" s="409">
        <f t="shared" si="29"/>
        <v>0</v>
      </c>
      <c r="AF115" s="409">
        <f t="shared" si="29"/>
        <v>0</v>
      </c>
      <c r="AG115" s="409">
        <f t="shared" si="29"/>
        <v>0</v>
      </c>
      <c r="AH115" s="409">
        <f t="shared" si="29"/>
        <v>0</v>
      </c>
      <c r="AI115" s="409">
        <f t="shared" si="29"/>
        <v>0</v>
      </c>
      <c r="AJ115" s="409">
        <f t="shared" si="29"/>
        <v>0</v>
      </c>
      <c r="AK115" s="409">
        <f t="shared" si="29"/>
        <v>0</v>
      </c>
      <c r="AL115" s="409">
        <f t="shared" si="29"/>
        <v>0</v>
      </c>
      <c r="AM115" s="497"/>
    </row>
    <row r="116" spans="1:39" s="282" customFormat="1" ht="15" outlineLevel="1">
      <c r="A116" s="501"/>
      <c r="B116" s="322"/>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0"/>
      <c r="AA116" s="410"/>
      <c r="AB116" s="410"/>
      <c r="AC116" s="410"/>
      <c r="AD116" s="410"/>
      <c r="AE116" s="414"/>
      <c r="AF116" s="414"/>
      <c r="AG116" s="414"/>
      <c r="AH116" s="414"/>
      <c r="AI116" s="414"/>
      <c r="AJ116" s="414"/>
      <c r="AK116" s="414"/>
      <c r="AL116" s="414"/>
      <c r="AM116" s="312"/>
    </row>
    <row r="117" spans="1:39" s="282" customFormat="1" ht="15.75" outlineLevel="1">
      <c r="A117" s="501"/>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0"/>
      <c r="AA117" s="410"/>
      <c r="AB117" s="410"/>
      <c r="AC117" s="410"/>
      <c r="AD117" s="410"/>
      <c r="AE117" s="414"/>
      <c r="AF117" s="414"/>
      <c r="AG117" s="414"/>
      <c r="AH117" s="414"/>
      <c r="AI117" s="414"/>
      <c r="AJ117" s="414"/>
      <c r="AK117" s="414"/>
      <c r="AL117" s="414"/>
      <c r="AM117" s="312"/>
    </row>
    <row r="118" spans="1:39" s="282" customFormat="1" ht="15" outlineLevel="1">
      <c r="A118" s="501">
        <v>31</v>
      </c>
      <c r="B118" s="322"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8"/>
      <c r="Z118" s="408"/>
      <c r="AA118" s="408"/>
      <c r="AB118" s="408"/>
      <c r="AC118" s="408"/>
      <c r="AD118" s="408"/>
      <c r="AE118" s="413"/>
      <c r="AF118" s="413"/>
      <c r="AG118" s="413"/>
      <c r="AH118" s="413"/>
      <c r="AI118" s="413"/>
      <c r="AJ118" s="413"/>
      <c r="AK118" s="413"/>
      <c r="AL118" s="413"/>
      <c r="AM118" s="295">
        <f>SUM(Y118:AL118)</f>
        <v>0</v>
      </c>
    </row>
    <row r="119" spans="1:39" s="282" customFormat="1" ht="15" outlineLevel="1">
      <c r="A119" s="501"/>
      <c r="B119" s="322"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09">
        <f>Y118</f>
        <v>0</v>
      </c>
      <c r="Z119" s="409">
        <f t="shared" ref="Z119:AL119" si="30">Z118</f>
        <v>0</v>
      </c>
      <c r="AA119" s="409">
        <f t="shared" si="30"/>
        <v>0</v>
      </c>
      <c r="AB119" s="409">
        <f t="shared" si="30"/>
        <v>0</v>
      </c>
      <c r="AC119" s="409">
        <f t="shared" si="30"/>
        <v>0</v>
      </c>
      <c r="AD119" s="409">
        <f t="shared" si="30"/>
        <v>0</v>
      </c>
      <c r="AE119" s="409">
        <f t="shared" si="30"/>
        <v>0</v>
      </c>
      <c r="AF119" s="409">
        <f t="shared" si="30"/>
        <v>0</v>
      </c>
      <c r="AG119" s="409">
        <f t="shared" si="30"/>
        <v>0</v>
      </c>
      <c r="AH119" s="409">
        <f t="shared" si="30"/>
        <v>0</v>
      </c>
      <c r="AI119" s="409">
        <f t="shared" si="30"/>
        <v>0</v>
      </c>
      <c r="AJ119" s="409">
        <f t="shared" si="30"/>
        <v>0</v>
      </c>
      <c r="AK119" s="409">
        <f t="shared" si="30"/>
        <v>0</v>
      </c>
      <c r="AL119" s="409">
        <f t="shared" si="30"/>
        <v>0</v>
      </c>
      <c r="AM119" s="497"/>
    </row>
    <row r="120" spans="1:39" s="282" customFormat="1" ht="15" outlineLevel="1">
      <c r="A120" s="501"/>
      <c r="B120" s="322"/>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0"/>
      <c r="Z120" s="410"/>
      <c r="AA120" s="410"/>
      <c r="AB120" s="410"/>
      <c r="AC120" s="410"/>
      <c r="AD120" s="410"/>
      <c r="AE120" s="414"/>
      <c r="AF120" s="414"/>
      <c r="AG120" s="414"/>
      <c r="AH120" s="414"/>
      <c r="AI120" s="414"/>
      <c r="AJ120" s="414"/>
      <c r="AK120" s="414"/>
      <c r="AL120" s="414"/>
      <c r="AM120" s="312"/>
    </row>
    <row r="121" spans="1:39" s="282" customFormat="1" ht="15" outlineLevel="1">
      <c r="A121" s="501">
        <v>32</v>
      </c>
      <c r="B121" s="322"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8"/>
      <c r="Z121" s="408"/>
      <c r="AA121" s="408"/>
      <c r="AB121" s="408"/>
      <c r="AC121" s="408"/>
      <c r="AD121" s="408"/>
      <c r="AE121" s="413"/>
      <c r="AF121" s="413"/>
      <c r="AG121" s="413"/>
      <c r="AH121" s="413"/>
      <c r="AI121" s="413"/>
      <c r="AJ121" s="413"/>
      <c r="AK121" s="413"/>
      <c r="AL121" s="413"/>
      <c r="AM121" s="295">
        <f>SUM(Y121:AL121)</f>
        <v>0</v>
      </c>
    </row>
    <row r="122" spans="1:39" s="282" customFormat="1" ht="15" outlineLevel="1">
      <c r="A122" s="501"/>
      <c r="B122" s="322"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09">
        <f>Y121</f>
        <v>0</v>
      </c>
      <c r="Z122" s="409">
        <f t="shared" ref="Z122:AL122" si="31">Z121</f>
        <v>0</v>
      </c>
      <c r="AA122" s="409">
        <f t="shared" si="31"/>
        <v>0</v>
      </c>
      <c r="AB122" s="409">
        <f t="shared" si="31"/>
        <v>0</v>
      </c>
      <c r="AC122" s="409">
        <f t="shared" si="31"/>
        <v>0</v>
      </c>
      <c r="AD122" s="409">
        <f t="shared" si="31"/>
        <v>0</v>
      </c>
      <c r="AE122" s="409">
        <f t="shared" si="31"/>
        <v>0</v>
      </c>
      <c r="AF122" s="409">
        <f t="shared" si="31"/>
        <v>0</v>
      </c>
      <c r="AG122" s="409">
        <f t="shared" si="31"/>
        <v>0</v>
      </c>
      <c r="AH122" s="409">
        <f t="shared" si="31"/>
        <v>0</v>
      </c>
      <c r="AI122" s="409">
        <f t="shared" si="31"/>
        <v>0</v>
      </c>
      <c r="AJ122" s="409">
        <f t="shared" si="31"/>
        <v>0</v>
      </c>
      <c r="AK122" s="409">
        <f t="shared" si="31"/>
        <v>0</v>
      </c>
      <c r="AL122" s="409">
        <f t="shared" si="31"/>
        <v>0</v>
      </c>
      <c r="AM122" s="497"/>
    </row>
    <row r="123" spans="1:39" s="282" customFormat="1" ht="15" outlineLevel="1">
      <c r="A123" s="501"/>
      <c r="B123" s="322"/>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0"/>
      <c r="Z123" s="410"/>
      <c r="AA123" s="410"/>
      <c r="AB123" s="410"/>
      <c r="AC123" s="410"/>
      <c r="AD123" s="410"/>
      <c r="AE123" s="414"/>
      <c r="AF123" s="414"/>
      <c r="AG123" s="414"/>
      <c r="AH123" s="414"/>
      <c r="AI123" s="414"/>
      <c r="AJ123" s="414"/>
      <c r="AK123" s="414"/>
      <c r="AL123" s="414"/>
      <c r="AM123" s="312"/>
    </row>
    <row r="124" spans="1:39" s="282" customFormat="1" ht="15" outlineLevel="1">
      <c r="A124" s="501">
        <v>33</v>
      </c>
      <c r="B124" s="322"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8"/>
      <c r="Z124" s="408"/>
      <c r="AA124" s="408"/>
      <c r="AB124" s="408"/>
      <c r="AC124" s="408"/>
      <c r="AD124" s="408"/>
      <c r="AE124" s="413"/>
      <c r="AF124" s="413"/>
      <c r="AG124" s="413"/>
      <c r="AH124" s="413"/>
      <c r="AI124" s="413"/>
      <c r="AJ124" s="413"/>
      <c r="AK124" s="413"/>
      <c r="AL124" s="413"/>
      <c r="AM124" s="295">
        <f>SUM(Y124:AL124)</f>
        <v>0</v>
      </c>
    </row>
    <row r="125" spans="1:39" s="282" customFormat="1" ht="15" outlineLevel="1">
      <c r="A125" s="501"/>
      <c r="B125" s="322"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09">
        <f>Y124</f>
        <v>0</v>
      </c>
      <c r="Z125" s="409">
        <f t="shared" ref="Z125:AL125" si="32">Z124</f>
        <v>0</v>
      </c>
      <c r="AA125" s="409">
        <f t="shared" si="32"/>
        <v>0</v>
      </c>
      <c r="AB125" s="409">
        <f t="shared" si="32"/>
        <v>0</v>
      </c>
      <c r="AC125" s="409">
        <f t="shared" si="32"/>
        <v>0</v>
      </c>
      <c r="AD125" s="409">
        <f t="shared" si="32"/>
        <v>0</v>
      </c>
      <c r="AE125" s="409">
        <f t="shared" si="32"/>
        <v>0</v>
      </c>
      <c r="AF125" s="409">
        <f t="shared" si="32"/>
        <v>0</v>
      </c>
      <c r="AG125" s="409">
        <f t="shared" si="32"/>
        <v>0</v>
      </c>
      <c r="AH125" s="409">
        <f t="shared" si="32"/>
        <v>0</v>
      </c>
      <c r="AI125" s="409">
        <f t="shared" si="32"/>
        <v>0</v>
      </c>
      <c r="AJ125" s="409">
        <f t="shared" si="32"/>
        <v>0</v>
      </c>
      <c r="AK125" s="409">
        <f t="shared" si="32"/>
        <v>0</v>
      </c>
      <c r="AL125" s="409">
        <f t="shared" si="32"/>
        <v>0</v>
      </c>
      <c r="AM125" s="497"/>
    </row>
    <row r="126" spans="1:39" s="282" customFormat="1" ht="15" outlineLevel="1">
      <c r="A126" s="501"/>
      <c r="B126" s="314"/>
      <c r="C126" s="323"/>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410"/>
      <c r="Z126" s="410"/>
      <c r="AA126" s="410"/>
      <c r="AB126" s="410"/>
      <c r="AC126" s="410"/>
      <c r="AD126" s="410"/>
      <c r="AE126" s="410"/>
      <c r="AF126" s="410"/>
      <c r="AG126" s="410"/>
      <c r="AH126" s="410"/>
      <c r="AI126" s="410"/>
      <c r="AJ126" s="410"/>
      <c r="AK126" s="410"/>
      <c r="AL126" s="410"/>
      <c r="AM126" s="305"/>
    </row>
    <row r="127" spans="1:39" s="282" customFormat="1" ht="15.75">
      <c r="A127" s="501"/>
      <c r="B127" s="325" t="s">
        <v>237</v>
      </c>
      <c r="C127" s="326"/>
      <c r="D127" s="326">
        <f>SUM(D22:D125)</f>
        <v>5387378.0073057963</v>
      </c>
      <c r="E127" s="326"/>
      <c r="F127" s="326"/>
      <c r="G127" s="326"/>
      <c r="H127" s="326"/>
      <c r="I127" s="326"/>
      <c r="J127" s="326"/>
      <c r="K127" s="326"/>
      <c r="L127" s="326"/>
      <c r="M127" s="326"/>
      <c r="N127" s="326"/>
      <c r="O127" s="326">
        <f>SUM(O22:O125)</f>
        <v>3139.4249084472385</v>
      </c>
      <c r="P127" s="326"/>
      <c r="Q127" s="326"/>
      <c r="R127" s="326"/>
      <c r="S127" s="326"/>
      <c r="T127" s="326"/>
      <c r="U127" s="326"/>
      <c r="V127" s="326"/>
      <c r="W127" s="326"/>
      <c r="X127" s="326"/>
      <c r="Y127" s="327">
        <f>IF(Y21="kWh",SUMPRODUCT(D22:D125,Y22:Y125))</f>
        <v>1282243.5572396822</v>
      </c>
      <c r="Z127" s="327">
        <f>IF(Z21="kWh",SUMPRODUCT(D22:D125,Z22:Z125))</f>
        <v>312688.50307737658</v>
      </c>
      <c r="AA127" s="327">
        <f>IF(AA21="kW",SUMPRODUCT(N22:N125,O22:O125,AA22:AA125),SUMPRODUCT(D22:D125,AA22:AA125))</f>
        <v>6235.182689117858</v>
      </c>
      <c r="AB127" s="327">
        <f>IF(AB21="kW",SUMPRODUCT(N22:N125,O22:O125,AB22:AB125),SUMPRODUCT(D22:D125,AB22:AB125))</f>
        <v>0</v>
      </c>
      <c r="AC127" s="327">
        <f>IF(AC21="kW",SUMPRODUCT(N22:N125,O22:O125,AC22:AC125),SUMPRODUCT(D22:D125,AC22:AC125))</f>
        <v>0</v>
      </c>
      <c r="AD127" s="327">
        <f>IF(AD21="kW",SUMPRODUCT(N22:N125,O22:O125,AD22:AD125),SUMPRODUCT(D22:D125,AD22:AD125))</f>
        <v>0</v>
      </c>
      <c r="AE127" s="327">
        <f>IF(AE21="kW",SUMPRODUCT(N22:N125,O22:O125,AE22:AE125),SUMPRODUCT(D22:D125,AE22:AE125))</f>
        <v>0</v>
      </c>
      <c r="AF127" s="327">
        <f>IF(AF21="kW",SUMPRODUCT(N22:N125,O22:O125,AF22:AF125),SUMPRODUCT(D22:D125,AF22:AF125))</f>
        <v>0</v>
      </c>
      <c r="AG127" s="327">
        <f>IF(AG21="kW",SUMPRODUCT(N22:N125,O22:O125,AG22:AG125),SUMPRODUCT(D22:D125,AG22:AG125))</f>
        <v>0</v>
      </c>
      <c r="AH127" s="327">
        <f>IF(AH21="kW",SUMPRODUCT(N22:N125,O22:O125,AH22:AH125),SUMPRODUCT(D22:D125,AH22:AH125))</f>
        <v>0</v>
      </c>
      <c r="AI127" s="327">
        <f>IF(AI21="kW",SUMPRODUCT(N22:N125,O22:O125,AI22:AI125),SUMPRODUCT(D22:D125,AI22:AI125))</f>
        <v>0</v>
      </c>
      <c r="AJ127" s="327">
        <f>IF(AJ21="kW",SUMPRODUCT(N22:N125,O22:O125,AJ22:AJ125),SUMPRODUCT(D22:D125,AJ22:AJ125))</f>
        <v>0</v>
      </c>
      <c r="AK127" s="327">
        <f>IF(AK21="kW",SUMPRODUCT(N22:N125,O22:O125,AK22:AK125),SUMPRODUCT(D22:D125,AK22:AK125))</f>
        <v>0</v>
      </c>
      <c r="AL127" s="327">
        <f>IF(AL21="kW",SUMPRODUCT(N22:N125,O22:O125,AL22:AL125),SUMPRODUCT(D22:D125,AL22:AL125))</f>
        <v>0</v>
      </c>
      <c r="AM127" s="328"/>
    </row>
    <row r="128" spans="1:39" s="282" customFormat="1" ht="15.75">
      <c r="A128" s="501"/>
      <c r="B128" s="329" t="s">
        <v>238</v>
      </c>
      <c r="C128" s="326"/>
      <c r="D128" s="326"/>
      <c r="E128" s="326"/>
      <c r="F128" s="326"/>
      <c r="G128" s="326"/>
      <c r="H128" s="326"/>
      <c r="I128" s="326"/>
      <c r="J128" s="326"/>
      <c r="K128" s="326"/>
      <c r="L128" s="326"/>
      <c r="M128" s="326"/>
      <c r="N128" s="326"/>
      <c r="O128" s="326"/>
      <c r="P128" s="326"/>
      <c r="Q128" s="326"/>
      <c r="R128" s="326"/>
      <c r="S128" s="326"/>
      <c r="T128" s="326"/>
      <c r="U128" s="326"/>
      <c r="V128" s="326"/>
      <c r="W128" s="326"/>
      <c r="X128" s="326"/>
      <c r="Y128" s="326">
        <f>HLOOKUP(Y20,'2. LRAMVA Threshold'!$B$42:$Q$53,3,FALSE)</f>
        <v>0</v>
      </c>
      <c r="Z128" s="326">
        <f>HLOOKUP(Z20,'2. LRAMVA Threshold'!$B$42:$Q$53,3,FALSE)</f>
        <v>0</v>
      </c>
      <c r="AA128" s="326">
        <f>HLOOKUP(AA20,'2. LRAMVA Threshold'!$B$42:$Q$53,3,FALSE)</f>
        <v>0</v>
      </c>
      <c r="AB128" s="326">
        <f>HLOOKUP(AB20,'2. LRAMVA Threshold'!$B$42:$Q$53,3,FALSE)</f>
        <v>0</v>
      </c>
      <c r="AC128" s="326">
        <f>HLOOKUP(AC20,'2. LRAMVA Threshold'!$B$42:$Q$53,3,FALSE)</f>
        <v>0</v>
      </c>
      <c r="AD128" s="326">
        <f>HLOOKUP(AD20,'2. LRAMVA Threshold'!$B$42:$Q$53,3,FALSE)</f>
        <v>0</v>
      </c>
      <c r="AE128" s="326">
        <f>HLOOKUP(AE20,'2. LRAMVA Threshold'!$B$42:$Q$53,3,FALSE)</f>
        <v>0</v>
      </c>
      <c r="AF128" s="326">
        <f>HLOOKUP(AF20,'2. LRAMVA Threshold'!$B$42:$Q$53,3,FALSE)</f>
        <v>0</v>
      </c>
      <c r="AG128" s="326">
        <f>HLOOKUP(AG20,'2. LRAMVA Threshold'!$B$42:$Q$53,3,FALSE)</f>
        <v>0</v>
      </c>
      <c r="AH128" s="326">
        <f>HLOOKUP(AH20,'2. LRAMVA Threshold'!$B$42:$Q$53,3,FALSE)</f>
        <v>0</v>
      </c>
      <c r="AI128" s="326">
        <f>HLOOKUP(AI20,'2. LRAMVA Threshold'!$B$42:$Q$53,3,FALSE)</f>
        <v>0</v>
      </c>
      <c r="AJ128" s="326">
        <f>HLOOKUP(AJ20,'2. LRAMVA Threshold'!$B$42:$Q$53,3,FALSE)</f>
        <v>0</v>
      </c>
      <c r="AK128" s="326">
        <f>HLOOKUP(AK20,'2. LRAMVA Threshold'!$B$42:$Q$53,3,FALSE)</f>
        <v>0</v>
      </c>
      <c r="AL128" s="326">
        <f>HLOOKUP(AL20,'2. LRAMVA Threshold'!$B$42:$Q$53,3,FALSE)</f>
        <v>0</v>
      </c>
      <c r="AM128" s="330"/>
    </row>
    <row r="129" spans="1:40" s="302" customFormat="1" ht="15">
      <c r="A129" s="503"/>
      <c r="B129" s="322"/>
      <c r="C129" s="331"/>
      <c r="D129" s="332"/>
      <c r="E129" s="332"/>
      <c r="F129" s="332"/>
      <c r="G129" s="332"/>
      <c r="H129" s="332"/>
      <c r="I129" s="332"/>
      <c r="J129" s="332"/>
      <c r="K129" s="332"/>
      <c r="L129" s="332"/>
      <c r="M129" s="332"/>
      <c r="N129" s="332"/>
      <c r="O129" s="333"/>
      <c r="P129" s="332"/>
      <c r="Q129" s="332"/>
      <c r="R129" s="332"/>
      <c r="S129" s="334"/>
      <c r="T129" s="334"/>
      <c r="U129" s="334"/>
      <c r="V129" s="334"/>
      <c r="W129" s="332"/>
      <c r="X129" s="332"/>
      <c r="Y129" s="299"/>
      <c r="Z129" s="299"/>
      <c r="AA129" s="299"/>
      <c r="AB129" s="299"/>
      <c r="AC129" s="299"/>
      <c r="AD129" s="299"/>
      <c r="AE129" s="299"/>
      <c r="AF129" s="299"/>
      <c r="AG129" s="299"/>
      <c r="AH129" s="299"/>
      <c r="AI129" s="299"/>
      <c r="AJ129" s="299"/>
      <c r="AK129" s="299"/>
      <c r="AL129" s="299"/>
      <c r="AM129" s="335"/>
    </row>
    <row r="130" spans="1:40" s="342" customFormat="1" ht="15">
      <c r="A130" s="500"/>
      <c r="B130" s="322" t="s">
        <v>164</v>
      </c>
      <c r="C130" s="336"/>
      <c r="D130" s="336"/>
      <c r="E130" s="336"/>
      <c r="F130" s="336"/>
      <c r="G130" s="336"/>
      <c r="H130" s="336"/>
      <c r="I130" s="336"/>
      <c r="J130" s="336"/>
      <c r="K130" s="336"/>
      <c r="L130" s="336"/>
      <c r="M130" s="336"/>
      <c r="N130" s="336"/>
      <c r="O130" s="336"/>
      <c r="P130" s="336"/>
      <c r="Q130" s="336"/>
      <c r="R130" s="336"/>
      <c r="S130" s="336"/>
      <c r="T130" s="337"/>
      <c r="U130" s="337"/>
      <c r="V130" s="337"/>
      <c r="W130" s="338"/>
      <c r="X130" s="338"/>
      <c r="Y130" s="339">
        <f>HLOOKUP(Y$20,'3.  Distribution Rates'!$C$122:$P$133,3,FALSE)</f>
        <v>0</v>
      </c>
      <c r="Z130" s="339">
        <f>HLOOKUP(Z$20,'3.  Distribution Rates'!$C$122:$P$133,3,FALSE)</f>
        <v>0</v>
      </c>
      <c r="AA130" s="339">
        <f>HLOOKUP(AA$20,'3.  Distribution Rates'!$C$122:$P$133,3,FALSE)</f>
        <v>0</v>
      </c>
      <c r="AB130" s="339">
        <f>HLOOKUP(AB$20,'3.  Distribution Rates'!$C$122:$P$133,3,FALSE)</f>
        <v>0</v>
      </c>
      <c r="AC130" s="339">
        <f>HLOOKUP(AC$20,'3.  Distribution Rates'!$C$122:$P$133,3,FALSE)</f>
        <v>0</v>
      </c>
      <c r="AD130" s="339">
        <f>HLOOKUP(AD$20,'3.  Distribution Rates'!$C$122:$P$133,3,FALSE)</f>
        <v>0</v>
      </c>
      <c r="AE130" s="339">
        <f>HLOOKUP(AE$20,'3.  Distribution Rates'!$C$122:$P$133,3,FALSE)</f>
        <v>0</v>
      </c>
      <c r="AF130" s="339">
        <f>HLOOKUP(AF$20,'3.  Distribution Rates'!$C$122:$P$133,3,FALSE)</f>
        <v>0</v>
      </c>
      <c r="AG130" s="339">
        <f>HLOOKUP(AG$20,'3.  Distribution Rates'!$C$122:$P$133,3,FALSE)</f>
        <v>0</v>
      </c>
      <c r="AH130" s="339">
        <f>HLOOKUP(AH$20,'3.  Distribution Rates'!$C$122:$P$133,3,FALSE)</f>
        <v>0</v>
      </c>
      <c r="AI130" s="339">
        <f>HLOOKUP(AI$20,'3.  Distribution Rates'!$C$122:$P$133,3,FALSE)</f>
        <v>0</v>
      </c>
      <c r="AJ130" s="339">
        <f>HLOOKUP(AJ$20,'3.  Distribution Rates'!$C$122:$P$133,3,FALSE)</f>
        <v>0</v>
      </c>
      <c r="AK130" s="339">
        <f>HLOOKUP(AK$20,'3.  Distribution Rates'!$C$122:$P$133,3,FALSE)</f>
        <v>0</v>
      </c>
      <c r="AL130" s="339">
        <f>HLOOKUP(AL$20,'3.  Distribution Rates'!$C$122:$P$133,3,FALSE)</f>
        <v>0</v>
      </c>
      <c r="AM130" s="340"/>
      <c r="AN130" s="341"/>
    </row>
    <row r="131" spans="1:40" s="302" customFormat="1" ht="15.75">
      <c r="A131" s="503"/>
      <c r="B131" s="297" t="s">
        <v>253</v>
      </c>
      <c r="C131" s="343"/>
      <c r="D131" s="334"/>
      <c r="E131" s="332"/>
      <c r="F131" s="332"/>
      <c r="G131" s="332"/>
      <c r="H131" s="332"/>
      <c r="I131" s="332"/>
      <c r="J131" s="332"/>
      <c r="K131" s="332"/>
      <c r="L131" s="332"/>
      <c r="M131" s="332"/>
      <c r="N131" s="332"/>
      <c r="O131" s="299"/>
      <c r="P131" s="332"/>
      <c r="Q131" s="332"/>
      <c r="R131" s="332"/>
      <c r="S131" s="334"/>
      <c r="T131" s="334"/>
      <c r="U131" s="334"/>
      <c r="V131" s="334"/>
      <c r="W131" s="332"/>
      <c r="X131" s="332"/>
      <c r="Y131" s="344">
        <f t="shared" ref="Y131:AD131" si="33">Y127*Y130</f>
        <v>0</v>
      </c>
      <c r="Z131" s="344">
        <f t="shared" si="33"/>
        <v>0</v>
      </c>
      <c r="AA131" s="345">
        <f t="shared" si="33"/>
        <v>0</v>
      </c>
      <c r="AB131" s="345">
        <f t="shared" si="33"/>
        <v>0</v>
      </c>
      <c r="AC131" s="345">
        <f t="shared" si="33"/>
        <v>0</v>
      </c>
      <c r="AD131" s="345">
        <f t="shared" si="33"/>
        <v>0</v>
      </c>
      <c r="AE131" s="345">
        <f>AE127*AE130</f>
        <v>0</v>
      </c>
      <c r="AF131" s="345">
        <f t="shared" ref="AF131:AL131" si="34">AF127*AF130</f>
        <v>0</v>
      </c>
      <c r="AG131" s="345">
        <f t="shared" si="34"/>
        <v>0</v>
      </c>
      <c r="AH131" s="345">
        <f t="shared" si="34"/>
        <v>0</v>
      </c>
      <c r="AI131" s="345">
        <f t="shared" si="34"/>
        <v>0</v>
      </c>
      <c r="AJ131" s="345">
        <f t="shared" si="34"/>
        <v>0</v>
      </c>
      <c r="AK131" s="345">
        <f t="shared" si="34"/>
        <v>0</v>
      </c>
      <c r="AL131" s="345">
        <f t="shared" si="34"/>
        <v>0</v>
      </c>
      <c r="AM131" s="405">
        <f>SUM(Y131:AL131)</f>
        <v>0</v>
      </c>
    </row>
    <row r="132" spans="1:40" s="302" customFormat="1" ht="15.75">
      <c r="A132" s="503"/>
      <c r="B132" s="347" t="s">
        <v>210</v>
      </c>
      <c r="C132" s="343"/>
      <c r="D132" s="348"/>
      <c r="E132" s="332"/>
      <c r="F132" s="332"/>
      <c r="G132" s="332"/>
      <c r="H132" s="332"/>
      <c r="I132" s="332"/>
      <c r="J132" s="332"/>
      <c r="K132" s="332"/>
      <c r="L132" s="332"/>
      <c r="M132" s="332"/>
      <c r="N132" s="332"/>
      <c r="O132" s="299"/>
      <c r="P132" s="332"/>
      <c r="Q132" s="332"/>
      <c r="R132" s="332"/>
      <c r="S132" s="334"/>
      <c r="T132" s="334"/>
      <c r="U132" s="334"/>
      <c r="V132" s="334"/>
      <c r="W132" s="332"/>
      <c r="X132" s="332"/>
      <c r="Y132" s="345">
        <f t="shared" ref="Y132:AD132" si="35">Y128*Y130</f>
        <v>0</v>
      </c>
      <c r="Z132" s="345">
        <f t="shared" si="35"/>
        <v>0</v>
      </c>
      <c r="AA132" s="345">
        <f t="shared" si="35"/>
        <v>0</v>
      </c>
      <c r="AB132" s="345">
        <f t="shared" si="35"/>
        <v>0</v>
      </c>
      <c r="AC132" s="345">
        <f t="shared" si="35"/>
        <v>0</v>
      </c>
      <c r="AD132" s="345">
        <f t="shared" si="35"/>
        <v>0</v>
      </c>
      <c r="AE132" s="345">
        <f>AE128*AE130</f>
        <v>0</v>
      </c>
      <c r="AF132" s="345">
        <f t="shared" ref="AF132:AL132" si="36">AF128*AF130</f>
        <v>0</v>
      </c>
      <c r="AG132" s="345">
        <f t="shared" si="36"/>
        <v>0</v>
      </c>
      <c r="AH132" s="345">
        <f t="shared" si="36"/>
        <v>0</v>
      </c>
      <c r="AI132" s="345">
        <f t="shared" si="36"/>
        <v>0</v>
      </c>
      <c r="AJ132" s="345">
        <f t="shared" si="36"/>
        <v>0</v>
      </c>
      <c r="AK132" s="345">
        <f t="shared" si="36"/>
        <v>0</v>
      </c>
      <c r="AL132" s="345">
        <f t="shared" si="36"/>
        <v>0</v>
      </c>
      <c r="AM132" s="405">
        <f>SUM(Y132:AL132)</f>
        <v>0</v>
      </c>
    </row>
    <row r="133" spans="1:40" s="348" customFormat="1" ht="17.25" customHeight="1">
      <c r="A133" s="505"/>
      <c r="B133" s="347" t="s">
        <v>256</v>
      </c>
      <c r="C133" s="343"/>
      <c r="E133" s="332"/>
      <c r="F133" s="332"/>
      <c r="G133" s="332"/>
      <c r="H133" s="332"/>
      <c r="I133" s="332"/>
      <c r="J133" s="332"/>
      <c r="K133" s="332"/>
      <c r="L133" s="332"/>
      <c r="M133" s="332"/>
      <c r="N133" s="332"/>
      <c r="O133" s="299"/>
      <c r="P133" s="332"/>
      <c r="Q133" s="332"/>
      <c r="R133" s="332"/>
      <c r="W133" s="332"/>
      <c r="X133" s="332"/>
      <c r="Y133" s="349"/>
      <c r="Z133" s="349"/>
      <c r="AA133" s="349"/>
      <c r="AB133" s="349"/>
      <c r="AC133" s="349"/>
      <c r="AD133" s="349"/>
      <c r="AE133" s="349"/>
      <c r="AF133" s="349"/>
      <c r="AG133" s="349"/>
      <c r="AH133" s="349"/>
      <c r="AI133" s="349"/>
      <c r="AJ133" s="349"/>
      <c r="AK133" s="349"/>
      <c r="AL133" s="349"/>
      <c r="AM133" s="405">
        <f>AM131-AM132</f>
        <v>0</v>
      </c>
    </row>
    <row r="134" spans="1:40" s="352" customFormat="1" ht="19.5" customHeight="1">
      <c r="A134" s="500"/>
      <c r="B134" s="322"/>
      <c r="C134" s="348"/>
      <c r="D134" s="348"/>
      <c r="E134" s="332"/>
      <c r="F134" s="332"/>
      <c r="G134" s="332"/>
      <c r="H134" s="332"/>
      <c r="I134" s="332"/>
      <c r="J134" s="332"/>
      <c r="K134" s="332"/>
      <c r="L134" s="332"/>
      <c r="M134" s="332"/>
      <c r="N134" s="332"/>
      <c r="O134" s="299"/>
      <c r="P134" s="332"/>
      <c r="Q134" s="332"/>
      <c r="R134" s="332"/>
      <c r="S134" s="348"/>
      <c r="T134" s="343"/>
      <c r="U134" s="348"/>
      <c r="V134" s="348"/>
      <c r="W134" s="332"/>
      <c r="X134" s="332"/>
      <c r="Y134" s="350"/>
      <c r="Z134" s="350"/>
      <c r="AA134" s="350"/>
      <c r="AB134" s="350"/>
      <c r="AC134" s="350"/>
      <c r="AD134" s="350"/>
      <c r="AE134" s="350"/>
      <c r="AF134" s="350"/>
      <c r="AG134" s="350"/>
      <c r="AH134" s="350"/>
      <c r="AI134" s="350"/>
      <c r="AJ134" s="350"/>
      <c r="AK134" s="350"/>
      <c r="AL134" s="350"/>
      <c r="AM134" s="351"/>
    </row>
    <row r="135" spans="1:40" s="282" customFormat="1" ht="15">
      <c r="A135" s="501"/>
      <c r="B135" s="353" t="s">
        <v>215</v>
      </c>
      <c r="C135" s="354"/>
      <c r="D135" s="278"/>
      <c r="E135" s="278"/>
      <c r="F135" s="278"/>
      <c r="G135" s="278"/>
      <c r="H135" s="278"/>
      <c r="I135" s="278"/>
      <c r="J135" s="278"/>
      <c r="K135" s="278"/>
      <c r="L135" s="278"/>
      <c r="M135" s="278"/>
      <c r="N135" s="278"/>
      <c r="O135" s="355"/>
      <c r="P135" s="278"/>
      <c r="Q135" s="278"/>
      <c r="R135" s="278"/>
      <c r="S135" s="303"/>
      <c r="T135" s="308"/>
      <c r="U135" s="308"/>
      <c r="V135" s="278"/>
      <c r="W135" s="278"/>
      <c r="X135" s="308"/>
      <c r="Y135" s="290">
        <f>SUMPRODUCT(E22:E125,Y22:Y125)</f>
        <v>1282243.5572396822</v>
      </c>
      <c r="Z135" s="290">
        <f>SUMPRODUCT(E22:E125,Z22:Z125)</f>
        <v>312205.78706551454</v>
      </c>
      <c r="AA135" s="290">
        <f>IF(AA21="kW",SUMPRODUCT(N22:N125,P22:P125,AA22:AA125),SUMPRODUCT(E22:E125,AA22:AA125))</f>
        <v>6235.182689117858</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5"/>
    </row>
    <row r="136" spans="1:40" s="282" customFormat="1" ht="15">
      <c r="A136" s="501"/>
      <c r="B136" s="353" t="s">
        <v>216</v>
      </c>
      <c r="C136" s="354"/>
      <c r="D136" s="278"/>
      <c r="E136" s="278"/>
      <c r="F136" s="278"/>
      <c r="G136" s="278"/>
      <c r="H136" s="278"/>
      <c r="I136" s="278"/>
      <c r="J136" s="278"/>
      <c r="K136" s="278"/>
      <c r="L136" s="278"/>
      <c r="M136" s="278"/>
      <c r="N136" s="278"/>
      <c r="O136" s="355"/>
      <c r="P136" s="278"/>
      <c r="Q136" s="278"/>
      <c r="R136" s="278"/>
      <c r="S136" s="303"/>
      <c r="T136" s="308"/>
      <c r="U136" s="308"/>
      <c r="V136" s="278"/>
      <c r="W136" s="278"/>
      <c r="X136" s="308"/>
      <c r="Y136" s="290">
        <f>SUMPRODUCT(F22:F125,Y22:Y125)</f>
        <v>1282243.5572396822</v>
      </c>
      <c r="Z136" s="290">
        <f>SUMPRODUCT(F22:F125,Z22:Z125)</f>
        <v>312205.78706551454</v>
      </c>
      <c r="AA136" s="290">
        <f>IF(AA21="kW",SUMPRODUCT(N22:N125,Q22:Q125,AA22:AA125),SUMPRODUCT(F22:F125,AA22:AA125))</f>
        <v>6235.182689117858</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5"/>
    </row>
    <row r="137" spans="1:40" s="282" customFormat="1" ht="15">
      <c r="A137" s="501"/>
      <c r="B137" s="353" t="s">
        <v>217</v>
      </c>
      <c r="C137" s="354"/>
      <c r="D137" s="278"/>
      <c r="E137" s="278"/>
      <c r="F137" s="278"/>
      <c r="G137" s="278"/>
      <c r="H137" s="278"/>
      <c r="I137" s="278"/>
      <c r="J137" s="278"/>
      <c r="K137" s="278"/>
      <c r="L137" s="278"/>
      <c r="M137" s="278"/>
      <c r="N137" s="278"/>
      <c r="O137" s="355"/>
      <c r="P137" s="278"/>
      <c r="Q137" s="278"/>
      <c r="R137" s="278"/>
      <c r="S137" s="303"/>
      <c r="T137" s="308"/>
      <c r="U137" s="308"/>
      <c r="V137" s="278"/>
      <c r="W137" s="278"/>
      <c r="X137" s="308"/>
      <c r="Y137" s="290">
        <f>SUMPRODUCT(G22:G125,Y22:Y125)</f>
        <v>1279162.7931032982</v>
      </c>
      <c r="Z137" s="290">
        <f>SUMPRODUCT(G22:G125,Z22:Z125)</f>
        <v>278163.51046090375</v>
      </c>
      <c r="AA137" s="290">
        <f>IF(AA21="kW",SUMPRODUCT(N22:N125,R22:R125,AA22:AA125),SUMPRODUCT(G22:G125,AA22:AA125))</f>
        <v>6234.4887261084868</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5"/>
    </row>
    <row r="138" spans="1:40" s="282" customFormat="1" ht="15">
      <c r="A138" s="501"/>
      <c r="B138" s="353" t="s">
        <v>218</v>
      </c>
      <c r="C138" s="354"/>
      <c r="D138" s="278"/>
      <c r="E138" s="278"/>
      <c r="F138" s="278"/>
      <c r="G138" s="278"/>
      <c r="H138" s="278"/>
      <c r="I138" s="278"/>
      <c r="J138" s="278"/>
      <c r="K138" s="278"/>
      <c r="L138" s="278"/>
      <c r="M138" s="278"/>
      <c r="N138" s="278"/>
      <c r="O138" s="355"/>
      <c r="P138" s="278"/>
      <c r="Q138" s="278"/>
      <c r="R138" s="278"/>
      <c r="S138" s="303"/>
      <c r="T138" s="308"/>
      <c r="U138" s="308"/>
      <c r="V138" s="278"/>
      <c r="W138" s="278"/>
      <c r="X138" s="308"/>
      <c r="Y138" s="290">
        <f>SUMPRODUCT(H22:H125,Y22:Y125)</f>
        <v>1163987.7461049734</v>
      </c>
      <c r="Z138" s="290">
        <f>SUMPRODUCT(H22:H125,Z22:Z125)</f>
        <v>277569.02303328173</v>
      </c>
      <c r="AA138" s="290">
        <f>IF(AA21="kW",SUMPRODUCT(N22:N125,S22:S125,AA22:AA125),SUMPRODUCT(H22:H125,AA22:AA125))</f>
        <v>6234.4887261084868</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5"/>
    </row>
    <row r="139" spans="1:40" s="282" customFormat="1" ht="15">
      <c r="A139" s="501"/>
      <c r="B139" s="353" t="s">
        <v>219</v>
      </c>
      <c r="C139" s="354"/>
      <c r="D139" s="278"/>
      <c r="E139" s="278"/>
      <c r="F139" s="278"/>
      <c r="G139" s="278"/>
      <c r="H139" s="278"/>
      <c r="I139" s="278"/>
      <c r="J139" s="278"/>
      <c r="K139" s="278"/>
      <c r="L139" s="278"/>
      <c r="M139" s="278"/>
      <c r="N139" s="278"/>
      <c r="O139" s="355"/>
      <c r="P139" s="278"/>
      <c r="Q139" s="278"/>
      <c r="R139" s="278"/>
      <c r="S139" s="303"/>
      <c r="T139" s="308"/>
      <c r="U139" s="308"/>
      <c r="V139" s="278"/>
      <c r="W139" s="278"/>
      <c r="X139" s="308"/>
      <c r="Y139" s="290">
        <f>SUMPRODUCT(I22:I125,Y22:Y125)</f>
        <v>933515.15695242677</v>
      </c>
      <c r="Z139" s="290">
        <f>SUMPRODUCT(I22:I125,Z22:Z125)</f>
        <v>277336.08819697925</v>
      </c>
      <c r="AA139" s="290">
        <f>IF(AA21="kW",SUMPRODUCT(N22:N125,T22:T125,AA22:AA125),SUMPRODUCT(I22:I125,AA22:AA125))</f>
        <v>6234.4887261084868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5"/>
    </row>
    <row r="140" spans="1:40" s="282" customFormat="1" ht="15">
      <c r="A140" s="501"/>
      <c r="B140" s="353" t="s">
        <v>220</v>
      </c>
      <c r="C140" s="354"/>
      <c r="D140" s="308"/>
      <c r="E140" s="308"/>
      <c r="F140" s="308"/>
      <c r="G140" s="308"/>
      <c r="H140" s="308"/>
      <c r="I140" s="308"/>
      <c r="J140" s="308"/>
      <c r="K140" s="308"/>
      <c r="L140" s="308"/>
      <c r="M140" s="308"/>
      <c r="N140" s="308"/>
      <c r="O140" s="355"/>
      <c r="P140" s="308"/>
      <c r="Q140" s="308"/>
      <c r="R140" s="308"/>
      <c r="S140" s="303"/>
      <c r="T140" s="308"/>
      <c r="U140" s="308"/>
      <c r="V140" s="308"/>
      <c r="W140" s="308"/>
      <c r="X140" s="308"/>
      <c r="Y140" s="290">
        <f>SUMPRODUCT(J22:J125,Y22:Y125)</f>
        <v>866486.53932546556</v>
      </c>
      <c r="Z140" s="290">
        <f>SUMPRODUCT(J22:J125,Z22:Z125)</f>
        <v>81681.623395047602</v>
      </c>
      <c r="AA140" s="290">
        <f>IF(AA21="kW",SUMPRODUCT(N22:N125,U22:U125,AA22:AA125),SUMPRODUCT(J22:J125,AA22:AA125))</f>
        <v>6221.8505374902506</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5"/>
    </row>
    <row r="141" spans="1:40" s="282" customFormat="1" ht="15">
      <c r="A141" s="501"/>
      <c r="B141" s="353" t="s">
        <v>221</v>
      </c>
      <c r="C141" s="354"/>
      <c r="D141" s="333"/>
      <c r="E141" s="333"/>
      <c r="F141" s="333"/>
      <c r="G141" s="333"/>
      <c r="H141" s="333"/>
      <c r="I141" s="333"/>
      <c r="J141" s="333"/>
      <c r="K141" s="333"/>
      <c r="L141" s="333"/>
      <c r="M141" s="333"/>
      <c r="N141" s="333"/>
      <c r="O141" s="308"/>
      <c r="P141" s="278"/>
      <c r="Q141" s="278"/>
      <c r="R141" s="308"/>
      <c r="S141" s="303"/>
      <c r="T141" s="308"/>
      <c r="U141" s="308"/>
      <c r="V141" s="355"/>
      <c r="W141" s="355"/>
      <c r="X141" s="308"/>
      <c r="Y141" s="290">
        <f>SUMPRODUCT(K22:K125,Y22:Y125)</f>
        <v>865548.6999130788</v>
      </c>
      <c r="Z141" s="290">
        <f>SUMPRODUCT(K22:K125,Z22:Z125)</f>
        <v>69707.871263110501</v>
      </c>
      <c r="AA141" s="290">
        <f>IF(AA21="kW",SUMPRODUCT(N22:N125,V22:V125,AA22:AA125),SUMPRODUCT(K22:K125,AA22:AA125))</f>
        <v>6088.0617083832776</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5"/>
    </row>
    <row r="142" spans="1:40" s="282" customFormat="1" ht="15">
      <c r="A142" s="501"/>
      <c r="B142" s="353" t="s">
        <v>222</v>
      </c>
      <c r="C142" s="354"/>
      <c r="D142" s="333"/>
      <c r="E142" s="333"/>
      <c r="F142" s="333"/>
      <c r="G142" s="333"/>
      <c r="H142" s="333"/>
      <c r="I142" s="333"/>
      <c r="J142" s="333"/>
      <c r="K142" s="333"/>
      <c r="L142" s="333"/>
      <c r="M142" s="333"/>
      <c r="N142" s="333"/>
      <c r="O142" s="355"/>
      <c r="P142" s="278"/>
      <c r="Q142" s="278"/>
      <c r="R142" s="308"/>
      <c r="S142" s="303"/>
      <c r="T142" s="308"/>
      <c r="U142" s="308"/>
      <c r="V142" s="355"/>
      <c r="W142" s="355"/>
      <c r="X142" s="308"/>
      <c r="Y142" s="290">
        <f>SUMPRODUCT(L22:L125,Y22:Y125)</f>
        <v>920248.05901266926</v>
      </c>
      <c r="Z142" s="290">
        <f>SUMPRODUCT(L22:L125,Z22:Z125)</f>
        <v>56981.674364402948</v>
      </c>
      <c r="AA142" s="290">
        <f>IF(AA21="kW",SUMPRODUCT(N22:N125,W22:W125,AA22:AA125),SUMPRODUCT(L22:L125,AA22:AA125))</f>
        <v>5800.9936146746704</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5"/>
    </row>
    <row r="143" spans="1:40" ht="15">
      <c r="B143" s="356"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4">
        <f>SUMPRODUCT(M22:M125,Y22:Y125)</f>
        <v>750036.78490823449</v>
      </c>
      <c r="Z143" s="324">
        <f>SUMPRODUCT(M22:M125,Z22:Z125)</f>
        <v>56981.674364402948</v>
      </c>
      <c r="AA143" s="324">
        <f>IF(AA21="kW",SUMPRODUCT(N22:N125,X22:X125,AA22:AA125),SUMPRODUCT(M22:M125,AA22:AA125))</f>
        <v>5800.9936146746704</v>
      </c>
      <c r="AB143" s="324">
        <f>IF(AB21="kW",SUMPRODUCT(N22:N125,X22:X125,AB22:AB125),SUMPRODUCT(M22:M125, AB22:AB125))</f>
        <v>0</v>
      </c>
      <c r="AC143" s="324">
        <f>IF(AC21="kW",SUMPRODUCT(N22:N125,X22:X125,AC22:AC125),SUMPRODUCT(M22:M125, AC22:AC125))</f>
        <v>0</v>
      </c>
      <c r="AD143" s="324">
        <f>IF(AD21="kW",SUMPRODUCT(N22:N125,X22:X125,AD22:AD125),SUMPRODUCT(M22:M125, AD22:AD125))</f>
        <v>0</v>
      </c>
      <c r="AE143" s="324">
        <f>IF(AE21="kW",SUMPRODUCT(N22:N125,X22:X125, AE22:AE125),SUMPRODUCT(M22:M125,AE22:AE125))</f>
        <v>0</v>
      </c>
      <c r="AF143" s="324">
        <f>IF(AF21="kW",SUMPRODUCT(N22:N125,X22:X125, AF22:AF125),SUMPRODUCT(M22:M125,AF22:AF125))</f>
        <v>0</v>
      </c>
      <c r="AG143" s="324">
        <f>IF(AG21="kW",SUMPRODUCT(N22:N125,X22:X125, AG22:AG125),SUMPRODUCT(M22:M125,AG22:AG125))</f>
        <v>0</v>
      </c>
      <c r="AH143" s="324">
        <f>IF(AH21="kW",SUMPRODUCT(N22:N125,X22:X125, AH22:AH125),SUMPRODUCT(M22:M125,AH22:AH125))</f>
        <v>0</v>
      </c>
      <c r="AI143" s="324">
        <f>IF(AI21="kW",SUMPRODUCT(N22:N125,X22:X125, AI22:AI125),SUMPRODUCT(M22:M125,AI22:AI125))</f>
        <v>0</v>
      </c>
      <c r="AJ143" s="324">
        <f>IF(AJ21="kW",SUMPRODUCT(N22:N125,X22:X125, AJ22:AJ125),SUMPRODUCT(M22:M125,AJ22:AJ125))</f>
        <v>0</v>
      </c>
      <c r="AK143" s="324">
        <f>IF(AK21="kW",SUMPRODUCT(N22:N125,X22:X125, AK22:AK125),SUMPRODUCT(M22:M125,AK22:AK125))</f>
        <v>0</v>
      </c>
      <c r="AL143" s="324">
        <f>IF(AL21="kW",SUMPRODUCT(N22:N125,X22:X125, AL22:AL125),SUMPRODUCT(M22:M125,AL22:AL125))</f>
        <v>0</v>
      </c>
      <c r="AM143" s="364"/>
      <c r="AN143" s="365"/>
    </row>
    <row r="144" spans="1:40" ht="21.75" customHeight="1">
      <c r="B144" s="366" t="s">
        <v>583</v>
      </c>
      <c r="C144" s="367"/>
      <c r="D144" s="368"/>
      <c r="E144" s="368"/>
      <c r="F144" s="368"/>
      <c r="G144" s="368"/>
      <c r="H144" s="368"/>
      <c r="I144" s="368"/>
      <c r="J144" s="368"/>
      <c r="K144" s="368"/>
      <c r="L144" s="368"/>
      <c r="M144" s="368"/>
      <c r="N144" s="368"/>
      <c r="O144" s="368"/>
      <c r="P144" s="368"/>
      <c r="Q144" s="368"/>
      <c r="R144" s="368"/>
      <c r="S144" s="369"/>
      <c r="T144" s="370"/>
      <c r="U144" s="368"/>
      <c r="V144" s="368"/>
      <c r="W144" s="368"/>
      <c r="X144" s="368"/>
      <c r="Y144" s="371"/>
      <c r="Z144" s="371"/>
      <c r="AA144" s="371"/>
      <c r="AB144" s="371"/>
      <c r="AC144" s="371"/>
      <c r="AD144" s="371"/>
      <c r="AE144" s="371"/>
      <c r="AF144" s="371"/>
      <c r="AG144" s="371"/>
      <c r="AH144" s="371"/>
      <c r="AI144" s="371"/>
      <c r="AJ144" s="371"/>
      <c r="AK144" s="371"/>
      <c r="AL144" s="371"/>
      <c r="AM144" s="372"/>
      <c r="AN144" s="365"/>
    </row>
    <row r="146" spans="1:39" ht="15.75">
      <c r="B146" s="279" t="s">
        <v>242</v>
      </c>
      <c r="C146" s="280"/>
      <c r="D146" s="570" t="s">
        <v>526</v>
      </c>
      <c r="F146" s="570"/>
      <c r="O146" s="280"/>
      <c r="Y146" s="269"/>
      <c r="Z146" s="266"/>
      <c r="AA146" s="266"/>
      <c r="AB146" s="266"/>
      <c r="AC146" s="266"/>
      <c r="AD146" s="266"/>
      <c r="AE146" s="266"/>
      <c r="AF146" s="266"/>
      <c r="AG146" s="266"/>
      <c r="AH146" s="266"/>
      <c r="AI146" s="266"/>
      <c r="AJ146" s="266"/>
      <c r="AK146" s="266"/>
      <c r="AL146" s="266"/>
      <c r="AM146" s="281"/>
    </row>
    <row r="147" spans="1:39" ht="34.5" customHeight="1">
      <c r="B147" s="920" t="s">
        <v>211</v>
      </c>
      <c r="C147" s="922" t="s">
        <v>33</v>
      </c>
      <c r="D147" s="283" t="s">
        <v>422</v>
      </c>
      <c r="E147" s="924" t="s">
        <v>209</v>
      </c>
      <c r="F147" s="925"/>
      <c r="G147" s="925"/>
      <c r="H147" s="925"/>
      <c r="I147" s="925"/>
      <c r="J147" s="925"/>
      <c r="K147" s="925"/>
      <c r="L147" s="925"/>
      <c r="M147" s="926"/>
      <c r="N147" s="927" t="s">
        <v>213</v>
      </c>
      <c r="O147" s="283" t="s">
        <v>423</v>
      </c>
      <c r="P147" s="924" t="s">
        <v>212</v>
      </c>
      <c r="Q147" s="925"/>
      <c r="R147" s="925"/>
      <c r="S147" s="925"/>
      <c r="T147" s="925"/>
      <c r="U147" s="925"/>
      <c r="V147" s="925"/>
      <c r="W147" s="925"/>
      <c r="X147" s="926"/>
      <c r="Y147" s="917" t="s">
        <v>243</v>
      </c>
      <c r="Z147" s="918"/>
      <c r="AA147" s="918"/>
      <c r="AB147" s="918"/>
      <c r="AC147" s="918"/>
      <c r="AD147" s="918"/>
      <c r="AE147" s="918"/>
      <c r="AF147" s="918"/>
      <c r="AG147" s="918"/>
      <c r="AH147" s="918"/>
      <c r="AI147" s="918"/>
      <c r="AJ147" s="918"/>
      <c r="AK147" s="918"/>
      <c r="AL147" s="918"/>
      <c r="AM147" s="919"/>
    </row>
    <row r="148" spans="1:39" ht="60.75" customHeight="1">
      <c r="B148" s="921"/>
      <c r="C148" s="923"/>
      <c r="D148" s="284">
        <v>2012</v>
      </c>
      <c r="E148" s="284">
        <v>2013</v>
      </c>
      <c r="F148" s="284">
        <v>2014</v>
      </c>
      <c r="G148" s="284">
        <v>2015</v>
      </c>
      <c r="H148" s="284">
        <v>2016</v>
      </c>
      <c r="I148" s="284">
        <v>2017</v>
      </c>
      <c r="J148" s="284">
        <v>2018</v>
      </c>
      <c r="K148" s="284">
        <v>2019</v>
      </c>
      <c r="L148" s="284">
        <v>2020</v>
      </c>
      <c r="M148" s="284">
        <v>2021</v>
      </c>
      <c r="N148" s="928"/>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General Service 50 - 999 kW</v>
      </c>
      <c r="AB148" s="284" t="str">
        <f>'1.  LRAMVA Summary'!G52</f>
        <v>General Service 1,000 - 4,999 kW</v>
      </c>
      <c r="AC148" s="284" t="str">
        <f>'1.  LRAMVA Summary'!H52</f>
        <v>Sentinel Lighting</v>
      </c>
      <c r="AD148" s="284" t="str">
        <f>'1.  LRAMVA Summary'!I52</f>
        <v>Street Lighting</v>
      </c>
      <c r="AE148" s="284" t="str">
        <f>'1.  LRAMVA Summary'!J52</f>
        <v>Unmetered Scattered Load</v>
      </c>
      <c r="AF148" s="284" t="str">
        <f>'1.  LRAMVA Summary'!K52</f>
        <v>Large Use</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2"/>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v>
      </c>
      <c r="AD149" s="290" t="str">
        <f>'1.  LRAMVA Summary'!I53</f>
        <v>kW</v>
      </c>
      <c r="AE149" s="290" t="str">
        <f>'1.  LRAMVA Summary'!J53</f>
        <v>kWh</v>
      </c>
      <c r="AF149" s="290" t="str">
        <f>'1.  LRAMVA Summary'!K53</f>
        <v>kW</v>
      </c>
      <c r="AG149" s="290">
        <f>'1.  LRAMVA Summary'!L53</f>
        <v>0</v>
      </c>
      <c r="AH149" s="290">
        <f>'1.  LRAMVA Summary'!M53</f>
        <v>0</v>
      </c>
      <c r="AI149" s="290">
        <f>'1.  LRAMVA Summary'!N53</f>
        <v>0</v>
      </c>
      <c r="AJ149" s="290">
        <f>'1.  LRAMVA Summary'!O53</f>
        <v>0</v>
      </c>
      <c r="AK149" s="290">
        <f>'1.  LRAMVA Summary'!P53</f>
        <v>0</v>
      </c>
      <c r="AL149" s="290">
        <f>'1.  LRAMVA Summary'!Q53</f>
        <v>0</v>
      </c>
      <c r="AM149" s="373"/>
    </row>
    <row r="150" spans="1:39" ht="15" outlineLevel="1">
      <c r="A150" s="501">
        <v>1</v>
      </c>
      <c r="B150" s="293" t="s">
        <v>1</v>
      </c>
      <c r="C150" s="290" t="s">
        <v>25</v>
      </c>
      <c r="D150" s="294">
        <v>160469.63859888</v>
      </c>
      <c r="E150" s="294">
        <v>160469.63859888</v>
      </c>
      <c r="F150" s="294">
        <v>160469.63859888</v>
      </c>
      <c r="G150" s="294">
        <v>158727.39266388022</v>
      </c>
      <c r="H150" s="294">
        <v>94922.156593140957</v>
      </c>
      <c r="I150" s="294">
        <v>0</v>
      </c>
      <c r="J150" s="294">
        <v>0</v>
      </c>
      <c r="K150" s="294">
        <v>0</v>
      </c>
      <c r="L150" s="294">
        <v>0</v>
      </c>
      <c r="M150" s="294">
        <v>0</v>
      </c>
      <c r="N150" s="290"/>
      <c r="O150" s="294">
        <v>23.843678473851099</v>
      </c>
      <c r="P150" s="294">
        <v>23.843678473851099</v>
      </c>
      <c r="Q150" s="294">
        <v>23.843678473851099</v>
      </c>
      <c r="R150" s="294">
        <v>21.895411967797671</v>
      </c>
      <c r="S150" s="294">
        <v>12.4803388884516</v>
      </c>
      <c r="T150" s="294">
        <v>0</v>
      </c>
      <c r="U150" s="294">
        <v>0</v>
      </c>
      <c r="V150" s="294">
        <v>0</v>
      </c>
      <c r="W150" s="294">
        <v>0</v>
      </c>
      <c r="X150" s="294">
        <v>0</v>
      </c>
      <c r="Y150" s="408">
        <v>1</v>
      </c>
      <c r="Z150" s="408"/>
      <c r="AA150" s="408"/>
      <c r="AB150" s="408"/>
      <c r="AC150" s="408"/>
      <c r="AD150" s="408"/>
      <c r="AE150" s="408"/>
      <c r="AF150" s="408"/>
      <c r="AG150" s="408"/>
      <c r="AH150" s="408"/>
      <c r="AI150" s="408"/>
      <c r="AJ150" s="408"/>
      <c r="AK150" s="408"/>
      <c r="AL150" s="408"/>
      <c r="AM150" s="295">
        <f>SUM(Y150:AL150)</f>
        <v>1</v>
      </c>
    </row>
    <row r="151" spans="1:39" ht="15" outlineLevel="1">
      <c r="B151" s="293" t="s">
        <v>244</v>
      </c>
      <c r="C151" s="290" t="s">
        <v>163</v>
      </c>
      <c r="D151" s="294"/>
      <c r="E151" s="294"/>
      <c r="F151" s="294"/>
      <c r="G151" s="294"/>
      <c r="H151" s="294"/>
      <c r="I151" s="294"/>
      <c r="J151" s="294"/>
      <c r="K151" s="294"/>
      <c r="L151" s="294"/>
      <c r="M151" s="294"/>
      <c r="N151" s="461"/>
      <c r="O151" s="294"/>
      <c r="P151" s="294"/>
      <c r="Q151" s="294"/>
      <c r="R151" s="294"/>
      <c r="S151" s="294"/>
      <c r="T151" s="294"/>
      <c r="U151" s="294"/>
      <c r="V151" s="294"/>
      <c r="W151" s="294"/>
      <c r="X151" s="294"/>
      <c r="Y151" s="409">
        <f>Y150</f>
        <v>1</v>
      </c>
      <c r="Z151" s="409">
        <f>Z150</f>
        <v>0</v>
      </c>
      <c r="AA151" s="409">
        <f t="shared" ref="AA151:AL151" si="37">AA150</f>
        <v>0</v>
      </c>
      <c r="AB151" s="409">
        <f t="shared" si="37"/>
        <v>0</v>
      </c>
      <c r="AC151" s="409">
        <f t="shared" si="37"/>
        <v>0</v>
      </c>
      <c r="AD151" s="409">
        <f t="shared" si="37"/>
        <v>0</v>
      </c>
      <c r="AE151" s="409">
        <f t="shared" si="37"/>
        <v>0</v>
      </c>
      <c r="AF151" s="409">
        <f t="shared" si="37"/>
        <v>0</v>
      </c>
      <c r="AG151" s="409">
        <f t="shared" si="37"/>
        <v>0</v>
      </c>
      <c r="AH151" s="409">
        <f t="shared" si="37"/>
        <v>0</v>
      </c>
      <c r="AI151" s="409">
        <f t="shared" si="37"/>
        <v>0</v>
      </c>
      <c r="AJ151" s="409">
        <f t="shared" si="37"/>
        <v>0</v>
      </c>
      <c r="AK151" s="409">
        <f t="shared" si="37"/>
        <v>0</v>
      </c>
      <c r="AL151" s="409">
        <f t="shared" si="37"/>
        <v>0</v>
      </c>
      <c r="AM151" s="497"/>
    </row>
    <row r="152" spans="1:39" ht="15.75" outlineLevel="1">
      <c r="A152" s="503"/>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0"/>
      <c r="Z152" s="411"/>
      <c r="AA152" s="411"/>
      <c r="AB152" s="411"/>
      <c r="AC152" s="411"/>
      <c r="AD152" s="411"/>
      <c r="AE152" s="411"/>
      <c r="AF152" s="411"/>
      <c r="AG152" s="411"/>
      <c r="AH152" s="411"/>
      <c r="AI152" s="411"/>
      <c r="AJ152" s="411"/>
      <c r="AK152" s="411"/>
      <c r="AL152" s="411"/>
      <c r="AM152" s="301"/>
    </row>
    <row r="153" spans="1:39" ht="15" outlineLevel="1">
      <c r="A153" s="501">
        <v>2</v>
      </c>
      <c r="B153" s="293" t="s">
        <v>2</v>
      </c>
      <c r="C153" s="290" t="s">
        <v>25</v>
      </c>
      <c r="D153" s="294">
        <v>5205.0656750035323</v>
      </c>
      <c r="E153" s="294">
        <v>5205.0656750035323</v>
      </c>
      <c r="F153" s="294">
        <v>5205.0656750035323</v>
      </c>
      <c r="G153" s="294">
        <v>5116.7400294448853</v>
      </c>
      <c r="H153" s="294">
        <v>0</v>
      </c>
      <c r="I153" s="294">
        <v>0</v>
      </c>
      <c r="J153" s="294">
        <v>0</v>
      </c>
      <c r="K153" s="294">
        <v>0</v>
      </c>
      <c r="L153" s="294">
        <v>0</v>
      </c>
      <c r="M153" s="294">
        <v>0</v>
      </c>
      <c r="N153" s="290"/>
      <c r="O153" s="294">
        <v>2.9684071454505352</v>
      </c>
      <c r="P153" s="294">
        <v>2.9684071454505352</v>
      </c>
      <c r="Q153" s="294">
        <v>2.9684071454505352</v>
      </c>
      <c r="R153" s="294">
        <v>2.8696369928500891</v>
      </c>
      <c r="S153" s="294">
        <v>0</v>
      </c>
      <c r="T153" s="294">
        <v>0</v>
      </c>
      <c r="U153" s="294">
        <v>0</v>
      </c>
      <c r="V153" s="294">
        <v>0</v>
      </c>
      <c r="W153" s="294">
        <v>0</v>
      </c>
      <c r="X153" s="294">
        <v>0</v>
      </c>
      <c r="Y153" s="408">
        <v>1</v>
      </c>
      <c r="Z153" s="408"/>
      <c r="AA153" s="408"/>
      <c r="AB153" s="408"/>
      <c r="AC153" s="408"/>
      <c r="AD153" s="408"/>
      <c r="AE153" s="408"/>
      <c r="AF153" s="408"/>
      <c r="AG153" s="408"/>
      <c r="AH153" s="408"/>
      <c r="AI153" s="408"/>
      <c r="AJ153" s="408"/>
      <c r="AK153" s="408"/>
      <c r="AL153" s="408"/>
      <c r="AM153" s="295">
        <f>SUM(Y153:AL153)</f>
        <v>1</v>
      </c>
    </row>
    <row r="154" spans="1:39" ht="15" outlineLevel="1">
      <c r="B154" s="293" t="s">
        <v>244</v>
      </c>
      <c r="C154" s="290" t="s">
        <v>163</v>
      </c>
      <c r="D154" s="294"/>
      <c r="E154" s="294"/>
      <c r="F154" s="294"/>
      <c r="G154" s="294"/>
      <c r="H154" s="294"/>
      <c r="I154" s="294"/>
      <c r="J154" s="294"/>
      <c r="K154" s="294"/>
      <c r="L154" s="294"/>
      <c r="M154" s="294"/>
      <c r="N154" s="461"/>
      <c r="O154" s="294"/>
      <c r="P154" s="294"/>
      <c r="Q154" s="294"/>
      <c r="R154" s="294"/>
      <c r="S154" s="294"/>
      <c r="T154" s="294"/>
      <c r="U154" s="294"/>
      <c r="V154" s="294"/>
      <c r="W154" s="294"/>
      <c r="X154" s="294"/>
      <c r="Y154" s="409">
        <f>Y153</f>
        <v>1</v>
      </c>
      <c r="Z154" s="409">
        <f>Z153</f>
        <v>0</v>
      </c>
      <c r="AA154" s="409">
        <f t="shared" ref="AA154:AL154" si="38">AA153</f>
        <v>0</v>
      </c>
      <c r="AB154" s="409">
        <f t="shared" si="38"/>
        <v>0</v>
      </c>
      <c r="AC154" s="409">
        <f t="shared" si="38"/>
        <v>0</v>
      </c>
      <c r="AD154" s="409">
        <f t="shared" si="38"/>
        <v>0</v>
      </c>
      <c r="AE154" s="409">
        <f t="shared" si="38"/>
        <v>0</v>
      </c>
      <c r="AF154" s="409">
        <f t="shared" si="38"/>
        <v>0</v>
      </c>
      <c r="AG154" s="409">
        <f t="shared" si="38"/>
        <v>0</v>
      </c>
      <c r="AH154" s="409">
        <f t="shared" si="38"/>
        <v>0</v>
      </c>
      <c r="AI154" s="409">
        <f t="shared" si="38"/>
        <v>0</v>
      </c>
      <c r="AJ154" s="409">
        <f t="shared" si="38"/>
        <v>0</v>
      </c>
      <c r="AK154" s="409">
        <f t="shared" si="38"/>
        <v>0</v>
      </c>
      <c r="AL154" s="409">
        <f t="shared" si="38"/>
        <v>0</v>
      </c>
      <c r="AM154" s="497"/>
    </row>
    <row r="155" spans="1:39" ht="15.75" outlineLevel="1">
      <c r="A155" s="503"/>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0"/>
      <c r="Z155" s="411"/>
      <c r="AA155" s="411"/>
      <c r="AB155" s="411"/>
      <c r="AC155" s="411"/>
      <c r="AD155" s="411"/>
      <c r="AE155" s="411"/>
      <c r="AF155" s="411"/>
      <c r="AG155" s="411"/>
      <c r="AH155" s="411"/>
      <c r="AI155" s="411"/>
      <c r="AJ155" s="411"/>
      <c r="AK155" s="411"/>
      <c r="AL155" s="411"/>
      <c r="AM155" s="301"/>
    </row>
    <row r="156" spans="1:39" ht="15" outlineLevel="1">
      <c r="A156" s="501">
        <v>3</v>
      </c>
      <c r="B156" s="293" t="s">
        <v>3</v>
      </c>
      <c r="C156" s="290" t="s">
        <v>25</v>
      </c>
      <c r="D156" s="294">
        <v>351058.19430004642</v>
      </c>
      <c r="E156" s="294">
        <v>351058.19430004642</v>
      </c>
      <c r="F156" s="294">
        <v>351058.19430004642</v>
      </c>
      <c r="G156" s="294">
        <v>351058.19430004642</v>
      </c>
      <c r="H156" s="294">
        <v>351058.19430004642</v>
      </c>
      <c r="I156" s="294">
        <v>351058.19430004642</v>
      </c>
      <c r="J156" s="294">
        <v>351058.19430004642</v>
      </c>
      <c r="K156" s="294">
        <v>351058.19430004642</v>
      </c>
      <c r="L156" s="294">
        <v>351058.19430004642</v>
      </c>
      <c r="M156" s="294">
        <v>351058.19430004642</v>
      </c>
      <c r="N156" s="290"/>
      <c r="O156" s="294">
        <v>208.03691786154005</v>
      </c>
      <c r="P156" s="294">
        <v>208.03691786154005</v>
      </c>
      <c r="Q156" s="294">
        <v>208.03691786154005</v>
      </c>
      <c r="R156" s="294">
        <v>208.03691786154005</v>
      </c>
      <c r="S156" s="294">
        <v>208.03691786154005</v>
      </c>
      <c r="T156" s="294">
        <v>208.03691786154005</v>
      </c>
      <c r="U156" s="294">
        <v>208.03691786154005</v>
      </c>
      <c r="V156" s="294">
        <v>208.03691786154005</v>
      </c>
      <c r="W156" s="294">
        <v>208.03691786154005</v>
      </c>
      <c r="X156" s="294">
        <v>208.03691786154005</v>
      </c>
      <c r="Y156" s="408">
        <v>1</v>
      </c>
      <c r="Z156" s="408"/>
      <c r="AA156" s="408"/>
      <c r="AB156" s="408"/>
      <c r="AC156" s="408"/>
      <c r="AD156" s="408"/>
      <c r="AE156" s="408"/>
      <c r="AF156" s="408"/>
      <c r="AG156" s="408"/>
      <c r="AH156" s="408"/>
      <c r="AI156" s="408"/>
      <c r="AJ156" s="408"/>
      <c r="AK156" s="408"/>
      <c r="AL156" s="408"/>
      <c r="AM156" s="295">
        <f>SUM(Y156:AL156)</f>
        <v>1</v>
      </c>
    </row>
    <row r="157" spans="1:39" ht="15" outlineLevel="1">
      <c r="B157" s="293" t="s">
        <v>244</v>
      </c>
      <c r="C157" s="290" t="s">
        <v>163</v>
      </c>
      <c r="D157" s="294">
        <v>2020.8654628632223</v>
      </c>
      <c r="E157" s="294">
        <v>2020.8654628632221</v>
      </c>
      <c r="F157" s="294">
        <v>2020.8654628632221</v>
      </c>
      <c r="G157" s="294">
        <v>2020.8654628632221</v>
      </c>
      <c r="H157" s="294">
        <v>2020.8654628632221</v>
      </c>
      <c r="I157" s="294">
        <v>2020.8654628632221</v>
      </c>
      <c r="J157" s="294">
        <v>2020.8654628632221</v>
      </c>
      <c r="K157" s="294">
        <v>2020.8654628632221</v>
      </c>
      <c r="L157" s="294">
        <v>2020.8654628632221</v>
      </c>
      <c r="M157" s="294">
        <v>2020.8654628632221</v>
      </c>
      <c r="N157" s="461"/>
      <c r="O157" s="294">
        <v>1.0903588484798925</v>
      </c>
      <c r="P157" s="294">
        <v>1.0903588484798925</v>
      </c>
      <c r="Q157" s="294">
        <v>1.0903588484798925</v>
      </c>
      <c r="R157" s="294">
        <v>1.0903588484798925</v>
      </c>
      <c r="S157" s="294">
        <v>1.0903588484798925</v>
      </c>
      <c r="T157" s="294">
        <v>1.0903588484798925</v>
      </c>
      <c r="U157" s="294">
        <v>1.0903588484798925</v>
      </c>
      <c r="V157" s="294">
        <v>1.0903588484798925</v>
      </c>
      <c r="W157" s="294">
        <v>1.0903588484798925</v>
      </c>
      <c r="X157" s="294">
        <v>1.0903588484798925</v>
      </c>
      <c r="Y157" s="409">
        <f>Y156</f>
        <v>1</v>
      </c>
      <c r="Z157" s="409">
        <f>Z156</f>
        <v>0</v>
      </c>
      <c r="AA157" s="409">
        <f t="shared" ref="AA157:AL157" si="39">AA156</f>
        <v>0</v>
      </c>
      <c r="AB157" s="409">
        <f t="shared" si="39"/>
        <v>0</v>
      </c>
      <c r="AC157" s="409">
        <f t="shared" si="39"/>
        <v>0</v>
      </c>
      <c r="AD157" s="409">
        <f t="shared" si="39"/>
        <v>0</v>
      </c>
      <c r="AE157" s="409">
        <f t="shared" si="39"/>
        <v>0</v>
      </c>
      <c r="AF157" s="409">
        <f t="shared" si="39"/>
        <v>0</v>
      </c>
      <c r="AG157" s="409">
        <f t="shared" si="39"/>
        <v>0</v>
      </c>
      <c r="AH157" s="409">
        <f t="shared" si="39"/>
        <v>0</v>
      </c>
      <c r="AI157" s="409">
        <f t="shared" si="39"/>
        <v>0</v>
      </c>
      <c r="AJ157" s="409">
        <f t="shared" si="39"/>
        <v>0</v>
      </c>
      <c r="AK157" s="409">
        <f t="shared" si="39"/>
        <v>0</v>
      </c>
      <c r="AL157" s="409">
        <f t="shared" si="39"/>
        <v>0</v>
      </c>
      <c r="AM157" s="497"/>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0"/>
      <c r="Z158" s="410"/>
      <c r="AA158" s="410"/>
      <c r="AB158" s="410"/>
      <c r="AC158" s="410"/>
      <c r="AD158" s="410"/>
      <c r="AE158" s="410"/>
      <c r="AF158" s="410"/>
      <c r="AG158" s="410"/>
      <c r="AH158" s="410"/>
      <c r="AI158" s="410"/>
      <c r="AJ158" s="410"/>
      <c r="AK158" s="410"/>
      <c r="AL158" s="410"/>
      <c r="AM158" s="305"/>
    </row>
    <row r="159" spans="1:39" ht="15" outlineLevel="1">
      <c r="A159" s="501">
        <v>4</v>
      </c>
      <c r="B159" s="293" t="s">
        <v>4</v>
      </c>
      <c r="C159" s="290" t="s">
        <v>25</v>
      </c>
      <c r="D159" s="294">
        <v>9032.9890440363724</v>
      </c>
      <c r="E159" s="294">
        <v>9032.9890440363724</v>
      </c>
      <c r="F159" s="294">
        <v>9032.9890440363724</v>
      </c>
      <c r="G159" s="294">
        <v>9032.9890440363724</v>
      </c>
      <c r="H159" s="294">
        <v>8897.282028607724</v>
      </c>
      <c r="I159" s="294">
        <v>8897.282028607724</v>
      </c>
      <c r="J159" s="294">
        <v>4189.6998616871042</v>
      </c>
      <c r="K159" s="294">
        <v>4166.5767811437618</v>
      </c>
      <c r="L159" s="294">
        <v>4166.5767811437618</v>
      </c>
      <c r="M159" s="294">
        <v>4166.5767811437618</v>
      </c>
      <c r="N159" s="290"/>
      <c r="O159" s="294">
        <v>1.4885842663298177</v>
      </c>
      <c r="P159" s="294">
        <v>1.4885842663298177</v>
      </c>
      <c r="Q159" s="294">
        <v>1.4885842663298177</v>
      </c>
      <c r="R159" s="294">
        <v>1.4885842663298177</v>
      </c>
      <c r="S159" s="294">
        <v>1.4823006311658</v>
      </c>
      <c r="T159" s="294">
        <v>1.4823006311658</v>
      </c>
      <c r="U159" s="294">
        <v>1.2643256889851742</v>
      </c>
      <c r="V159" s="294">
        <v>1.2616860679185828</v>
      </c>
      <c r="W159" s="294">
        <v>1.2616860679185828</v>
      </c>
      <c r="X159" s="294">
        <v>1.2616860679185828</v>
      </c>
      <c r="Y159" s="408">
        <v>1</v>
      </c>
      <c r="Z159" s="408"/>
      <c r="AA159" s="408"/>
      <c r="AB159" s="408"/>
      <c r="AC159" s="408"/>
      <c r="AD159" s="408"/>
      <c r="AE159" s="408"/>
      <c r="AF159" s="408"/>
      <c r="AG159" s="408"/>
      <c r="AH159" s="408"/>
      <c r="AI159" s="408"/>
      <c r="AJ159" s="408"/>
      <c r="AK159" s="408"/>
      <c r="AL159" s="408"/>
      <c r="AM159" s="295">
        <f>SUM(Y159:AL159)</f>
        <v>1</v>
      </c>
    </row>
    <row r="160" spans="1:39" ht="15" outlineLevel="1">
      <c r="B160" s="293" t="s">
        <v>244</v>
      </c>
      <c r="C160" s="290" t="s">
        <v>163</v>
      </c>
      <c r="D160" s="294"/>
      <c r="E160" s="294"/>
      <c r="F160" s="294"/>
      <c r="G160" s="294"/>
      <c r="H160" s="294"/>
      <c r="I160" s="294"/>
      <c r="J160" s="294"/>
      <c r="K160" s="294"/>
      <c r="L160" s="294"/>
      <c r="M160" s="294"/>
      <c r="N160" s="461"/>
      <c r="O160" s="294"/>
      <c r="P160" s="294"/>
      <c r="Q160" s="294"/>
      <c r="R160" s="294"/>
      <c r="S160" s="294"/>
      <c r="T160" s="294"/>
      <c r="U160" s="294"/>
      <c r="V160" s="294"/>
      <c r="W160" s="294"/>
      <c r="X160" s="294"/>
      <c r="Y160" s="409">
        <f>Y159</f>
        <v>1</v>
      </c>
      <c r="Z160" s="409">
        <f>Z159</f>
        <v>0</v>
      </c>
      <c r="AA160" s="409">
        <f t="shared" ref="AA160:AL160" si="40">AA159</f>
        <v>0</v>
      </c>
      <c r="AB160" s="409">
        <f t="shared" si="40"/>
        <v>0</v>
      </c>
      <c r="AC160" s="409">
        <f t="shared" si="40"/>
        <v>0</v>
      </c>
      <c r="AD160" s="409">
        <f t="shared" si="40"/>
        <v>0</v>
      </c>
      <c r="AE160" s="409">
        <f t="shared" si="40"/>
        <v>0</v>
      </c>
      <c r="AF160" s="409">
        <f t="shared" si="40"/>
        <v>0</v>
      </c>
      <c r="AG160" s="409">
        <f t="shared" si="40"/>
        <v>0</v>
      </c>
      <c r="AH160" s="409">
        <f t="shared" si="40"/>
        <v>0</v>
      </c>
      <c r="AI160" s="409">
        <f t="shared" si="40"/>
        <v>0</v>
      </c>
      <c r="AJ160" s="409">
        <f t="shared" si="40"/>
        <v>0</v>
      </c>
      <c r="AK160" s="409">
        <f t="shared" si="40"/>
        <v>0</v>
      </c>
      <c r="AL160" s="409">
        <f t="shared" si="40"/>
        <v>0</v>
      </c>
      <c r="AM160" s="497"/>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0"/>
      <c r="Z161" s="410"/>
      <c r="AA161" s="410"/>
      <c r="AB161" s="410"/>
      <c r="AC161" s="410"/>
      <c r="AD161" s="410"/>
      <c r="AE161" s="410"/>
      <c r="AF161" s="410"/>
      <c r="AG161" s="410"/>
      <c r="AH161" s="410"/>
      <c r="AI161" s="410"/>
      <c r="AJ161" s="410"/>
      <c r="AK161" s="410"/>
      <c r="AL161" s="410"/>
      <c r="AM161" s="305"/>
    </row>
    <row r="162" spans="1:39" ht="15" outlineLevel="1">
      <c r="A162" s="501">
        <v>5</v>
      </c>
      <c r="B162" s="293" t="s">
        <v>5</v>
      </c>
      <c r="C162" s="290" t="s">
        <v>25</v>
      </c>
      <c r="D162" s="294">
        <v>173021.20549496633</v>
      </c>
      <c r="E162" s="294">
        <v>173021.20549496633</v>
      </c>
      <c r="F162" s="294">
        <v>173021.20549496633</v>
      </c>
      <c r="G162" s="294">
        <v>173021.20549496633</v>
      </c>
      <c r="H162" s="294">
        <v>155535.05690021624</v>
      </c>
      <c r="I162" s="294">
        <v>126472.21697908115</v>
      </c>
      <c r="J162" s="294">
        <v>86267.023411564107</v>
      </c>
      <c r="K162" s="294">
        <v>86087.701562452479</v>
      </c>
      <c r="L162" s="294">
        <v>86087.701562452479</v>
      </c>
      <c r="M162" s="294">
        <v>43726.001384103722</v>
      </c>
      <c r="N162" s="290"/>
      <c r="O162" s="294">
        <v>9.5613330592791304</v>
      </c>
      <c r="P162" s="294">
        <v>9.5613330592791304</v>
      </c>
      <c r="Q162" s="294">
        <v>9.5613330592791304</v>
      </c>
      <c r="R162" s="294">
        <v>9.5613330592791304</v>
      </c>
      <c r="S162" s="294">
        <v>8.751672793403042</v>
      </c>
      <c r="T162" s="294">
        <v>7.4059775666836893</v>
      </c>
      <c r="U162" s="294">
        <v>5.5443584950461045</v>
      </c>
      <c r="V162" s="294">
        <v>5.5238879643255983</v>
      </c>
      <c r="W162" s="294">
        <v>5.5238879643255983</v>
      </c>
      <c r="X162" s="294">
        <v>3.5624162746899199</v>
      </c>
      <c r="Y162" s="408">
        <v>1</v>
      </c>
      <c r="Z162" s="408"/>
      <c r="AA162" s="408"/>
      <c r="AB162" s="408"/>
      <c r="AC162" s="408"/>
      <c r="AD162" s="408"/>
      <c r="AE162" s="408"/>
      <c r="AF162" s="408"/>
      <c r="AG162" s="408"/>
      <c r="AH162" s="408"/>
      <c r="AI162" s="408"/>
      <c r="AJ162" s="408"/>
      <c r="AK162" s="408"/>
      <c r="AL162" s="408"/>
      <c r="AM162" s="295">
        <f>SUM(Y162:AL162)</f>
        <v>1</v>
      </c>
    </row>
    <row r="163" spans="1:39" ht="15" outlineLevel="1">
      <c r="B163" s="293" t="s">
        <v>244</v>
      </c>
      <c r="C163" s="290" t="s">
        <v>163</v>
      </c>
      <c r="D163" s="294"/>
      <c r="E163" s="294"/>
      <c r="F163" s="294"/>
      <c r="G163" s="294"/>
      <c r="H163" s="294"/>
      <c r="I163" s="294"/>
      <c r="J163" s="294"/>
      <c r="K163" s="294"/>
      <c r="L163" s="294"/>
      <c r="M163" s="294"/>
      <c r="N163" s="461"/>
      <c r="O163" s="294"/>
      <c r="P163" s="294"/>
      <c r="Q163" s="294"/>
      <c r="R163" s="294"/>
      <c r="S163" s="294"/>
      <c r="T163" s="294"/>
      <c r="U163" s="294"/>
      <c r="V163" s="294"/>
      <c r="W163" s="294"/>
      <c r="X163" s="294"/>
      <c r="Y163" s="409">
        <f>Y162</f>
        <v>1</v>
      </c>
      <c r="Z163" s="409">
        <f>Z162</f>
        <v>0</v>
      </c>
      <c r="AA163" s="409">
        <f t="shared" ref="AA163:AL163" si="41">AA162</f>
        <v>0</v>
      </c>
      <c r="AB163" s="409">
        <f t="shared" si="41"/>
        <v>0</v>
      </c>
      <c r="AC163" s="409">
        <f t="shared" si="41"/>
        <v>0</v>
      </c>
      <c r="AD163" s="409">
        <f t="shared" si="41"/>
        <v>0</v>
      </c>
      <c r="AE163" s="409">
        <f t="shared" si="41"/>
        <v>0</v>
      </c>
      <c r="AF163" s="409">
        <f t="shared" si="41"/>
        <v>0</v>
      </c>
      <c r="AG163" s="409">
        <f t="shared" si="41"/>
        <v>0</v>
      </c>
      <c r="AH163" s="409">
        <f t="shared" si="41"/>
        <v>0</v>
      </c>
      <c r="AI163" s="409">
        <f t="shared" si="41"/>
        <v>0</v>
      </c>
      <c r="AJ163" s="409">
        <f t="shared" si="41"/>
        <v>0</v>
      </c>
      <c r="AK163" s="409">
        <f t="shared" si="41"/>
        <v>0</v>
      </c>
      <c r="AL163" s="409">
        <f t="shared" si="41"/>
        <v>0</v>
      </c>
      <c r="AM163" s="497"/>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0"/>
      <c r="Z164" s="410"/>
      <c r="AA164" s="410"/>
      <c r="AB164" s="410"/>
      <c r="AC164" s="410"/>
      <c r="AD164" s="410"/>
      <c r="AE164" s="410"/>
      <c r="AF164" s="410"/>
      <c r="AG164" s="410"/>
      <c r="AH164" s="410"/>
      <c r="AI164" s="410"/>
      <c r="AJ164" s="410"/>
      <c r="AK164" s="410"/>
      <c r="AL164" s="410"/>
      <c r="AM164" s="305"/>
    </row>
    <row r="165" spans="1:39" ht="15" outlineLevel="1">
      <c r="A165" s="501">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8"/>
      <c r="Z165" s="408"/>
      <c r="AA165" s="408"/>
      <c r="AB165" s="408"/>
      <c r="AC165" s="408"/>
      <c r="AD165" s="408"/>
      <c r="AE165" s="408"/>
      <c r="AF165" s="408"/>
      <c r="AG165" s="408"/>
      <c r="AH165" s="408"/>
      <c r="AI165" s="408"/>
      <c r="AJ165" s="408"/>
      <c r="AK165" s="408"/>
      <c r="AL165" s="408"/>
      <c r="AM165" s="295">
        <f>SUM(Y165:AL165)</f>
        <v>0</v>
      </c>
    </row>
    <row r="166" spans="1:39" ht="15" outlineLevel="1">
      <c r="B166" s="293" t="s">
        <v>244</v>
      </c>
      <c r="C166" s="290" t="s">
        <v>163</v>
      </c>
      <c r="D166" s="294"/>
      <c r="E166" s="294"/>
      <c r="F166" s="294"/>
      <c r="G166" s="294"/>
      <c r="H166" s="294"/>
      <c r="I166" s="294"/>
      <c r="J166" s="294"/>
      <c r="K166" s="294"/>
      <c r="L166" s="294"/>
      <c r="M166" s="294"/>
      <c r="N166" s="461"/>
      <c r="O166" s="294"/>
      <c r="P166" s="294"/>
      <c r="Q166" s="294"/>
      <c r="R166" s="294"/>
      <c r="S166" s="294"/>
      <c r="T166" s="294"/>
      <c r="U166" s="294"/>
      <c r="V166" s="294"/>
      <c r="W166" s="294"/>
      <c r="X166" s="294"/>
      <c r="Y166" s="409">
        <f>Y165</f>
        <v>0</v>
      </c>
      <c r="Z166" s="409">
        <f>Z165</f>
        <v>0</v>
      </c>
      <c r="AA166" s="409">
        <f t="shared" ref="AA166:AL166" si="42">AA165</f>
        <v>0</v>
      </c>
      <c r="AB166" s="409">
        <f t="shared" si="42"/>
        <v>0</v>
      </c>
      <c r="AC166" s="409">
        <f t="shared" si="42"/>
        <v>0</v>
      </c>
      <c r="AD166" s="409">
        <f t="shared" si="42"/>
        <v>0</v>
      </c>
      <c r="AE166" s="409">
        <f t="shared" si="42"/>
        <v>0</v>
      </c>
      <c r="AF166" s="409">
        <f t="shared" si="42"/>
        <v>0</v>
      </c>
      <c r="AG166" s="409">
        <f t="shared" si="42"/>
        <v>0</v>
      </c>
      <c r="AH166" s="409">
        <f t="shared" si="42"/>
        <v>0</v>
      </c>
      <c r="AI166" s="409">
        <f t="shared" si="42"/>
        <v>0</v>
      </c>
      <c r="AJ166" s="409">
        <f t="shared" si="42"/>
        <v>0</v>
      </c>
      <c r="AK166" s="409">
        <f t="shared" si="42"/>
        <v>0</v>
      </c>
      <c r="AL166" s="409">
        <f t="shared" si="42"/>
        <v>0</v>
      </c>
      <c r="AM166" s="497"/>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0"/>
      <c r="Z167" s="410"/>
      <c r="AA167" s="410"/>
      <c r="AB167" s="410"/>
      <c r="AC167" s="410"/>
      <c r="AD167" s="410"/>
      <c r="AE167" s="410"/>
      <c r="AF167" s="410"/>
      <c r="AG167" s="410"/>
      <c r="AH167" s="410"/>
      <c r="AI167" s="410"/>
      <c r="AJ167" s="410"/>
      <c r="AK167" s="410"/>
      <c r="AL167" s="410"/>
      <c r="AM167" s="305"/>
    </row>
    <row r="168" spans="1:39" ht="15" outlineLevel="1">
      <c r="A168" s="501">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8"/>
      <c r="Z168" s="408"/>
      <c r="AA168" s="408"/>
      <c r="AB168" s="408"/>
      <c r="AC168" s="408"/>
      <c r="AD168" s="408"/>
      <c r="AE168" s="408"/>
      <c r="AF168" s="408"/>
      <c r="AG168" s="408"/>
      <c r="AH168" s="408"/>
      <c r="AI168" s="408"/>
      <c r="AJ168" s="408"/>
      <c r="AK168" s="408"/>
      <c r="AL168" s="408"/>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09">
        <f>Y168</f>
        <v>0</v>
      </c>
      <c r="Z169" s="409">
        <f>Z168</f>
        <v>0</v>
      </c>
      <c r="AA169" s="409">
        <f t="shared" ref="AA169:AL169" si="43">AA168</f>
        <v>0</v>
      </c>
      <c r="AB169" s="409">
        <f t="shared" si="43"/>
        <v>0</v>
      </c>
      <c r="AC169" s="409">
        <f t="shared" si="43"/>
        <v>0</v>
      </c>
      <c r="AD169" s="409">
        <f t="shared" si="43"/>
        <v>0</v>
      </c>
      <c r="AE169" s="409">
        <f t="shared" si="43"/>
        <v>0</v>
      </c>
      <c r="AF169" s="409">
        <f t="shared" si="43"/>
        <v>0</v>
      </c>
      <c r="AG169" s="409">
        <f t="shared" si="43"/>
        <v>0</v>
      </c>
      <c r="AH169" s="409">
        <f t="shared" si="43"/>
        <v>0</v>
      </c>
      <c r="AI169" s="409">
        <f t="shared" si="43"/>
        <v>0</v>
      </c>
      <c r="AJ169" s="409">
        <f t="shared" si="43"/>
        <v>0</v>
      </c>
      <c r="AK169" s="409">
        <f t="shared" si="43"/>
        <v>0</v>
      </c>
      <c r="AL169" s="409">
        <f t="shared" si="43"/>
        <v>0</v>
      </c>
      <c r="AM169" s="497"/>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0"/>
      <c r="Z170" s="410"/>
      <c r="AA170" s="410"/>
      <c r="AB170" s="410"/>
      <c r="AC170" s="410"/>
      <c r="AD170" s="410"/>
      <c r="AE170" s="410"/>
      <c r="AF170" s="410"/>
      <c r="AG170" s="410"/>
      <c r="AH170" s="410"/>
      <c r="AI170" s="410"/>
      <c r="AJ170" s="410"/>
      <c r="AK170" s="410"/>
      <c r="AL170" s="410"/>
      <c r="AM170" s="305"/>
    </row>
    <row r="171" spans="1:39" s="282" customFormat="1" ht="15" outlineLevel="1">
      <c r="A171" s="501">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8"/>
      <c r="Z171" s="408"/>
      <c r="AA171" s="408"/>
      <c r="AB171" s="408"/>
      <c r="AC171" s="408"/>
      <c r="AD171" s="408"/>
      <c r="AE171" s="408"/>
      <c r="AF171" s="408"/>
      <c r="AG171" s="408"/>
      <c r="AH171" s="408"/>
      <c r="AI171" s="408"/>
      <c r="AJ171" s="408"/>
      <c r="AK171" s="408"/>
      <c r="AL171" s="408"/>
      <c r="AM171" s="295">
        <f>SUM(Y171:AL171)</f>
        <v>0</v>
      </c>
    </row>
    <row r="172" spans="1:39" s="282" customFormat="1" ht="15" outlineLevel="1">
      <c r="A172" s="501"/>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09">
        <f>Y171</f>
        <v>0</v>
      </c>
      <c r="Z172" s="409">
        <f>Z171</f>
        <v>0</v>
      </c>
      <c r="AA172" s="409">
        <f t="shared" ref="AA172:AL172" si="44">AA171</f>
        <v>0</v>
      </c>
      <c r="AB172" s="409">
        <f t="shared" si="44"/>
        <v>0</v>
      </c>
      <c r="AC172" s="409">
        <f t="shared" si="44"/>
        <v>0</v>
      </c>
      <c r="AD172" s="409">
        <f t="shared" si="44"/>
        <v>0</v>
      </c>
      <c r="AE172" s="409">
        <f t="shared" si="44"/>
        <v>0</v>
      </c>
      <c r="AF172" s="409">
        <f t="shared" si="44"/>
        <v>0</v>
      </c>
      <c r="AG172" s="409">
        <f t="shared" si="44"/>
        <v>0</v>
      </c>
      <c r="AH172" s="409">
        <f t="shared" si="44"/>
        <v>0</v>
      </c>
      <c r="AI172" s="409">
        <f t="shared" si="44"/>
        <v>0</v>
      </c>
      <c r="AJ172" s="409">
        <f t="shared" si="44"/>
        <v>0</v>
      </c>
      <c r="AK172" s="409">
        <f t="shared" si="44"/>
        <v>0</v>
      </c>
      <c r="AL172" s="409">
        <f t="shared" si="44"/>
        <v>0</v>
      </c>
      <c r="AM172" s="497"/>
    </row>
    <row r="173" spans="1:39" s="282" customFormat="1" ht="15" outlineLevel="1">
      <c r="A173" s="501"/>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0"/>
      <c r="Z173" s="410"/>
      <c r="AA173" s="410"/>
      <c r="AB173" s="410"/>
      <c r="AC173" s="410"/>
      <c r="AD173" s="410"/>
      <c r="AE173" s="410"/>
      <c r="AF173" s="410"/>
      <c r="AG173" s="410"/>
      <c r="AH173" s="410"/>
      <c r="AI173" s="410"/>
      <c r="AJ173" s="410"/>
      <c r="AK173" s="410"/>
      <c r="AL173" s="410"/>
      <c r="AM173" s="305"/>
    </row>
    <row r="174" spans="1:39" ht="15" outlineLevel="1">
      <c r="A174" s="501">
        <v>9</v>
      </c>
      <c r="B174" s="293" t="s">
        <v>7</v>
      </c>
      <c r="C174" s="290" t="s">
        <v>25</v>
      </c>
      <c r="D174" s="294">
        <v>362.39806742413344</v>
      </c>
      <c r="E174" s="294">
        <v>362.39806742413344</v>
      </c>
      <c r="F174" s="294">
        <v>362.39806742413344</v>
      </c>
      <c r="G174" s="294">
        <v>362.39806742413344</v>
      </c>
      <c r="H174" s="294">
        <v>362.39806742413344</v>
      </c>
      <c r="I174" s="294">
        <v>362.39806742413344</v>
      </c>
      <c r="J174" s="294">
        <v>362.39806742413344</v>
      </c>
      <c r="K174" s="294">
        <v>362.39806742413344</v>
      </c>
      <c r="L174" s="294">
        <v>362.39806742413344</v>
      </c>
      <c r="M174" s="294">
        <v>362.39806742413344</v>
      </c>
      <c r="N174" s="290"/>
      <c r="O174" s="294">
        <v>0.20494147892891862</v>
      </c>
      <c r="P174" s="294">
        <v>0.20494147892891862</v>
      </c>
      <c r="Q174" s="294">
        <v>0.20494147892891862</v>
      </c>
      <c r="R174" s="294">
        <v>0.20494147892891862</v>
      </c>
      <c r="S174" s="294">
        <v>0.20494147892891862</v>
      </c>
      <c r="T174" s="294">
        <v>0.20494147892891862</v>
      </c>
      <c r="U174" s="294">
        <v>0.20494147892891862</v>
      </c>
      <c r="V174" s="294">
        <v>0.20494147892891862</v>
      </c>
      <c r="W174" s="294">
        <v>0.20494147892891862</v>
      </c>
      <c r="X174" s="294">
        <v>0.20494147892891862</v>
      </c>
      <c r="Y174" s="408">
        <v>1</v>
      </c>
      <c r="Z174" s="408"/>
      <c r="AA174" s="408"/>
      <c r="AB174" s="408"/>
      <c r="AC174" s="408"/>
      <c r="AD174" s="408"/>
      <c r="AE174" s="408"/>
      <c r="AF174" s="408"/>
      <c r="AG174" s="408"/>
      <c r="AH174" s="408"/>
      <c r="AI174" s="408"/>
      <c r="AJ174" s="408"/>
      <c r="AK174" s="408"/>
      <c r="AL174" s="408"/>
      <c r="AM174" s="295">
        <f>SUM(Y174:AL174)</f>
        <v>1</v>
      </c>
    </row>
    <row r="175" spans="1:39" ht="15" outlineLevel="1">
      <c r="B175" s="293" t="s">
        <v>244</v>
      </c>
      <c r="C175" s="290" t="s">
        <v>163</v>
      </c>
      <c r="D175" s="294">
        <v>984.54719999999998</v>
      </c>
      <c r="E175" s="294">
        <v>984.54719999999998</v>
      </c>
      <c r="F175" s="294">
        <v>984.54719999999998</v>
      </c>
      <c r="G175" s="294">
        <v>984.54719999999998</v>
      </c>
      <c r="H175" s="294">
        <v>984.54719999999998</v>
      </c>
      <c r="I175" s="294">
        <v>984.54719999999998</v>
      </c>
      <c r="J175" s="294">
        <v>984.54719999999998</v>
      </c>
      <c r="K175" s="294">
        <v>984.54719999999998</v>
      </c>
      <c r="L175" s="294">
        <v>984.54719999999998</v>
      </c>
      <c r="M175" s="294">
        <v>984.54719999999998</v>
      </c>
      <c r="N175" s="290"/>
      <c r="O175" s="294">
        <v>0.58694159999999995</v>
      </c>
      <c r="P175" s="294">
        <v>0.58694159999999995</v>
      </c>
      <c r="Q175" s="294">
        <v>0.58694159999999995</v>
      </c>
      <c r="R175" s="294">
        <v>0.58694159999999995</v>
      </c>
      <c r="S175" s="294">
        <v>0.58694159999999995</v>
      </c>
      <c r="T175" s="294">
        <v>0.58694159999999995</v>
      </c>
      <c r="U175" s="294">
        <v>0.58694159999999995</v>
      </c>
      <c r="V175" s="294">
        <v>0.58694159999999995</v>
      </c>
      <c r="W175" s="294">
        <v>0.58694159999999995</v>
      </c>
      <c r="X175" s="294">
        <v>0.58694159999999995</v>
      </c>
      <c r="Y175" s="409">
        <f>Y174</f>
        <v>1</v>
      </c>
      <c r="Z175" s="409">
        <f>Z174</f>
        <v>0</v>
      </c>
      <c r="AA175" s="409">
        <f t="shared" ref="AA175:AL175" si="45">AA174</f>
        <v>0</v>
      </c>
      <c r="AB175" s="409">
        <f t="shared" si="45"/>
        <v>0</v>
      </c>
      <c r="AC175" s="409">
        <f t="shared" si="45"/>
        <v>0</v>
      </c>
      <c r="AD175" s="409">
        <f t="shared" si="45"/>
        <v>0</v>
      </c>
      <c r="AE175" s="409">
        <f t="shared" si="45"/>
        <v>0</v>
      </c>
      <c r="AF175" s="409">
        <f t="shared" si="45"/>
        <v>0</v>
      </c>
      <c r="AG175" s="409">
        <f t="shared" si="45"/>
        <v>0</v>
      </c>
      <c r="AH175" s="409">
        <f t="shared" si="45"/>
        <v>0</v>
      </c>
      <c r="AI175" s="409">
        <f t="shared" si="45"/>
        <v>0</v>
      </c>
      <c r="AJ175" s="409">
        <f t="shared" si="45"/>
        <v>0</v>
      </c>
      <c r="AK175" s="409">
        <f t="shared" si="45"/>
        <v>0</v>
      </c>
      <c r="AL175" s="409">
        <f t="shared" si="45"/>
        <v>0</v>
      </c>
      <c r="AM175" s="497"/>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0"/>
      <c r="Z176" s="410"/>
      <c r="AA176" s="410"/>
      <c r="AB176" s="410"/>
      <c r="AC176" s="410"/>
      <c r="AD176" s="410"/>
      <c r="AE176" s="410"/>
      <c r="AF176" s="410"/>
      <c r="AG176" s="410"/>
      <c r="AH176" s="410"/>
      <c r="AI176" s="410"/>
      <c r="AJ176" s="410"/>
      <c r="AK176" s="410"/>
      <c r="AL176" s="410"/>
      <c r="AM176" s="305"/>
    </row>
    <row r="177" spans="1:39" ht="15.75" outlineLevel="1">
      <c r="A177" s="502"/>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2"/>
      <c r="Z177" s="412"/>
      <c r="AA177" s="412"/>
      <c r="AB177" s="412"/>
      <c r="AC177" s="412"/>
      <c r="AD177" s="412"/>
      <c r="AE177" s="412"/>
      <c r="AF177" s="412"/>
      <c r="AG177" s="412"/>
      <c r="AH177" s="412"/>
      <c r="AI177" s="412"/>
      <c r="AJ177" s="412"/>
      <c r="AK177" s="412"/>
      <c r="AL177" s="412"/>
      <c r="AM177" s="291"/>
    </row>
    <row r="178" spans="1:39" ht="15" outlineLevel="1">
      <c r="A178" s="501">
        <v>10</v>
      </c>
      <c r="B178" s="309" t="s">
        <v>22</v>
      </c>
      <c r="C178" s="290" t="s">
        <v>25</v>
      </c>
      <c r="D178" s="294">
        <v>1431943.4882602654</v>
      </c>
      <c r="E178" s="294">
        <v>1419829.6992896409</v>
      </c>
      <c r="F178" s="294">
        <v>1419829.6992896409</v>
      </c>
      <c r="G178" s="294">
        <v>1414204.469979381</v>
      </c>
      <c r="H178" s="294">
        <v>1414204.469979381</v>
      </c>
      <c r="I178" s="294">
        <v>1323944.1365599968</v>
      </c>
      <c r="J178" s="294">
        <v>1319985.2452982899</v>
      </c>
      <c r="K178" s="294">
        <v>1319985.2452982899</v>
      </c>
      <c r="L178" s="294">
        <v>1299288.1994775939</v>
      </c>
      <c r="M178" s="294">
        <v>1245903.034822101</v>
      </c>
      <c r="N178" s="294">
        <v>12</v>
      </c>
      <c r="O178" s="294">
        <v>294.23574479229995</v>
      </c>
      <c r="P178" s="294">
        <v>292.24193477116387</v>
      </c>
      <c r="Q178" s="294">
        <v>292.24193477116387</v>
      </c>
      <c r="R178" s="294">
        <v>290.54135406967612</v>
      </c>
      <c r="S178" s="294">
        <v>290.54135406967612</v>
      </c>
      <c r="T178" s="294">
        <v>263.25446981006297</v>
      </c>
      <c r="U178" s="294">
        <v>262.47138461090094</v>
      </c>
      <c r="V178" s="294">
        <v>262.47138461090094</v>
      </c>
      <c r="W178" s="294">
        <v>257.75177330253041</v>
      </c>
      <c r="X178" s="294">
        <v>247.191965130753</v>
      </c>
      <c r="Y178" s="460"/>
      <c r="Z178" s="462">
        <v>0.11</v>
      </c>
      <c r="AA178" s="462">
        <v>0.89</v>
      </c>
      <c r="AB178" s="413"/>
      <c r="AC178" s="413"/>
      <c r="AD178" s="413"/>
      <c r="AE178" s="413"/>
      <c r="AF178" s="413"/>
      <c r="AG178" s="413"/>
      <c r="AH178" s="413"/>
      <c r="AI178" s="413"/>
      <c r="AJ178" s="413"/>
      <c r="AK178" s="413"/>
      <c r="AL178" s="413"/>
      <c r="AM178" s="295">
        <f>SUM(Y178:AL178)</f>
        <v>1</v>
      </c>
    </row>
    <row r="179" spans="1:39" ht="15" outlineLevel="1">
      <c r="B179" s="293" t="s">
        <v>244</v>
      </c>
      <c r="C179" s="290" t="s">
        <v>163</v>
      </c>
      <c r="D179" s="294">
        <v>331671.90247018001</v>
      </c>
      <c r="E179" s="294">
        <v>331671.90247018001</v>
      </c>
      <c r="F179" s="294">
        <v>330722.90247018001</v>
      </c>
      <c r="G179" s="294">
        <v>315781.90247018001</v>
      </c>
      <c r="H179" s="294">
        <v>315781.90247018001</v>
      </c>
      <c r="I179" s="294">
        <v>279577.63941718102</v>
      </c>
      <c r="J179" s="294">
        <v>277822.16259916103</v>
      </c>
      <c r="K179" s="294">
        <v>277822.16259916103</v>
      </c>
      <c r="L179" s="294">
        <v>259480.93599871101</v>
      </c>
      <c r="M179" s="294">
        <v>248986.02876900401</v>
      </c>
      <c r="N179" s="294">
        <f>N178</f>
        <v>12</v>
      </c>
      <c r="O179" s="294">
        <v>68.661324354000001</v>
      </c>
      <c r="P179" s="294">
        <v>68.661324354000001</v>
      </c>
      <c r="Q179" s="294">
        <v>68.361324354000004</v>
      </c>
      <c r="R179" s="294">
        <v>63.491324354</v>
      </c>
      <c r="S179" s="294">
        <v>63.491324354</v>
      </c>
      <c r="T179" s="294">
        <v>51.834176667999998</v>
      </c>
      <c r="U179" s="294">
        <v>51.602187374000003</v>
      </c>
      <c r="V179" s="294">
        <v>51.602187374000003</v>
      </c>
      <c r="W179" s="294">
        <v>45.638877605000005</v>
      </c>
      <c r="X179" s="294">
        <v>44.252598114999998</v>
      </c>
      <c r="Y179" s="409">
        <f>Y178</f>
        <v>0</v>
      </c>
      <c r="Z179" s="409">
        <f>Z178</f>
        <v>0.11</v>
      </c>
      <c r="AA179" s="409">
        <f t="shared" ref="AA179:AL179" si="46">AA178</f>
        <v>0.89</v>
      </c>
      <c r="AB179" s="409">
        <f t="shared" si="46"/>
        <v>0</v>
      </c>
      <c r="AC179" s="409">
        <f t="shared" si="46"/>
        <v>0</v>
      </c>
      <c r="AD179" s="409">
        <f t="shared" si="46"/>
        <v>0</v>
      </c>
      <c r="AE179" s="409">
        <f t="shared" si="46"/>
        <v>0</v>
      </c>
      <c r="AF179" s="409">
        <f t="shared" si="46"/>
        <v>0</v>
      </c>
      <c r="AG179" s="409">
        <f t="shared" si="46"/>
        <v>0</v>
      </c>
      <c r="AH179" s="409">
        <f t="shared" si="46"/>
        <v>0</v>
      </c>
      <c r="AI179" s="409">
        <f t="shared" si="46"/>
        <v>0</v>
      </c>
      <c r="AJ179" s="409">
        <f t="shared" si="46"/>
        <v>0</v>
      </c>
      <c r="AK179" s="409">
        <f t="shared" si="46"/>
        <v>0</v>
      </c>
      <c r="AL179" s="409">
        <f t="shared" si="46"/>
        <v>0</v>
      </c>
      <c r="AM179" s="497"/>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4"/>
      <c r="Z180" s="414"/>
      <c r="AA180" s="414"/>
      <c r="AB180" s="414"/>
      <c r="AC180" s="414"/>
      <c r="AD180" s="414"/>
      <c r="AE180" s="414"/>
      <c r="AF180" s="414"/>
      <c r="AG180" s="414"/>
      <c r="AH180" s="414"/>
      <c r="AI180" s="414"/>
      <c r="AJ180" s="414"/>
      <c r="AK180" s="414"/>
      <c r="AL180" s="414"/>
      <c r="AM180" s="312"/>
    </row>
    <row r="181" spans="1:39" ht="15" outlineLevel="1">
      <c r="A181" s="501">
        <v>11</v>
      </c>
      <c r="B181" s="313" t="s">
        <v>21</v>
      </c>
      <c r="C181" s="290" t="s">
        <v>25</v>
      </c>
      <c r="D181" s="294">
        <v>886133.33233360201</v>
      </c>
      <c r="E181" s="294">
        <v>885883.36699243612</v>
      </c>
      <c r="F181" s="294">
        <v>885737.19074696722</v>
      </c>
      <c r="G181" s="294">
        <v>692098.29269356932</v>
      </c>
      <c r="H181" s="294">
        <v>692098.29269356932</v>
      </c>
      <c r="I181" s="294">
        <v>140460.76373865534</v>
      </c>
      <c r="J181" s="294">
        <v>140460.76373865534</v>
      </c>
      <c r="K181" s="294">
        <v>136748.18869330673</v>
      </c>
      <c r="L181" s="294">
        <v>136748.18869330673</v>
      </c>
      <c r="M181" s="294">
        <v>136748.18869330673</v>
      </c>
      <c r="N181" s="294">
        <v>12</v>
      </c>
      <c r="O181" s="294">
        <v>246.34013906338089</v>
      </c>
      <c r="P181" s="294">
        <v>246.22840220508417</v>
      </c>
      <c r="Q181" s="294">
        <v>246.22840220508417</v>
      </c>
      <c r="R181" s="294">
        <v>196.84932202514182</v>
      </c>
      <c r="S181" s="294">
        <v>196.84932202514182</v>
      </c>
      <c r="T181" s="294">
        <v>40.428779379040087</v>
      </c>
      <c r="U181" s="294">
        <v>40.428779379040087</v>
      </c>
      <c r="V181" s="294">
        <v>36.711074771626485</v>
      </c>
      <c r="W181" s="294">
        <v>36.711074771626485</v>
      </c>
      <c r="X181" s="294">
        <v>36.711074771626485</v>
      </c>
      <c r="Y181" s="413"/>
      <c r="Z181" s="462">
        <v>1</v>
      </c>
      <c r="AA181" s="413"/>
      <c r="AB181" s="413"/>
      <c r="AC181" s="413"/>
      <c r="AD181" s="413"/>
      <c r="AE181" s="413"/>
      <c r="AF181" s="413"/>
      <c r="AG181" s="413"/>
      <c r="AH181" s="413"/>
      <c r="AI181" s="413"/>
      <c r="AJ181" s="413"/>
      <c r="AK181" s="413"/>
      <c r="AL181" s="413"/>
      <c r="AM181" s="295">
        <f>SUM(Y181:AL181)</f>
        <v>1</v>
      </c>
    </row>
    <row r="182" spans="1:39" ht="15" outlineLevel="1">
      <c r="B182" s="293" t="s">
        <v>244</v>
      </c>
      <c r="C182" s="290" t="s">
        <v>163</v>
      </c>
      <c r="D182" s="294">
        <v>24296.490111444</v>
      </c>
      <c r="E182" s="294">
        <v>24296.490111444</v>
      </c>
      <c r="F182" s="294">
        <v>24296.490111444</v>
      </c>
      <c r="G182" s="294">
        <v>17377.537406201998</v>
      </c>
      <c r="H182" s="294">
        <v>17377.537406201998</v>
      </c>
      <c r="I182" s="294">
        <v>2815.9263527640001</v>
      </c>
      <c r="J182" s="294">
        <v>2815.9263527640001</v>
      </c>
      <c r="K182" s="294">
        <v>2815.9263527640001</v>
      </c>
      <c r="L182" s="294">
        <v>2815.9263527640001</v>
      </c>
      <c r="M182" s="294">
        <v>2815.9263527640001</v>
      </c>
      <c r="N182" s="294">
        <f>N181</f>
        <v>12</v>
      </c>
      <c r="O182" s="294">
        <v>6.6610065790000004</v>
      </c>
      <c r="P182" s="294">
        <v>6.6610065790000004</v>
      </c>
      <c r="Q182" s="294">
        <v>6.6610065790000004</v>
      </c>
      <c r="R182" s="294">
        <v>4.8761964960000004</v>
      </c>
      <c r="S182" s="294">
        <v>4.8761964960000004</v>
      </c>
      <c r="T182" s="294">
        <v>0.76762327799999996</v>
      </c>
      <c r="U182" s="294">
        <v>0.76762327799999996</v>
      </c>
      <c r="V182" s="294">
        <v>0.76762327799999996</v>
      </c>
      <c r="W182" s="294">
        <v>0.76762327799999996</v>
      </c>
      <c r="X182" s="294">
        <v>0.76762327799999996</v>
      </c>
      <c r="Y182" s="409">
        <f>Y181</f>
        <v>0</v>
      </c>
      <c r="Z182" s="409">
        <f>Z181</f>
        <v>1</v>
      </c>
      <c r="AA182" s="409">
        <f t="shared" ref="AA182:AL182" si="47">AA181</f>
        <v>0</v>
      </c>
      <c r="AB182" s="409">
        <f t="shared" si="47"/>
        <v>0</v>
      </c>
      <c r="AC182" s="409">
        <f t="shared" si="47"/>
        <v>0</v>
      </c>
      <c r="AD182" s="409">
        <f t="shared" si="47"/>
        <v>0</v>
      </c>
      <c r="AE182" s="409">
        <f t="shared" si="47"/>
        <v>0</v>
      </c>
      <c r="AF182" s="409">
        <f t="shared" si="47"/>
        <v>0</v>
      </c>
      <c r="AG182" s="409">
        <f t="shared" si="47"/>
        <v>0</v>
      </c>
      <c r="AH182" s="409">
        <f t="shared" si="47"/>
        <v>0</v>
      </c>
      <c r="AI182" s="409">
        <f t="shared" si="47"/>
        <v>0</v>
      </c>
      <c r="AJ182" s="409">
        <f t="shared" si="47"/>
        <v>0</v>
      </c>
      <c r="AK182" s="409">
        <f t="shared" si="47"/>
        <v>0</v>
      </c>
      <c r="AL182" s="409">
        <f t="shared" si="47"/>
        <v>0</v>
      </c>
      <c r="AM182" s="497"/>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4"/>
      <c r="Z183" s="415"/>
      <c r="AA183" s="414"/>
      <c r="AB183" s="414"/>
      <c r="AC183" s="414"/>
      <c r="AD183" s="414"/>
      <c r="AE183" s="414"/>
      <c r="AF183" s="414"/>
      <c r="AG183" s="414"/>
      <c r="AH183" s="414"/>
      <c r="AI183" s="414"/>
      <c r="AJ183" s="414"/>
      <c r="AK183" s="414"/>
      <c r="AL183" s="414"/>
      <c r="AM183" s="312"/>
    </row>
    <row r="184" spans="1:39" ht="15" outlineLevel="1">
      <c r="A184" s="501">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3"/>
      <c r="Z184" s="413"/>
      <c r="AA184" s="413"/>
      <c r="AB184" s="413"/>
      <c r="AC184" s="413"/>
      <c r="AD184" s="413"/>
      <c r="AE184" s="413"/>
      <c r="AF184" s="413"/>
      <c r="AG184" s="413"/>
      <c r="AH184" s="413"/>
      <c r="AI184" s="413"/>
      <c r="AJ184" s="413"/>
      <c r="AK184" s="413"/>
      <c r="AL184" s="413"/>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09">
        <f>Y184</f>
        <v>0</v>
      </c>
      <c r="Z185" s="409">
        <f>Z184</f>
        <v>0</v>
      </c>
      <c r="AA185" s="409">
        <f t="shared" ref="AA185:AL185" si="48">AA184</f>
        <v>0</v>
      </c>
      <c r="AB185" s="409">
        <f t="shared" si="48"/>
        <v>0</v>
      </c>
      <c r="AC185" s="409">
        <f t="shared" si="48"/>
        <v>0</v>
      </c>
      <c r="AD185" s="409">
        <f t="shared" si="48"/>
        <v>0</v>
      </c>
      <c r="AE185" s="409">
        <f t="shared" si="48"/>
        <v>0</v>
      </c>
      <c r="AF185" s="409">
        <f t="shared" si="48"/>
        <v>0</v>
      </c>
      <c r="AG185" s="409">
        <f t="shared" si="48"/>
        <v>0</v>
      </c>
      <c r="AH185" s="409">
        <f t="shared" si="48"/>
        <v>0</v>
      </c>
      <c r="AI185" s="409">
        <f t="shared" si="48"/>
        <v>0</v>
      </c>
      <c r="AJ185" s="409">
        <f t="shared" si="48"/>
        <v>0</v>
      </c>
      <c r="AK185" s="409">
        <f t="shared" si="48"/>
        <v>0</v>
      </c>
      <c r="AL185" s="409">
        <f t="shared" si="48"/>
        <v>0</v>
      </c>
      <c r="AM185" s="497"/>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4"/>
      <c r="Z186" s="415"/>
      <c r="AA186" s="414"/>
      <c r="AB186" s="414"/>
      <c r="AC186" s="414"/>
      <c r="AD186" s="414"/>
      <c r="AE186" s="414"/>
      <c r="AF186" s="414"/>
      <c r="AG186" s="414"/>
      <c r="AH186" s="414"/>
      <c r="AI186" s="414"/>
      <c r="AJ186" s="414"/>
      <c r="AK186" s="414"/>
      <c r="AL186" s="414"/>
      <c r="AM186" s="312"/>
    </row>
    <row r="187" spans="1:39" ht="15" outlineLevel="1">
      <c r="A187" s="501">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3"/>
      <c r="Z187" s="413"/>
      <c r="AA187" s="413"/>
      <c r="AB187" s="413"/>
      <c r="AC187" s="413"/>
      <c r="AD187" s="413"/>
      <c r="AE187" s="413"/>
      <c r="AF187" s="413"/>
      <c r="AG187" s="413"/>
      <c r="AH187" s="413"/>
      <c r="AI187" s="413"/>
      <c r="AJ187" s="413"/>
      <c r="AK187" s="413"/>
      <c r="AL187" s="413"/>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09">
        <f>Y187</f>
        <v>0</v>
      </c>
      <c r="Z188" s="409">
        <f>Z187</f>
        <v>0</v>
      </c>
      <c r="AA188" s="409">
        <f t="shared" ref="AA188:AL188" si="49">AA187</f>
        <v>0</v>
      </c>
      <c r="AB188" s="409">
        <f t="shared" si="49"/>
        <v>0</v>
      </c>
      <c r="AC188" s="409">
        <f t="shared" si="49"/>
        <v>0</v>
      </c>
      <c r="AD188" s="409">
        <f t="shared" si="49"/>
        <v>0</v>
      </c>
      <c r="AE188" s="409">
        <f t="shared" si="49"/>
        <v>0</v>
      </c>
      <c r="AF188" s="409">
        <f t="shared" si="49"/>
        <v>0</v>
      </c>
      <c r="AG188" s="409">
        <f t="shared" si="49"/>
        <v>0</v>
      </c>
      <c r="AH188" s="409">
        <f t="shared" si="49"/>
        <v>0</v>
      </c>
      <c r="AI188" s="409">
        <f t="shared" si="49"/>
        <v>0</v>
      </c>
      <c r="AJ188" s="409">
        <f t="shared" si="49"/>
        <v>0</v>
      </c>
      <c r="AK188" s="409">
        <f t="shared" si="49"/>
        <v>0</v>
      </c>
      <c r="AL188" s="409">
        <f t="shared" si="49"/>
        <v>0</v>
      </c>
      <c r="AM188" s="497"/>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4"/>
      <c r="Z189" s="414"/>
      <c r="AA189" s="414"/>
      <c r="AB189" s="414"/>
      <c r="AC189" s="414"/>
      <c r="AD189" s="414"/>
      <c r="AE189" s="414"/>
      <c r="AF189" s="414"/>
      <c r="AG189" s="414"/>
      <c r="AH189" s="414"/>
      <c r="AI189" s="414"/>
      <c r="AJ189" s="414"/>
      <c r="AK189" s="414"/>
      <c r="AL189" s="414"/>
      <c r="AM189" s="312"/>
    </row>
    <row r="190" spans="1:39" ht="15" outlineLevel="1">
      <c r="A190" s="501">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3"/>
      <c r="Z190" s="413"/>
      <c r="AA190" s="413"/>
      <c r="AB190" s="413"/>
      <c r="AC190" s="413"/>
      <c r="AD190" s="413"/>
      <c r="AE190" s="413"/>
      <c r="AF190" s="413"/>
      <c r="AG190" s="413"/>
      <c r="AH190" s="413"/>
      <c r="AI190" s="413"/>
      <c r="AJ190" s="413"/>
      <c r="AK190" s="413"/>
      <c r="AL190" s="413"/>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09">
        <f>Y190</f>
        <v>0</v>
      </c>
      <c r="Z191" s="409">
        <f>Z190</f>
        <v>0</v>
      </c>
      <c r="AA191" s="409">
        <f t="shared" ref="AA191:AL191" si="50">AA190</f>
        <v>0</v>
      </c>
      <c r="AB191" s="409">
        <f t="shared" si="50"/>
        <v>0</v>
      </c>
      <c r="AC191" s="409">
        <f t="shared" si="50"/>
        <v>0</v>
      </c>
      <c r="AD191" s="409">
        <f t="shared" si="50"/>
        <v>0</v>
      </c>
      <c r="AE191" s="409">
        <f t="shared" si="50"/>
        <v>0</v>
      </c>
      <c r="AF191" s="409">
        <f t="shared" si="50"/>
        <v>0</v>
      </c>
      <c r="AG191" s="409">
        <f t="shared" si="50"/>
        <v>0</v>
      </c>
      <c r="AH191" s="409">
        <f t="shared" si="50"/>
        <v>0</v>
      </c>
      <c r="AI191" s="409">
        <f t="shared" si="50"/>
        <v>0</v>
      </c>
      <c r="AJ191" s="409">
        <f t="shared" si="50"/>
        <v>0</v>
      </c>
      <c r="AK191" s="409">
        <f t="shared" si="50"/>
        <v>0</v>
      </c>
      <c r="AL191" s="409">
        <f t="shared" si="50"/>
        <v>0</v>
      </c>
      <c r="AM191" s="497"/>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4"/>
      <c r="Z192" s="415"/>
      <c r="AA192" s="414"/>
      <c r="AB192" s="414"/>
      <c r="AC192" s="414"/>
      <c r="AD192" s="414"/>
      <c r="AE192" s="414"/>
      <c r="AF192" s="414"/>
      <c r="AG192" s="414"/>
      <c r="AH192" s="414"/>
      <c r="AI192" s="414"/>
      <c r="AJ192" s="414"/>
      <c r="AK192" s="414"/>
      <c r="AL192" s="414"/>
      <c r="AM192" s="312"/>
    </row>
    <row r="193" spans="1:39" s="282" customFormat="1" ht="15" outlineLevel="1">
      <c r="A193" s="501">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3"/>
      <c r="Z193" s="413"/>
      <c r="AA193" s="413"/>
      <c r="AB193" s="413"/>
      <c r="AC193" s="413"/>
      <c r="AD193" s="413"/>
      <c r="AE193" s="413"/>
      <c r="AF193" s="413"/>
      <c r="AG193" s="413"/>
      <c r="AH193" s="413"/>
      <c r="AI193" s="413"/>
      <c r="AJ193" s="413"/>
      <c r="AK193" s="413"/>
      <c r="AL193" s="413"/>
      <c r="AM193" s="295">
        <f>SUM(Y193:AL193)</f>
        <v>0</v>
      </c>
    </row>
    <row r="194" spans="1:39" s="282" customFormat="1" ht="15" outlineLevel="1">
      <c r="A194" s="501"/>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09">
        <f>Y193</f>
        <v>0</v>
      </c>
      <c r="Z194" s="409">
        <f>Z193</f>
        <v>0</v>
      </c>
      <c r="AA194" s="409">
        <f t="shared" ref="AA194:AL194" si="51">AA193</f>
        <v>0</v>
      </c>
      <c r="AB194" s="409">
        <f t="shared" si="51"/>
        <v>0</v>
      </c>
      <c r="AC194" s="409">
        <f t="shared" si="51"/>
        <v>0</v>
      </c>
      <c r="AD194" s="409">
        <f t="shared" si="51"/>
        <v>0</v>
      </c>
      <c r="AE194" s="409">
        <f t="shared" si="51"/>
        <v>0</v>
      </c>
      <c r="AF194" s="409">
        <f t="shared" si="51"/>
        <v>0</v>
      </c>
      <c r="AG194" s="409">
        <f t="shared" si="51"/>
        <v>0</v>
      </c>
      <c r="AH194" s="409">
        <f t="shared" si="51"/>
        <v>0</v>
      </c>
      <c r="AI194" s="409">
        <f t="shared" si="51"/>
        <v>0</v>
      </c>
      <c r="AJ194" s="409">
        <f t="shared" si="51"/>
        <v>0</v>
      </c>
      <c r="AK194" s="409">
        <f t="shared" si="51"/>
        <v>0</v>
      </c>
      <c r="AL194" s="409">
        <f t="shared" si="51"/>
        <v>0</v>
      </c>
      <c r="AM194" s="497"/>
    </row>
    <row r="195" spans="1:39" s="282" customFormat="1" ht="15" outlineLevel="1">
      <c r="A195" s="501"/>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6"/>
      <c r="Z195" s="414"/>
      <c r="AA195" s="414"/>
      <c r="AB195" s="414"/>
      <c r="AC195" s="414"/>
      <c r="AD195" s="414"/>
      <c r="AE195" s="414"/>
      <c r="AF195" s="414"/>
      <c r="AG195" s="414"/>
      <c r="AH195" s="414"/>
      <c r="AI195" s="414"/>
      <c r="AJ195" s="414"/>
      <c r="AK195" s="414"/>
      <c r="AL195" s="414"/>
      <c r="AM195" s="312"/>
    </row>
    <row r="196" spans="1:39" s="282" customFormat="1" ht="30" outlineLevel="1">
      <c r="A196" s="501">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3"/>
      <c r="Z196" s="413"/>
      <c r="AA196" s="413"/>
      <c r="AB196" s="413"/>
      <c r="AC196" s="413"/>
      <c r="AD196" s="413"/>
      <c r="AE196" s="413"/>
      <c r="AF196" s="413"/>
      <c r="AG196" s="413"/>
      <c r="AH196" s="413"/>
      <c r="AI196" s="413"/>
      <c r="AJ196" s="413"/>
      <c r="AK196" s="413"/>
      <c r="AL196" s="413"/>
      <c r="AM196" s="295">
        <f>SUM(Y196:AL196)</f>
        <v>0</v>
      </c>
    </row>
    <row r="197" spans="1:39" s="282" customFormat="1" ht="15" outlineLevel="1">
      <c r="A197" s="501"/>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09">
        <f>Y196</f>
        <v>0</v>
      </c>
      <c r="Z197" s="409">
        <f>Z196</f>
        <v>0</v>
      </c>
      <c r="AA197" s="409">
        <f t="shared" ref="AA197:AL197" si="52">AA196</f>
        <v>0</v>
      </c>
      <c r="AB197" s="409">
        <f t="shared" si="52"/>
        <v>0</v>
      </c>
      <c r="AC197" s="409">
        <f t="shared" si="52"/>
        <v>0</v>
      </c>
      <c r="AD197" s="409">
        <f t="shared" si="52"/>
        <v>0</v>
      </c>
      <c r="AE197" s="409">
        <f t="shared" si="52"/>
        <v>0</v>
      </c>
      <c r="AF197" s="409">
        <f t="shared" si="52"/>
        <v>0</v>
      </c>
      <c r="AG197" s="409">
        <f t="shared" si="52"/>
        <v>0</v>
      </c>
      <c r="AH197" s="409">
        <f t="shared" si="52"/>
        <v>0</v>
      </c>
      <c r="AI197" s="409">
        <f t="shared" si="52"/>
        <v>0</v>
      </c>
      <c r="AJ197" s="409">
        <f t="shared" si="52"/>
        <v>0</v>
      </c>
      <c r="AK197" s="409">
        <f t="shared" si="52"/>
        <v>0</v>
      </c>
      <c r="AL197" s="409">
        <f t="shared" si="52"/>
        <v>0</v>
      </c>
      <c r="AM197" s="497"/>
    </row>
    <row r="198" spans="1:39" s="282" customFormat="1" ht="15" outlineLevel="1">
      <c r="A198" s="501"/>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6"/>
      <c r="Z198" s="414"/>
      <c r="AA198" s="414"/>
      <c r="AB198" s="414"/>
      <c r="AC198" s="414"/>
      <c r="AD198" s="414"/>
      <c r="AE198" s="414"/>
      <c r="AF198" s="414"/>
      <c r="AG198" s="414"/>
      <c r="AH198" s="414"/>
      <c r="AI198" s="414"/>
      <c r="AJ198" s="414"/>
      <c r="AK198" s="414"/>
      <c r="AL198" s="414"/>
      <c r="AM198" s="312"/>
    </row>
    <row r="199" spans="1:39" ht="15" outlineLevel="1">
      <c r="A199" s="501">
        <v>17</v>
      </c>
      <c r="B199" s="313" t="s">
        <v>9</v>
      </c>
      <c r="C199" s="290" t="s">
        <v>25</v>
      </c>
      <c r="D199" s="294">
        <v>2211</v>
      </c>
      <c r="E199" s="294"/>
      <c r="F199" s="294"/>
      <c r="G199" s="294"/>
      <c r="H199" s="294"/>
      <c r="I199" s="294"/>
      <c r="J199" s="294"/>
      <c r="K199" s="294"/>
      <c r="L199" s="294"/>
      <c r="M199" s="294"/>
      <c r="N199" s="290"/>
      <c r="O199" s="294">
        <v>152</v>
      </c>
      <c r="P199" s="294"/>
      <c r="Q199" s="294"/>
      <c r="R199" s="294"/>
      <c r="S199" s="294"/>
      <c r="T199" s="294"/>
      <c r="U199" s="294"/>
      <c r="V199" s="294"/>
      <c r="W199" s="294"/>
      <c r="X199" s="294"/>
      <c r="Y199" s="413"/>
      <c r="Z199" s="413"/>
      <c r="AA199" s="413">
        <v>1</v>
      </c>
      <c r="AB199" s="413"/>
      <c r="AC199" s="413"/>
      <c r="AD199" s="413"/>
      <c r="AE199" s="413"/>
      <c r="AF199" s="413"/>
      <c r="AG199" s="413"/>
      <c r="AH199" s="413"/>
      <c r="AI199" s="413"/>
      <c r="AJ199" s="413"/>
      <c r="AK199" s="413"/>
      <c r="AL199" s="413"/>
      <c r="AM199" s="295">
        <f>SUM(Y199:AL199)</f>
        <v>1</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09">
        <f>Y199</f>
        <v>0</v>
      </c>
      <c r="Z200" s="409">
        <f>Z199</f>
        <v>0</v>
      </c>
      <c r="AA200" s="409">
        <f t="shared" ref="AA200:AL200" si="53">AA199</f>
        <v>1</v>
      </c>
      <c r="AB200" s="409">
        <f t="shared" si="53"/>
        <v>0</v>
      </c>
      <c r="AC200" s="409">
        <f t="shared" si="53"/>
        <v>0</v>
      </c>
      <c r="AD200" s="409">
        <f t="shared" si="53"/>
        <v>0</v>
      </c>
      <c r="AE200" s="409">
        <f t="shared" si="53"/>
        <v>0</v>
      </c>
      <c r="AF200" s="409">
        <f t="shared" si="53"/>
        <v>0</v>
      </c>
      <c r="AG200" s="409">
        <f t="shared" si="53"/>
        <v>0</v>
      </c>
      <c r="AH200" s="409">
        <f t="shared" si="53"/>
        <v>0</v>
      </c>
      <c r="AI200" s="409">
        <f t="shared" si="53"/>
        <v>0</v>
      </c>
      <c r="AJ200" s="409">
        <f t="shared" si="53"/>
        <v>0</v>
      </c>
      <c r="AK200" s="409">
        <f t="shared" si="53"/>
        <v>0</v>
      </c>
      <c r="AL200" s="409">
        <f t="shared" si="53"/>
        <v>0</v>
      </c>
      <c r="AM200" s="497"/>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7"/>
      <c r="Z201" s="418"/>
      <c r="AA201" s="418"/>
      <c r="AB201" s="418"/>
      <c r="AC201" s="418"/>
      <c r="AD201" s="418"/>
      <c r="AE201" s="418"/>
      <c r="AF201" s="418"/>
      <c r="AG201" s="418"/>
      <c r="AH201" s="418"/>
      <c r="AI201" s="418"/>
      <c r="AJ201" s="418"/>
      <c r="AK201" s="418"/>
      <c r="AL201" s="418"/>
      <c r="AM201" s="316"/>
    </row>
    <row r="202" spans="1:39" ht="15.75" outlineLevel="1">
      <c r="A202" s="502"/>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2"/>
      <c r="Z202" s="412"/>
      <c r="AA202" s="412"/>
      <c r="AB202" s="412"/>
      <c r="AC202" s="412"/>
      <c r="AD202" s="412"/>
      <c r="AE202" s="412"/>
      <c r="AF202" s="412"/>
      <c r="AG202" s="412"/>
      <c r="AH202" s="412"/>
      <c r="AI202" s="412"/>
      <c r="AJ202" s="412"/>
      <c r="AK202" s="412"/>
      <c r="AL202" s="412"/>
      <c r="AM202" s="291"/>
    </row>
    <row r="203" spans="1:39" ht="15" outlineLevel="1">
      <c r="A203" s="501">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4"/>
      <c r="Z203" s="413"/>
      <c r="AA203" s="413"/>
      <c r="AB203" s="413"/>
      <c r="AC203" s="413"/>
      <c r="AD203" s="413"/>
      <c r="AE203" s="413"/>
      <c r="AF203" s="413"/>
      <c r="AG203" s="413"/>
      <c r="AH203" s="413"/>
      <c r="AI203" s="413"/>
      <c r="AJ203" s="413"/>
      <c r="AK203" s="413"/>
      <c r="AL203" s="413"/>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09">
        <f>Y203</f>
        <v>0</v>
      </c>
      <c r="Z204" s="409">
        <f>Z203</f>
        <v>0</v>
      </c>
      <c r="AA204" s="409">
        <f t="shared" ref="AA204:AL204" si="54">AA203</f>
        <v>0</v>
      </c>
      <c r="AB204" s="409">
        <f t="shared" si="54"/>
        <v>0</v>
      </c>
      <c r="AC204" s="409">
        <f t="shared" si="54"/>
        <v>0</v>
      </c>
      <c r="AD204" s="409">
        <f t="shared" si="54"/>
        <v>0</v>
      </c>
      <c r="AE204" s="409">
        <f t="shared" si="54"/>
        <v>0</v>
      </c>
      <c r="AF204" s="409">
        <f t="shared" si="54"/>
        <v>0</v>
      </c>
      <c r="AG204" s="409">
        <f t="shared" si="54"/>
        <v>0</v>
      </c>
      <c r="AH204" s="409">
        <f t="shared" si="54"/>
        <v>0</v>
      </c>
      <c r="AI204" s="409">
        <f t="shared" si="54"/>
        <v>0</v>
      </c>
      <c r="AJ204" s="409">
        <f t="shared" si="54"/>
        <v>0</v>
      </c>
      <c r="AK204" s="409">
        <f t="shared" si="54"/>
        <v>0</v>
      </c>
      <c r="AL204" s="409">
        <f t="shared" si="54"/>
        <v>0</v>
      </c>
      <c r="AM204" s="497"/>
    </row>
    <row r="205" spans="1:39" ht="15" outlineLevel="1">
      <c r="A205" s="504"/>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0"/>
      <c r="Z205" s="419"/>
      <c r="AA205" s="419"/>
      <c r="AB205" s="419"/>
      <c r="AC205" s="419"/>
      <c r="AD205" s="419"/>
      <c r="AE205" s="419"/>
      <c r="AF205" s="419"/>
      <c r="AG205" s="419"/>
      <c r="AH205" s="419"/>
      <c r="AI205" s="419"/>
      <c r="AJ205" s="419"/>
      <c r="AK205" s="419"/>
      <c r="AL205" s="419"/>
      <c r="AM205" s="305"/>
    </row>
    <row r="206" spans="1:39" ht="15" outlineLevel="1">
      <c r="A206" s="501">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8"/>
      <c r="Z206" s="413"/>
      <c r="AA206" s="413"/>
      <c r="AB206" s="413"/>
      <c r="AC206" s="413"/>
      <c r="AD206" s="413"/>
      <c r="AE206" s="413"/>
      <c r="AF206" s="413"/>
      <c r="AG206" s="413"/>
      <c r="AH206" s="413"/>
      <c r="AI206" s="413"/>
      <c r="AJ206" s="413"/>
      <c r="AK206" s="413"/>
      <c r="AL206" s="413"/>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09">
        <f>Y206</f>
        <v>0</v>
      </c>
      <c r="Z207" s="409">
        <f>Z206</f>
        <v>0</v>
      </c>
      <c r="AA207" s="409">
        <f t="shared" ref="AA207:AL207" si="55">AA206</f>
        <v>0</v>
      </c>
      <c r="AB207" s="409">
        <f t="shared" si="55"/>
        <v>0</v>
      </c>
      <c r="AC207" s="409">
        <f t="shared" si="55"/>
        <v>0</v>
      </c>
      <c r="AD207" s="409">
        <f t="shared" si="55"/>
        <v>0</v>
      </c>
      <c r="AE207" s="409">
        <f t="shared" si="55"/>
        <v>0</v>
      </c>
      <c r="AF207" s="409">
        <f t="shared" si="55"/>
        <v>0</v>
      </c>
      <c r="AG207" s="409">
        <f t="shared" si="55"/>
        <v>0</v>
      </c>
      <c r="AH207" s="409">
        <f t="shared" si="55"/>
        <v>0</v>
      </c>
      <c r="AI207" s="409">
        <f t="shared" si="55"/>
        <v>0</v>
      </c>
      <c r="AJ207" s="409">
        <f t="shared" si="55"/>
        <v>0</v>
      </c>
      <c r="AK207" s="409">
        <f t="shared" si="55"/>
        <v>0</v>
      </c>
      <c r="AL207" s="409">
        <f t="shared" si="55"/>
        <v>0</v>
      </c>
      <c r="AM207" s="497"/>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0"/>
      <c r="Z208" s="420"/>
      <c r="AA208" s="410"/>
      <c r="AB208" s="410"/>
      <c r="AC208" s="410"/>
      <c r="AD208" s="410"/>
      <c r="AE208" s="410"/>
      <c r="AF208" s="410"/>
      <c r="AG208" s="410"/>
      <c r="AH208" s="410"/>
      <c r="AI208" s="410"/>
      <c r="AJ208" s="410"/>
      <c r="AK208" s="410"/>
      <c r="AL208" s="410"/>
      <c r="AM208" s="305"/>
    </row>
    <row r="209" spans="1:39" ht="15" outlineLevel="1">
      <c r="A209" s="501">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8"/>
      <c r="Z209" s="413"/>
      <c r="AA209" s="413"/>
      <c r="AB209" s="413">
        <v>1</v>
      </c>
      <c r="AC209" s="413"/>
      <c r="AD209" s="413"/>
      <c r="AE209" s="413"/>
      <c r="AF209" s="413"/>
      <c r="AG209" s="413"/>
      <c r="AH209" s="413"/>
      <c r="AI209" s="413"/>
      <c r="AJ209" s="413"/>
      <c r="AK209" s="413"/>
      <c r="AL209" s="413"/>
      <c r="AM209" s="295">
        <f>SUM(Y209:AL209)</f>
        <v>1</v>
      </c>
    </row>
    <row r="210" spans="1:39" ht="15" outlineLevel="1">
      <c r="B210" s="293" t="s">
        <v>244</v>
      </c>
      <c r="C210" s="290" t="s">
        <v>163</v>
      </c>
      <c r="D210" s="294">
        <v>8280</v>
      </c>
      <c r="E210" s="294">
        <v>8280</v>
      </c>
      <c r="F210" s="294">
        <v>8280</v>
      </c>
      <c r="G210" s="294">
        <v>8280</v>
      </c>
      <c r="H210" s="294">
        <v>8280</v>
      </c>
      <c r="I210" s="294">
        <v>8280</v>
      </c>
      <c r="J210" s="294">
        <v>8280</v>
      </c>
      <c r="K210" s="294">
        <v>8280</v>
      </c>
      <c r="L210" s="294">
        <v>8280</v>
      </c>
      <c r="M210" s="294">
        <v>8280</v>
      </c>
      <c r="N210" s="294">
        <f>N209</f>
        <v>12</v>
      </c>
      <c r="O210" s="294">
        <v>9.8324999999999996</v>
      </c>
      <c r="P210" s="294">
        <v>9.8324999999999996</v>
      </c>
      <c r="Q210" s="294">
        <v>9.8324999999999996</v>
      </c>
      <c r="R210" s="294">
        <v>9.8324999999999996</v>
      </c>
      <c r="S210" s="294">
        <v>9.8324999999999996</v>
      </c>
      <c r="T210" s="294">
        <v>9.8324999999999996</v>
      </c>
      <c r="U210" s="294">
        <v>9.8324999999999996</v>
      </c>
      <c r="V210" s="294">
        <v>9.8324999999999996</v>
      </c>
      <c r="W210" s="294">
        <v>9.8324999999999996</v>
      </c>
      <c r="X210" s="294">
        <v>9.8324999999999996</v>
      </c>
      <c r="Y210" s="409">
        <f>Y209</f>
        <v>0</v>
      </c>
      <c r="Z210" s="409">
        <f>Z209</f>
        <v>0</v>
      </c>
      <c r="AA210" s="409">
        <f t="shared" ref="AA210:AL210" si="56">AA209</f>
        <v>0</v>
      </c>
      <c r="AB210" s="409">
        <f t="shared" si="56"/>
        <v>1</v>
      </c>
      <c r="AC210" s="409">
        <f t="shared" si="56"/>
        <v>0</v>
      </c>
      <c r="AD210" s="409">
        <f t="shared" si="56"/>
        <v>0</v>
      </c>
      <c r="AE210" s="409">
        <f t="shared" si="56"/>
        <v>0</v>
      </c>
      <c r="AF210" s="409">
        <f t="shared" si="56"/>
        <v>0</v>
      </c>
      <c r="AG210" s="409">
        <f t="shared" si="56"/>
        <v>0</v>
      </c>
      <c r="AH210" s="409">
        <f t="shared" si="56"/>
        <v>0</v>
      </c>
      <c r="AI210" s="409">
        <f t="shared" si="56"/>
        <v>0</v>
      </c>
      <c r="AJ210" s="409">
        <f t="shared" si="56"/>
        <v>0</v>
      </c>
      <c r="AK210" s="409">
        <f t="shared" si="56"/>
        <v>0</v>
      </c>
      <c r="AL210" s="409">
        <f t="shared" si="56"/>
        <v>0</v>
      </c>
      <c r="AM210" s="497"/>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0"/>
      <c r="Z211" s="410"/>
      <c r="AA211" s="410"/>
      <c r="AB211" s="410"/>
      <c r="AC211" s="410"/>
      <c r="AD211" s="410"/>
      <c r="AE211" s="410"/>
      <c r="AF211" s="410"/>
      <c r="AG211" s="410"/>
      <c r="AH211" s="410"/>
      <c r="AI211" s="410"/>
      <c r="AJ211" s="410"/>
      <c r="AK211" s="410"/>
      <c r="AL211" s="410"/>
      <c r="AM211" s="305"/>
    </row>
    <row r="212" spans="1:39" ht="15" outlineLevel="1">
      <c r="A212" s="501">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8"/>
      <c r="Z212" s="413"/>
      <c r="AA212" s="413"/>
      <c r="AB212" s="413"/>
      <c r="AC212" s="413"/>
      <c r="AD212" s="413"/>
      <c r="AE212" s="413"/>
      <c r="AF212" s="413"/>
      <c r="AG212" s="413"/>
      <c r="AH212" s="413"/>
      <c r="AI212" s="413"/>
      <c r="AJ212" s="413"/>
      <c r="AK212" s="413"/>
      <c r="AL212" s="413"/>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09">
        <f>Y212</f>
        <v>0</v>
      </c>
      <c r="Z213" s="409">
        <f>Z212</f>
        <v>0</v>
      </c>
      <c r="AA213" s="409">
        <f t="shared" ref="AA213:AL213" si="57">AA212</f>
        <v>0</v>
      </c>
      <c r="AB213" s="409">
        <f t="shared" si="57"/>
        <v>0</v>
      </c>
      <c r="AC213" s="409">
        <f t="shared" si="57"/>
        <v>0</v>
      </c>
      <c r="AD213" s="409">
        <f t="shared" si="57"/>
        <v>0</v>
      </c>
      <c r="AE213" s="409">
        <f t="shared" si="57"/>
        <v>0</v>
      </c>
      <c r="AF213" s="409">
        <f t="shared" si="57"/>
        <v>0</v>
      </c>
      <c r="AG213" s="409">
        <f t="shared" si="57"/>
        <v>0</v>
      </c>
      <c r="AH213" s="409">
        <f t="shared" si="57"/>
        <v>0</v>
      </c>
      <c r="AI213" s="409">
        <f t="shared" si="57"/>
        <v>0</v>
      </c>
      <c r="AJ213" s="409">
        <f t="shared" si="57"/>
        <v>0</v>
      </c>
      <c r="AK213" s="409">
        <f t="shared" si="57"/>
        <v>0</v>
      </c>
      <c r="AL213" s="409">
        <f t="shared" si="57"/>
        <v>0</v>
      </c>
      <c r="AM213" s="497"/>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0"/>
      <c r="Z214" s="410"/>
      <c r="AA214" s="410"/>
      <c r="AB214" s="410"/>
      <c r="AC214" s="410"/>
      <c r="AD214" s="410"/>
      <c r="AE214" s="410"/>
      <c r="AF214" s="410"/>
      <c r="AG214" s="410"/>
      <c r="AH214" s="410"/>
      <c r="AI214" s="410"/>
      <c r="AJ214" s="410"/>
      <c r="AK214" s="410"/>
      <c r="AL214" s="410"/>
      <c r="AM214" s="305"/>
    </row>
    <row r="215" spans="1:39" ht="15" outlineLevel="1">
      <c r="A215" s="501">
        <v>22</v>
      </c>
      <c r="B215" s="314" t="s">
        <v>9</v>
      </c>
      <c r="C215" s="290" t="s">
        <v>25</v>
      </c>
      <c r="D215" s="294">
        <v>45884.914999999994</v>
      </c>
      <c r="E215" s="294">
        <v>0</v>
      </c>
      <c r="F215" s="294">
        <v>0</v>
      </c>
      <c r="G215" s="294">
        <v>0</v>
      </c>
      <c r="H215" s="294">
        <v>0</v>
      </c>
      <c r="I215" s="294">
        <v>0</v>
      </c>
      <c r="J215" s="294">
        <v>0</v>
      </c>
      <c r="K215" s="294">
        <v>0</v>
      </c>
      <c r="L215" s="294">
        <v>0</v>
      </c>
      <c r="M215" s="294">
        <v>0</v>
      </c>
      <c r="N215" s="290"/>
      <c r="O215" s="294">
        <v>1932.6532503999999</v>
      </c>
      <c r="P215" s="294">
        <v>0</v>
      </c>
      <c r="Q215" s="294">
        <v>0</v>
      </c>
      <c r="R215" s="294">
        <v>0</v>
      </c>
      <c r="S215" s="294">
        <v>0</v>
      </c>
      <c r="T215" s="294">
        <v>0</v>
      </c>
      <c r="U215" s="294">
        <v>0</v>
      </c>
      <c r="V215" s="294">
        <v>0</v>
      </c>
      <c r="W215" s="294">
        <v>0</v>
      </c>
      <c r="X215" s="294">
        <v>0</v>
      </c>
      <c r="Y215" s="408"/>
      <c r="Z215" s="413"/>
      <c r="AA215" s="413">
        <v>1</v>
      </c>
      <c r="AB215" s="413"/>
      <c r="AC215" s="413"/>
      <c r="AD215" s="413"/>
      <c r="AE215" s="413"/>
      <c r="AF215" s="413"/>
      <c r="AG215" s="413"/>
      <c r="AH215" s="413"/>
      <c r="AI215" s="413"/>
      <c r="AJ215" s="413"/>
      <c r="AK215" s="413"/>
      <c r="AL215" s="413"/>
      <c r="AM215" s="295">
        <f>SUM(Y215:AL215)</f>
        <v>1</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09">
        <f>Y215</f>
        <v>0</v>
      </c>
      <c r="Z216" s="409">
        <f>Z215</f>
        <v>0</v>
      </c>
      <c r="AA216" s="409">
        <f t="shared" ref="AA216:AL216" si="58">AA215</f>
        <v>1</v>
      </c>
      <c r="AB216" s="409">
        <f t="shared" si="58"/>
        <v>0</v>
      </c>
      <c r="AC216" s="409">
        <f t="shared" si="58"/>
        <v>0</v>
      </c>
      <c r="AD216" s="409">
        <f t="shared" si="58"/>
        <v>0</v>
      </c>
      <c r="AE216" s="409">
        <f t="shared" si="58"/>
        <v>0</v>
      </c>
      <c r="AF216" s="409">
        <f t="shared" si="58"/>
        <v>0</v>
      </c>
      <c r="AG216" s="409">
        <f t="shared" si="58"/>
        <v>0</v>
      </c>
      <c r="AH216" s="409">
        <f t="shared" si="58"/>
        <v>0</v>
      </c>
      <c r="AI216" s="409">
        <f t="shared" si="58"/>
        <v>0</v>
      </c>
      <c r="AJ216" s="409">
        <f t="shared" si="58"/>
        <v>0</v>
      </c>
      <c r="AK216" s="409">
        <f t="shared" si="58"/>
        <v>0</v>
      </c>
      <c r="AL216" s="409">
        <f t="shared" si="58"/>
        <v>0</v>
      </c>
      <c r="AM216" s="497"/>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0"/>
      <c r="Z217" s="410"/>
      <c r="AA217" s="410"/>
      <c r="AB217" s="410"/>
      <c r="AC217" s="410"/>
      <c r="AD217" s="410"/>
      <c r="AE217" s="410"/>
      <c r="AF217" s="410"/>
      <c r="AG217" s="410"/>
      <c r="AH217" s="410"/>
      <c r="AI217" s="410"/>
      <c r="AJ217" s="410"/>
      <c r="AK217" s="410"/>
      <c r="AL217" s="410"/>
      <c r="AM217" s="305"/>
    </row>
    <row r="218" spans="1:39" ht="15.75" outlineLevel="1">
      <c r="A218" s="502"/>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2"/>
      <c r="Z218" s="412"/>
      <c r="AA218" s="412"/>
      <c r="AB218" s="412"/>
      <c r="AC218" s="412"/>
      <c r="AD218" s="412"/>
      <c r="AE218" s="412"/>
      <c r="AF218" s="412"/>
      <c r="AG218" s="412"/>
      <c r="AH218" s="412"/>
      <c r="AI218" s="412"/>
      <c r="AJ218" s="412"/>
      <c r="AK218" s="412"/>
      <c r="AL218" s="412"/>
      <c r="AM218" s="291"/>
    </row>
    <row r="219" spans="1:39" ht="15" outlineLevel="1">
      <c r="A219" s="501">
        <v>23</v>
      </c>
      <c r="B219" s="314" t="s">
        <v>14</v>
      </c>
      <c r="C219" s="290" t="s">
        <v>25</v>
      </c>
      <c r="D219" s="294">
        <v>28760.740005493164</v>
      </c>
      <c r="E219" s="294">
        <v>28760.739990234375</v>
      </c>
      <c r="F219" s="294">
        <v>28760.739990234375</v>
      </c>
      <c r="G219" s="294">
        <v>28760.740005493164</v>
      </c>
      <c r="H219" s="294">
        <v>28760.740005493164</v>
      </c>
      <c r="I219" s="294">
        <v>28760.740005493164</v>
      </c>
      <c r="J219" s="294">
        <v>28760.740005493164</v>
      </c>
      <c r="K219" s="294">
        <v>28760.740005493164</v>
      </c>
      <c r="L219" s="294">
        <v>12922.740005493162</v>
      </c>
      <c r="M219" s="294">
        <v>12922.740005493162</v>
      </c>
      <c r="N219" s="290"/>
      <c r="O219" s="294">
        <v>2.4492036057636151</v>
      </c>
      <c r="P219" s="294">
        <v>2.4492036057636151</v>
      </c>
      <c r="Q219" s="294">
        <v>2.4492036057636151</v>
      </c>
      <c r="R219" s="294">
        <v>2.4492036057636151</v>
      </c>
      <c r="S219" s="294">
        <v>2.4492036057636151</v>
      </c>
      <c r="T219" s="294">
        <v>2.4492036057636151</v>
      </c>
      <c r="U219" s="294">
        <v>2.4492036057636151</v>
      </c>
      <c r="V219" s="294">
        <v>2.4492036057636151</v>
      </c>
      <c r="W219" s="294">
        <v>1.626478309277446</v>
      </c>
      <c r="X219" s="294">
        <v>1.626478309277446</v>
      </c>
      <c r="Y219" s="463">
        <v>1</v>
      </c>
      <c r="Z219" s="408"/>
      <c r="AA219" s="408"/>
      <c r="AB219" s="408"/>
      <c r="AC219" s="408"/>
      <c r="AD219" s="408"/>
      <c r="AE219" s="408"/>
      <c r="AF219" s="408"/>
      <c r="AG219" s="408"/>
      <c r="AH219" s="408"/>
      <c r="AI219" s="408"/>
      <c r="AJ219" s="408"/>
      <c r="AK219" s="408"/>
      <c r="AL219" s="408"/>
      <c r="AM219" s="295">
        <f>SUM(Y219:AL219)</f>
        <v>1</v>
      </c>
    </row>
    <row r="220" spans="1:39" ht="15" outlineLevel="1">
      <c r="B220" s="293" t="s">
        <v>244</v>
      </c>
      <c r="C220" s="290" t="s">
        <v>163</v>
      </c>
      <c r="D220" s="294">
        <v>2008</v>
      </c>
      <c r="E220" s="294">
        <v>2008</v>
      </c>
      <c r="F220" s="294">
        <v>1946.3999940000001</v>
      </c>
      <c r="G220" s="294">
        <v>1940.8000030000001</v>
      </c>
      <c r="H220" s="294">
        <v>1638.1063999999999</v>
      </c>
      <c r="I220" s="294">
        <v>1509.159576</v>
      </c>
      <c r="J220" s="294">
        <v>1380.2127379999999</v>
      </c>
      <c r="K220" s="294">
        <v>1380.2127379999999</v>
      </c>
      <c r="L220" s="294">
        <v>1380.2127379999999</v>
      </c>
      <c r="M220" s="294">
        <v>154</v>
      </c>
      <c r="N220" s="461"/>
      <c r="O220" s="294">
        <v>0.26140000699999999</v>
      </c>
      <c r="P220" s="294">
        <v>0.26140000699999999</v>
      </c>
      <c r="Q220" s="294">
        <v>0.25823676400000001</v>
      </c>
      <c r="R220" s="294">
        <v>0.25794919599999999</v>
      </c>
      <c r="S220" s="294">
        <v>0.24219333600000001</v>
      </c>
      <c r="T220" s="294">
        <v>0.23546567500000001</v>
      </c>
      <c r="U220" s="294">
        <v>0.22873801699999999</v>
      </c>
      <c r="V220" s="294">
        <v>0.22873801699999999</v>
      </c>
      <c r="W220" s="294">
        <v>0.22873801699999999</v>
      </c>
      <c r="X220" s="294">
        <v>0.16490000499999999</v>
      </c>
      <c r="Y220" s="409">
        <f>Y219</f>
        <v>1</v>
      </c>
      <c r="Z220" s="409">
        <f>Z219</f>
        <v>0</v>
      </c>
      <c r="AA220" s="409">
        <f t="shared" ref="AA220:AL220" si="59">AA219</f>
        <v>0</v>
      </c>
      <c r="AB220" s="409">
        <f t="shared" si="59"/>
        <v>0</v>
      </c>
      <c r="AC220" s="409">
        <f t="shared" si="59"/>
        <v>0</v>
      </c>
      <c r="AD220" s="409">
        <f t="shared" si="59"/>
        <v>0</v>
      </c>
      <c r="AE220" s="409">
        <f t="shared" si="59"/>
        <v>0</v>
      </c>
      <c r="AF220" s="409">
        <f t="shared" si="59"/>
        <v>0</v>
      </c>
      <c r="AG220" s="409">
        <f t="shared" si="59"/>
        <v>0</v>
      </c>
      <c r="AH220" s="409">
        <f t="shared" si="59"/>
        <v>0</v>
      </c>
      <c r="AI220" s="409">
        <f t="shared" si="59"/>
        <v>0</v>
      </c>
      <c r="AJ220" s="409">
        <f t="shared" si="59"/>
        <v>0</v>
      </c>
      <c r="AK220" s="409">
        <f t="shared" si="59"/>
        <v>0</v>
      </c>
      <c r="AL220" s="409">
        <f t="shared" si="59"/>
        <v>0</v>
      </c>
      <c r="AM220" s="497"/>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0"/>
      <c r="Z221" s="410"/>
      <c r="AA221" s="410"/>
      <c r="AB221" s="410"/>
      <c r="AC221" s="410"/>
      <c r="AD221" s="410"/>
      <c r="AE221" s="410"/>
      <c r="AF221" s="410"/>
      <c r="AG221" s="410"/>
      <c r="AH221" s="410"/>
      <c r="AI221" s="410"/>
      <c r="AJ221" s="410"/>
      <c r="AK221" s="410"/>
      <c r="AL221" s="410"/>
      <c r="AM221" s="305"/>
    </row>
    <row r="222" spans="1:39" s="292" customFormat="1" ht="15.75" outlineLevel="1">
      <c r="A222" s="502"/>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2"/>
      <c r="Z222" s="412"/>
      <c r="AA222" s="412"/>
      <c r="AB222" s="412"/>
      <c r="AC222" s="412"/>
      <c r="AD222" s="412"/>
      <c r="AE222" s="412"/>
      <c r="AF222" s="412"/>
      <c r="AG222" s="412"/>
      <c r="AH222" s="412"/>
      <c r="AI222" s="412"/>
      <c r="AJ222" s="412"/>
      <c r="AK222" s="412"/>
      <c r="AL222" s="412"/>
      <c r="AM222" s="291"/>
    </row>
    <row r="223" spans="1:39" s="282" customFormat="1" ht="15" outlineLevel="1">
      <c r="A223" s="501">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8"/>
      <c r="Z223" s="408"/>
      <c r="AA223" s="408"/>
      <c r="AB223" s="408"/>
      <c r="AC223" s="408"/>
      <c r="AD223" s="408"/>
      <c r="AE223" s="408"/>
      <c r="AF223" s="408"/>
      <c r="AG223" s="408"/>
      <c r="AH223" s="408"/>
      <c r="AI223" s="408"/>
      <c r="AJ223" s="408"/>
      <c r="AK223" s="408"/>
      <c r="AL223" s="408"/>
      <c r="AM223" s="295">
        <f>SUM(Y223:AL223)</f>
        <v>0</v>
      </c>
    </row>
    <row r="224" spans="1:39" s="282" customFormat="1" ht="15" outlineLevel="1">
      <c r="A224" s="501"/>
      <c r="B224" s="314" t="s">
        <v>244</v>
      </c>
      <c r="C224" s="290" t="s">
        <v>163</v>
      </c>
      <c r="D224" s="294"/>
      <c r="E224" s="294"/>
      <c r="F224" s="294"/>
      <c r="G224" s="294"/>
      <c r="H224" s="294"/>
      <c r="I224" s="294"/>
      <c r="J224" s="294"/>
      <c r="K224" s="294"/>
      <c r="L224" s="294"/>
      <c r="M224" s="294"/>
      <c r="N224" s="461"/>
      <c r="O224" s="294"/>
      <c r="P224" s="294"/>
      <c r="Q224" s="294"/>
      <c r="R224" s="294"/>
      <c r="S224" s="294"/>
      <c r="T224" s="294"/>
      <c r="U224" s="294"/>
      <c r="V224" s="294"/>
      <c r="W224" s="294"/>
      <c r="X224" s="294"/>
      <c r="Y224" s="409">
        <f>Y223</f>
        <v>0</v>
      </c>
      <c r="Z224" s="409">
        <f>Z223</f>
        <v>0</v>
      </c>
      <c r="AA224" s="409">
        <f t="shared" ref="AA224:AL224" si="60">AA223</f>
        <v>0</v>
      </c>
      <c r="AB224" s="409">
        <f t="shared" si="60"/>
        <v>0</v>
      </c>
      <c r="AC224" s="409">
        <f t="shared" si="60"/>
        <v>0</v>
      </c>
      <c r="AD224" s="409">
        <f t="shared" si="60"/>
        <v>0</v>
      </c>
      <c r="AE224" s="409">
        <f t="shared" si="60"/>
        <v>0</v>
      </c>
      <c r="AF224" s="409">
        <f t="shared" si="60"/>
        <v>0</v>
      </c>
      <c r="AG224" s="409">
        <f t="shared" si="60"/>
        <v>0</v>
      </c>
      <c r="AH224" s="409">
        <f t="shared" si="60"/>
        <v>0</v>
      </c>
      <c r="AI224" s="409">
        <f t="shared" si="60"/>
        <v>0</v>
      </c>
      <c r="AJ224" s="409">
        <f t="shared" si="60"/>
        <v>0</v>
      </c>
      <c r="AK224" s="409">
        <f t="shared" si="60"/>
        <v>0</v>
      </c>
      <c r="AL224" s="409">
        <f t="shared" si="60"/>
        <v>0</v>
      </c>
      <c r="AM224" s="497"/>
    </row>
    <row r="225" spans="1:39" s="282" customFormat="1" ht="15" outlineLevel="1">
      <c r="A225" s="501"/>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0"/>
      <c r="Z225" s="410"/>
      <c r="AA225" s="410"/>
      <c r="AB225" s="410"/>
      <c r="AC225" s="410"/>
      <c r="AD225" s="410"/>
      <c r="AE225" s="410"/>
      <c r="AF225" s="410"/>
      <c r="AG225" s="410"/>
      <c r="AH225" s="410"/>
      <c r="AI225" s="410"/>
      <c r="AJ225" s="410"/>
      <c r="AK225" s="410"/>
      <c r="AL225" s="410"/>
      <c r="AM225" s="305"/>
    </row>
    <row r="226" spans="1:39" s="282" customFormat="1" ht="15" outlineLevel="1">
      <c r="A226" s="501">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3"/>
      <c r="Z226" s="413"/>
      <c r="AA226" s="413"/>
      <c r="AB226" s="413"/>
      <c r="AC226" s="413"/>
      <c r="AD226" s="413"/>
      <c r="AE226" s="413"/>
      <c r="AF226" s="413"/>
      <c r="AG226" s="413"/>
      <c r="AH226" s="413"/>
      <c r="AI226" s="413"/>
      <c r="AJ226" s="413"/>
      <c r="AK226" s="413"/>
      <c r="AL226" s="413"/>
      <c r="AM226" s="295">
        <f>SUM(Y226:AL226)</f>
        <v>0</v>
      </c>
    </row>
    <row r="227" spans="1:39" s="282" customFormat="1" ht="15" outlineLevel="1">
      <c r="A227" s="501"/>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09">
        <f>Y226</f>
        <v>0</v>
      </c>
      <c r="Z227" s="409">
        <f>Z226</f>
        <v>0</v>
      </c>
      <c r="AA227" s="409">
        <f t="shared" ref="AA227:AL227" si="61">AA226</f>
        <v>0</v>
      </c>
      <c r="AB227" s="409">
        <f t="shared" si="61"/>
        <v>0</v>
      </c>
      <c r="AC227" s="409">
        <f t="shared" si="61"/>
        <v>0</v>
      </c>
      <c r="AD227" s="409">
        <f t="shared" si="61"/>
        <v>0</v>
      </c>
      <c r="AE227" s="409">
        <f t="shared" si="61"/>
        <v>0</v>
      </c>
      <c r="AF227" s="409">
        <f t="shared" si="61"/>
        <v>0</v>
      </c>
      <c r="AG227" s="409">
        <f t="shared" si="61"/>
        <v>0</v>
      </c>
      <c r="AH227" s="409">
        <f t="shared" si="61"/>
        <v>0</v>
      </c>
      <c r="AI227" s="409">
        <f t="shared" si="61"/>
        <v>0</v>
      </c>
      <c r="AJ227" s="409">
        <f t="shared" si="61"/>
        <v>0</v>
      </c>
      <c r="AK227" s="409">
        <f t="shared" si="61"/>
        <v>0</v>
      </c>
      <c r="AL227" s="409">
        <f t="shared" si="61"/>
        <v>0</v>
      </c>
      <c r="AM227" s="497"/>
    </row>
    <row r="228" spans="1:39" s="282" customFormat="1" ht="15" outlineLevel="1">
      <c r="A228" s="501"/>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4"/>
      <c r="Z228" s="415"/>
      <c r="AA228" s="414"/>
      <c r="AB228" s="414"/>
      <c r="AC228" s="414"/>
      <c r="AD228" s="414"/>
      <c r="AE228" s="414"/>
      <c r="AF228" s="414"/>
      <c r="AG228" s="414"/>
      <c r="AH228" s="414"/>
      <c r="AI228" s="414"/>
      <c r="AJ228" s="414"/>
      <c r="AK228" s="414"/>
      <c r="AL228" s="414"/>
      <c r="AM228" s="312"/>
    </row>
    <row r="229" spans="1:39" ht="15.75" outlineLevel="1">
      <c r="A229" s="502"/>
      <c r="B229" s="287" t="s">
        <v>15</v>
      </c>
      <c r="C229" s="318"/>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2"/>
      <c r="Z229" s="412"/>
      <c r="AA229" s="412"/>
      <c r="AB229" s="412"/>
      <c r="AC229" s="412"/>
      <c r="AD229" s="412"/>
      <c r="AE229" s="412"/>
      <c r="AF229" s="412"/>
      <c r="AG229" s="412"/>
      <c r="AH229" s="412"/>
      <c r="AI229" s="412"/>
      <c r="AJ229" s="412"/>
      <c r="AK229" s="412"/>
      <c r="AL229" s="412"/>
      <c r="AM229" s="291"/>
    </row>
    <row r="230" spans="1:39" ht="15" outlineLevel="1">
      <c r="A230" s="501">
        <v>26</v>
      </c>
      <c r="B230" s="319"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4"/>
      <c r="Z230" s="413"/>
      <c r="AA230" s="462"/>
      <c r="AB230" s="413"/>
      <c r="AC230" s="413"/>
      <c r="AD230" s="413"/>
      <c r="AE230" s="413"/>
      <c r="AF230" s="413"/>
      <c r="AG230" s="413"/>
      <c r="AH230" s="413"/>
      <c r="AI230" s="413"/>
      <c r="AJ230" s="413"/>
      <c r="AK230" s="413"/>
      <c r="AL230" s="413"/>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09">
        <f>Y230</f>
        <v>0</v>
      </c>
      <c r="Z231" s="409">
        <f>Z230</f>
        <v>0</v>
      </c>
      <c r="AA231" s="409">
        <f t="shared" ref="AA231:AL231" si="62">AA230</f>
        <v>0</v>
      </c>
      <c r="AB231" s="409">
        <f t="shared" si="62"/>
        <v>0</v>
      </c>
      <c r="AC231" s="409">
        <f t="shared" si="62"/>
        <v>0</v>
      </c>
      <c r="AD231" s="409">
        <f t="shared" si="62"/>
        <v>0</v>
      </c>
      <c r="AE231" s="409">
        <f t="shared" si="62"/>
        <v>0</v>
      </c>
      <c r="AF231" s="409">
        <f t="shared" si="62"/>
        <v>0</v>
      </c>
      <c r="AG231" s="409">
        <f t="shared" si="62"/>
        <v>0</v>
      </c>
      <c r="AH231" s="409">
        <f t="shared" si="62"/>
        <v>0</v>
      </c>
      <c r="AI231" s="409">
        <f t="shared" si="62"/>
        <v>0</v>
      </c>
      <c r="AJ231" s="409">
        <f t="shared" si="62"/>
        <v>0</v>
      </c>
      <c r="AK231" s="409">
        <f t="shared" si="62"/>
        <v>0</v>
      </c>
      <c r="AL231" s="409">
        <f t="shared" si="62"/>
        <v>0</v>
      </c>
      <c r="AM231" s="497"/>
    </row>
    <row r="232" spans="1:39" ht="15" outlineLevel="1">
      <c r="A232" s="504"/>
      <c r="B232" s="320"/>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1"/>
      <c r="Z232" s="422"/>
      <c r="AA232" s="422"/>
      <c r="AB232" s="422"/>
      <c r="AC232" s="422"/>
      <c r="AD232" s="422"/>
      <c r="AE232" s="422"/>
      <c r="AF232" s="422"/>
      <c r="AG232" s="422"/>
      <c r="AH232" s="422"/>
      <c r="AI232" s="422"/>
      <c r="AJ232" s="422"/>
      <c r="AK232" s="422"/>
      <c r="AL232" s="422"/>
      <c r="AM232" s="296"/>
    </row>
    <row r="233" spans="1:39" ht="15" outlineLevel="1">
      <c r="A233" s="501">
        <v>27</v>
      </c>
      <c r="B233" s="319" t="s">
        <v>17</v>
      </c>
      <c r="C233" s="290" t="s">
        <v>25</v>
      </c>
      <c r="D233" s="294">
        <v>825446.15848603402</v>
      </c>
      <c r="E233" s="294">
        <v>825446.15848603402</v>
      </c>
      <c r="F233" s="294">
        <v>825446.15848603402</v>
      </c>
      <c r="G233" s="294">
        <v>825446.15848603402</v>
      </c>
      <c r="H233" s="294">
        <v>825446.15848603402</v>
      </c>
      <c r="I233" s="294">
        <v>825446.15848603402</v>
      </c>
      <c r="J233" s="294">
        <v>825446.15848603402</v>
      </c>
      <c r="K233" s="294">
        <v>825446.15848603402</v>
      </c>
      <c r="L233" s="294">
        <v>825446.15848603402</v>
      </c>
      <c r="M233" s="294">
        <v>825446.15848603402</v>
      </c>
      <c r="N233" s="294">
        <v>12</v>
      </c>
      <c r="O233" s="294">
        <v>161.31002889993789</v>
      </c>
      <c r="P233" s="294">
        <v>161.31002889993789</v>
      </c>
      <c r="Q233" s="294">
        <v>161.31002889993789</v>
      </c>
      <c r="R233" s="294">
        <v>161.31002889993789</v>
      </c>
      <c r="S233" s="294">
        <v>161.31002889993789</v>
      </c>
      <c r="T233" s="294">
        <v>161.31002889993789</v>
      </c>
      <c r="U233" s="294">
        <v>161.31002889993789</v>
      </c>
      <c r="V233" s="294">
        <v>161.31002889993789</v>
      </c>
      <c r="W233" s="294">
        <v>161.31002889993789</v>
      </c>
      <c r="X233" s="294">
        <v>161.31002889993789</v>
      </c>
      <c r="Y233" s="424"/>
      <c r="Z233" s="413"/>
      <c r="AA233" s="413">
        <v>1</v>
      </c>
      <c r="AB233" s="413"/>
      <c r="AC233" s="413"/>
      <c r="AD233" s="413"/>
      <c r="AE233" s="413"/>
      <c r="AF233" s="413"/>
      <c r="AG233" s="413"/>
      <c r="AH233" s="413"/>
      <c r="AI233" s="413"/>
      <c r="AJ233" s="413"/>
      <c r="AK233" s="413"/>
      <c r="AL233" s="413"/>
      <c r="AM233" s="295">
        <f>SUM(Y233:AL233)</f>
        <v>1</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09">
        <f>Y233</f>
        <v>0</v>
      </c>
      <c r="Z234" s="409">
        <f>Z233</f>
        <v>0</v>
      </c>
      <c r="AA234" s="409">
        <f t="shared" ref="AA234:AL234" si="63">AA233</f>
        <v>1</v>
      </c>
      <c r="AB234" s="409">
        <f t="shared" si="63"/>
        <v>0</v>
      </c>
      <c r="AC234" s="409">
        <f t="shared" si="63"/>
        <v>0</v>
      </c>
      <c r="AD234" s="409">
        <f t="shared" si="63"/>
        <v>0</v>
      </c>
      <c r="AE234" s="409">
        <f t="shared" si="63"/>
        <v>0</v>
      </c>
      <c r="AF234" s="409">
        <f t="shared" si="63"/>
        <v>0</v>
      </c>
      <c r="AG234" s="409">
        <f t="shared" si="63"/>
        <v>0</v>
      </c>
      <c r="AH234" s="409">
        <f t="shared" si="63"/>
        <v>0</v>
      </c>
      <c r="AI234" s="409">
        <f t="shared" si="63"/>
        <v>0</v>
      </c>
      <c r="AJ234" s="409">
        <f t="shared" si="63"/>
        <v>0</v>
      </c>
      <c r="AK234" s="409">
        <f t="shared" si="63"/>
        <v>0</v>
      </c>
      <c r="AL234" s="409">
        <f t="shared" si="63"/>
        <v>0</v>
      </c>
      <c r="AM234" s="497"/>
    </row>
    <row r="235" spans="1:39" ht="15.75" outlineLevel="1">
      <c r="A235" s="504"/>
      <c r="B235" s="321"/>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0"/>
      <c r="Z235" s="410"/>
      <c r="AA235" s="410"/>
      <c r="AB235" s="410"/>
      <c r="AC235" s="410"/>
      <c r="AD235" s="410"/>
      <c r="AE235" s="410"/>
      <c r="AF235" s="410"/>
      <c r="AG235" s="410"/>
      <c r="AH235" s="410"/>
      <c r="AI235" s="410"/>
      <c r="AJ235" s="410"/>
      <c r="AK235" s="410"/>
      <c r="AL235" s="410"/>
      <c r="AM235" s="305"/>
    </row>
    <row r="236" spans="1:39" ht="15" outlineLevel="1">
      <c r="A236" s="501">
        <v>28</v>
      </c>
      <c r="B236" s="319"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4"/>
      <c r="Z236" s="413"/>
      <c r="AA236" s="413"/>
      <c r="AB236" s="413"/>
      <c r="AC236" s="413"/>
      <c r="AD236" s="413"/>
      <c r="AE236" s="413"/>
      <c r="AF236" s="413"/>
      <c r="AG236" s="413"/>
      <c r="AH236" s="413"/>
      <c r="AI236" s="413"/>
      <c r="AJ236" s="413"/>
      <c r="AK236" s="413"/>
      <c r="AL236" s="413"/>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09">
        <f>Y236</f>
        <v>0</v>
      </c>
      <c r="Z237" s="409">
        <f>Z236</f>
        <v>0</v>
      </c>
      <c r="AA237" s="409">
        <f t="shared" ref="AA237:AL237" si="64">AA236</f>
        <v>0</v>
      </c>
      <c r="AB237" s="409">
        <f t="shared" si="64"/>
        <v>0</v>
      </c>
      <c r="AC237" s="409">
        <f t="shared" si="64"/>
        <v>0</v>
      </c>
      <c r="AD237" s="409">
        <f t="shared" si="64"/>
        <v>0</v>
      </c>
      <c r="AE237" s="409">
        <f t="shared" si="64"/>
        <v>0</v>
      </c>
      <c r="AF237" s="409">
        <f t="shared" si="64"/>
        <v>0</v>
      </c>
      <c r="AG237" s="409">
        <f t="shared" si="64"/>
        <v>0</v>
      </c>
      <c r="AH237" s="409">
        <f t="shared" si="64"/>
        <v>0</v>
      </c>
      <c r="AI237" s="409">
        <f t="shared" si="64"/>
        <v>0</v>
      </c>
      <c r="AJ237" s="409">
        <f t="shared" si="64"/>
        <v>0</v>
      </c>
      <c r="AK237" s="409">
        <f t="shared" si="64"/>
        <v>0</v>
      </c>
      <c r="AL237" s="409">
        <f t="shared" si="64"/>
        <v>0</v>
      </c>
      <c r="AM237" s="497"/>
    </row>
    <row r="238" spans="1:39" ht="15" outlineLevel="1">
      <c r="A238" s="504"/>
      <c r="B238" s="320"/>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0"/>
      <c r="Z238" s="410"/>
      <c r="AA238" s="410"/>
      <c r="AB238" s="410"/>
      <c r="AC238" s="410"/>
      <c r="AD238" s="410"/>
      <c r="AE238" s="410"/>
      <c r="AF238" s="410"/>
      <c r="AG238" s="410"/>
      <c r="AH238" s="410"/>
      <c r="AI238" s="410"/>
      <c r="AJ238" s="410"/>
      <c r="AK238" s="410"/>
      <c r="AL238" s="410"/>
      <c r="AM238" s="305"/>
    </row>
    <row r="239" spans="1:39" ht="15" outlineLevel="1">
      <c r="A239" s="501">
        <v>29</v>
      </c>
      <c r="B239" s="322"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4"/>
      <c r="Z239" s="413"/>
      <c r="AA239" s="413"/>
      <c r="AB239" s="413"/>
      <c r="AC239" s="413"/>
      <c r="AD239" s="413"/>
      <c r="AE239" s="413"/>
      <c r="AF239" s="413"/>
      <c r="AG239" s="413"/>
      <c r="AH239" s="413"/>
      <c r="AI239" s="413"/>
      <c r="AJ239" s="413"/>
      <c r="AK239" s="413"/>
      <c r="AL239" s="413"/>
      <c r="AM239" s="295">
        <f>SUM(Y239:AL239)</f>
        <v>0</v>
      </c>
    </row>
    <row r="240" spans="1:39" ht="15" outlineLevel="1">
      <c r="B240" s="322"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09">
        <f>Y239</f>
        <v>0</v>
      </c>
      <c r="Z240" s="409">
        <f t="shared" ref="Z240:AL240" si="65">Z239</f>
        <v>0</v>
      </c>
      <c r="AA240" s="409">
        <f t="shared" si="65"/>
        <v>0</v>
      </c>
      <c r="AB240" s="409">
        <f t="shared" si="65"/>
        <v>0</v>
      </c>
      <c r="AC240" s="409">
        <f t="shared" si="65"/>
        <v>0</v>
      </c>
      <c r="AD240" s="409">
        <f t="shared" si="65"/>
        <v>0</v>
      </c>
      <c r="AE240" s="409">
        <f t="shared" si="65"/>
        <v>0</v>
      </c>
      <c r="AF240" s="409">
        <f t="shared" si="65"/>
        <v>0</v>
      </c>
      <c r="AG240" s="409">
        <f t="shared" si="65"/>
        <v>0</v>
      </c>
      <c r="AH240" s="409">
        <f t="shared" si="65"/>
        <v>0</v>
      </c>
      <c r="AI240" s="409">
        <f t="shared" si="65"/>
        <v>0</v>
      </c>
      <c r="AJ240" s="409">
        <f t="shared" si="65"/>
        <v>0</v>
      </c>
      <c r="AK240" s="409">
        <f t="shared" si="65"/>
        <v>0</v>
      </c>
      <c r="AL240" s="409">
        <f t="shared" si="65"/>
        <v>0</v>
      </c>
      <c r="AM240" s="497"/>
    </row>
    <row r="241" spans="1:39" ht="15" outlineLevel="1">
      <c r="B241" s="322"/>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1"/>
      <c r="Z241" s="421"/>
      <c r="AA241" s="421"/>
      <c r="AB241" s="421"/>
      <c r="AC241" s="421"/>
      <c r="AD241" s="421"/>
      <c r="AE241" s="421"/>
      <c r="AF241" s="421"/>
      <c r="AG241" s="421"/>
      <c r="AH241" s="421"/>
      <c r="AI241" s="421"/>
      <c r="AJ241" s="421"/>
      <c r="AK241" s="421"/>
      <c r="AL241" s="421"/>
      <c r="AM241" s="312"/>
    </row>
    <row r="242" spans="1:39" s="282" customFormat="1" ht="15" outlineLevel="1">
      <c r="A242" s="501">
        <v>30</v>
      </c>
      <c r="B242" s="322"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8"/>
      <c r="Z242" s="408"/>
      <c r="AA242" s="408"/>
      <c r="AB242" s="408"/>
      <c r="AC242" s="408"/>
      <c r="AD242" s="408"/>
      <c r="AE242" s="408"/>
      <c r="AF242" s="408"/>
      <c r="AG242" s="408"/>
      <c r="AH242" s="408"/>
      <c r="AI242" s="408"/>
      <c r="AJ242" s="408"/>
      <c r="AK242" s="408"/>
      <c r="AL242" s="408"/>
      <c r="AM242" s="295">
        <f>SUM(Y242:AL242)</f>
        <v>0</v>
      </c>
    </row>
    <row r="243" spans="1:39" s="282" customFormat="1" ht="15" outlineLevel="1">
      <c r="A243" s="501"/>
      <c r="B243" s="322"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09">
        <f>Y242</f>
        <v>0</v>
      </c>
      <c r="Z243" s="409">
        <f t="shared" ref="Z243:AL243" si="66">Z242</f>
        <v>0</v>
      </c>
      <c r="AA243" s="409">
        <f t="shared" si="66"/>
        <v>0</v>
      </c>
      <c r="AB243" s="409">
        <f t="shared" si="66"/>
        <v>0</v>
      </c>
      <c r="AC243" s="409">
        <f t="shared" si="66"/>
        <v>0</v>
      </c>
      <c r="AD243" s="409">
        <f t="shared" si="66"/>
        <v>0</v>
      </c>
      <c r="AE243" s="409">
        <f t="shared" si="66"/>
        <v>0</v>
      </c>
      <c r="AF243" s="409">
        <f t="shared" si="66"/>
        <v>0</v>
      </c>
      <c r="AG243" s="409">
        <f t="shared" si="66"/>
        <v>0</v>
      </c>
      <c r="AH243" s="409">
        <f t="shared" si="66"/>
        <v>0</v>
      </c>
      <c r="AI243" s="409">
        <f t="shared" si="66"/>
        <v>0</v>
      </c>
      <c r="AJ243" s="409">
        <f t="shared" si="66"/>
        <v>0</v>
      </c>
      <c r="AK243" s="409">
        <f t="shared" si="66"/>
        <v>0</v>
      </c>
      <c r="AL243" s="409">
        <f t="shared" si="66"/>
        <v>0</v>
      </c>
      <c r="AM243" s="497"/>
    </row>
    <row r="244" spans="1:39" s="282" customFormat="1" ht="15" outlineLevel="1">
      <c r="A244" s="501"/>
      <c r="B244" s="322"/>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0"/>
      <c r="Z244" s="410"/>
      <c r="AA244" s="410"/>
      <c r="AB244" s="410"/>
      <c r="AC244" s="410"/>
      <c r="AD244" s="410"/>
      <c r="AE244" s="410"/>
      <c r="AF244" s="410"/>
      <c r="AG244" s="410"/>
      <c r="AH244" s="410"/>
      <c r="AI244" s="410"/>
      <c r="AJ244" s="410"/>
      <c r="AK244" s="410"/>
      <c r="AL244" s="410"/>
      <c r="AM244" s="312"/>
    </row>
    <row r="245" spans="1:39" s="282" customFormat="1" ht="15.75" outlineLevel="1">
      <c r="A245" s="501"/>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0"/>
      <c r="Z245" s="410"/>
      <c r="AA245" s="410"/>
      <c r="AB245" s="410"/>
      <c r="AC245" s="410"/>
      <c r="AD245" s="410"/>
      <c r="AE245" s="410"/>
      <c r="AF245" s="410"/>
      <c r="AG245" s="410"/>
      <c r="AH245" s="410"/>
      <c r="AI245" s="410"/>
      <c r="AJ245" s="410"/>
      <c r="AK245" s="410"/>
      <c r="AL245" s="410"/>
      <c r="AM245" s="312"/>
    </row>
    <row r="246" spans="1:39" s="282" customFormat="1" ht="15" outlineLevel="1">
      <c r="A246" s="501">
        <v>31</v>
      </c>
      <c r="B246" s="322"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8"/>
      <c r="Z246" s="408"/>
      <c r="AA246" s="408"/>
      <c r="AB246" s="408"/>
      <c r="AC246" s="408"/>
      <c r="AD246" s="408"/>
      <c r="AE246" s="408"/>
      <c r="AF246" s="408"/>
      <c r="AG246" s="408"/>
      <c r="AH246" s="408"/>
      <c r="AI246" s="408"/>
      <c r="AJ246" s="408"/>
      <c r="AK246" s="408"/>
      <c r="AL246" s="408"/>
      <c r="AM246" s="295">
        <f>SUM(Y246:AL246)</f>
        <v>0</v>
      </c>
    </row>
    <row r="247" spans="1:39" s="282" customFormat="1" ht="15" outlineLevel="1">
      <c r="A247" s="501"/>
      <c r="B247" s="322"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09">
        <f>Y246</f>
        <v>0</v>
      </c>
      <c r="Z247" s="409">
        <f t="shared" ref="Z247:AL247" si="67">Z246</f>
        <v>0</v>
      </c>
      <c r="AA247" s="409">
        <f t="shared" si="67"/>
        <v>0</v>
      </c>
      <c r="AB247" s="409">
        <f t="shared" si="67"/>
        <v>0</v>
      </c>
      <c r="AC247" s="409">
        <f t="shared" si="67"/>
        <v>0</v>
      </c>
      <c r="AD247" s="409">
        <f t="shared" si="67"/>
        <v>0</v>
      </c>
      <c r="AE247" s="409">
        <f t="shared" si="67"/>
        <v>0</v>
      </c>
      <c r="AF247" s="409">
        <f t="shared" si="67"/>
        <v>0</v>
      </c>
      <c r="AG247" s="409">
        <f t="shared" si="67"/>
        <v>0</v>
      </c>
      <c r="AH247" s="409">
        <f t="shared" si="67"/>
        <v>0</v>
      </c>
      <c r="AI247" s="409">
        <f t="shared" si="67"/>
        <v>0</v>
      </c>
      <c r="AJ247" s="409">
        <f t="shared" si="67"/>
        <v>0</v>
      </c>
      <c r="AK247" s="409">
        <f t="shared" si="67"/>
        <v>0</v>
      </c>
      <c r="AL247" s="409">
        <f t="shared" si="67"/>
        <v>0</v>
      </c>
      <c r="AM247" s="497"/>
    </row>
    <row r="248" spans="1:39" s="282" customFormat="1" ht="15" outlineLevel="1">
      <c r="A248" s="501"/>
      <c r="B248" s="322"/>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0"/>
      <c r="Z248" s="410"/>
      <c r="AA248" s="410"/>
      <c r="AB248" s="410"/>
      <c r="AC248" s="410"/>
      <c r="AD248" s="410"/>
      <c r="AE248" s="410"/>
      <c r="AF248" s="410"/>
      <c r="AG248" s="410"/>
      <c r="AH248" s="410"/>
      <c r="AI248" s="410"/>
      <c r="AJ248" s="410"/>
      <c r="AK248" s="410"/>
      <c r="AL248" s="410"/>
      <c r="AM248" s="312"/>
    </row>
    <row r="249" spans="1:39" s="282" customFormat="1" ht="15" outlineLevel="1">
      <c r="A249" s="501">
        <v>32</v>
      </c>
      <c r="B249" s="322"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8"/>
      <c r="Z249" s="408"/>
      <c r="AA249" s="408"/>
      <c r="AB249" s="408"/>
      <c r="AC249" s="408"/>
      <c r="AD249" s="408"/>
      <c r="AE249" s="408"/>
      <c r="AF249" s="408"/>
      <c r="AG249" s="408"/>
      <c r="AH249" s="408"/>
      <c r="AI249" s="408"/>
      <c r="AJ249" s="408"/>
      <c r="AK249" s="408"/>
      <c r="AL249" s="408"/>
      <c r="AM249" s="295">
        <f>SUM(Y249:AL249)</f>
        <v>0</v>
      </c>
    </row>
    <row r="250" spans="1:39" s="282" customFormat="1" ht="15" outlineLevel="1">
      <c r="A250" s="501"/>
      <c r="B250" s="322"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09">
        <f>Y249</f>
        <v>0</v>
      </c>
      <c r="Z250" s="409">
        <f t="shared" ref="Z250:AL250" si="68">Z249</f>
        <v>0</v>
      </c>
      <c r="AA250" s="409">
        <f t="shared" si="68"/>
        <v>0</v>
      </c>
      <c r="AB250" s="409">
        <f t="shared" si="68"/>
        <v>0</v>
      </c>
      <c r="AC250" s="409">
        <f t="shared" si="68"/>
        <v>0</v>
      </c>
      <c r="AD250" s="409">
        <f t="shared" si="68"/>
        <v>0</v>
      </c>
      <c r="AE250" s="409">
        <f t="shared" si="68"/>
        <v>0</v>
      </c>
      <c r="AF250" s="409">
        <f t="shared" si="68"/>
        <v>0</v>
      </c>
      <c r="AG250" s="409">
        <f t="shared" si="68"/>
        <v>0</v>
      </c>
      <c r="AH250" s="409">
        <f t="shared" si="68"/>
        <v>0</v>
      </c>
      <c r="AI250" s="409">
        <f t="shared" si="68"/>
        <v>0</v>
      </c>
      <c r="AJ250" s="409">
        <f t="shared" si="68"/>
        <v>0</v>
      </c>
      <c r="AK250" s="409">
        <f t="shared" si="68"/>
        <v>0</v>
      </c>
      <c r="AL250" s="409">
        <f t="shared" si="68"/>
        <v>0</v>
      </c>
      <c r="AM250" s="497"/>
    </row>
    <row r="251" spans="1:39" s="282" customFormat="1" ht="15" outlineLevel="1">
      <c r="A251" s="501"/>
      <c r="B251" s="322"/>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0"/>
      <c r="Z251" s="410"/>
      <c r="AA251" s="410"/>
      <c r="AB251" s="410"/>
      <c r="AC251" s="410"/>
      <c r="AD251" s="410"/>
      <c r="AE251" s="410"/>
      <c r="AF251" s="410"/>
      <c r="AG251" s="410"/>
      <c r="AH251" s="410"/>
      <c r="AI251" s="410"/>
      <c r="AJ251" s="410"/>
      <c r="AK251" s="410"/>
      <c r="AL251" s="410"/>
      <c r="AM251" s="312"/>
    </row>
    <row r="252" spans="1:39" s="282" customFormat="1" ht="15" outlineLevel="1">
      <c r="A252" s="501">
        <v>33</v>
      </c>
      <c r="B252" s="322"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8"/>
      <c r="Z252" s="408"/>
      <c r="AA252" s="408"/>
      <c r="AB252" s="408"/>
      <c r="AC252" s="408"/>
      <c r="AD252" s="408"/>
      <c r="AE252" s="408"/>
      <c r="AF252" s="408"/>
      <c r="AG252" s="408"/>
      <c r="AH252" s="408"/>
      <c r="AI252" s="408"/>
      <c r="AJ252" s="408"/>
      <c r="AK252" s="408"/>
      <c r="AL252" s="408"/>
      <c r="AM252" s="295">
        <f>SUM(Y252:AL252)</f>
        <v>0</v>
      </c>
    </row>
    <row r="253" spans="1:39" s="282" customFormat="1" ht="15" outlineLevel="1">
      <c r="A253" s="501"/>
      <c r="B253" s="322"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09">
        <f>Y252</f>
        <v>0</v>
      </c>
      <c r="Z253" s="409">
        <f t="shared" ref="Z253:AL253" si="69">Z252</f>
        <v>0</v>
      </c>
      <c r="AA253" s="409">
        <f t="shared" si="69"/>
        <v>0</v>
      </c>
      <c r="AB253" s="409">
        <f t="shared" si="69"/>
        <v>0</v>
      </c>
      <c r="AC253" s="409">
        <f t="shared" si="69"/>
        <v>0</v>
      </c>
      <c r="AD253" s="409">
        <f t="shared" si="69"/>
        <v>0</v>
      </c>
      <c r="AE253" s="409">
        <f t="shared" si="69"/>
        <v>0</v>
      </c>
      <c r="AF253" s="409">
        <f t="shared" si="69"/>
        <v>0</v>
      </c>
      <c r="AG253" s="409">
        <f t="shared" si="69"/>
        <v>0</v>
      </c>
      <c r="AH253" s="409">
        <f t="shared" si="69"/>
        <v>0</v>
      </c>
      <c r="AI253" s="409">
        <f t="shared" si="69"/>
        <v>0</v>
      </c>
      <c r="AJ253" s="409">
        <f t="shared" si="69"/>
        <v>0</v>
      </c>
      <c r="AK253" s="409">
        <f t="shared" si="69"/>
        <v>0</v>
      </c>
      <c r="AL253" s="409">
        <f t="shared" si="69"/>
        <v>0</v>
      </c>
      <c r="AM253" s="497"/>
    </row>
    <row r="254" spans="1:39" ht="15" outlineLevel="1">
      <c r="B254" s="314"/>
      <c r="C254" s="323"/>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00"/>
      <c r="Z254" s="300"/>
      <c r="AA254" s="300"/>
      <c r="AB254" s="300"/>
      <c r="AC254" s="300"/>
      <c r="AD254" s="300"/>
      <c r="AE254" s="300"/>
      <c r="AF254" s="300"/>
      <c r="AG254" s="300"/>
      <c r="AH254" s="300"/>
      <c r="AI254" s="300"/>
      <c r="AJ254" s="300"/>
      <c r="AK254" s="300"/>
      <c r="AL254" s="300"/>
      <c r="AM254" s="305"/>
    </row>
    <row r="255" spans="1:39" ht="15.75">
      <c r="B255" s="325" t="s">
        <v>245</v>
      </c>
      <c r="C255" s="327"/>
      <c r="D255" s="327">
        <f>SUM(D150:D253)</f>
        <v>4288790.9305102387</v>
      </c>
      <c r="E255" s="327"/>
      <c r="F255" s="327"/>
      <c r="G255" s="327"/>
      <c r="H255" s="327"/>
      <c r="I255" s="327"/>
      <c r="J255" s="327"/>
      <c r="K255" s="327"/>
      <c r="L255" s="327"/>
      <c r="M255" s="327"/>
      <c r="N255" s="327"/>
      <c r="O255" s="327">
        <f>SUM(O150:O253)</f>
        <v>3122.1857604352417</v>
      </c>
      <c r="P255" s="327"/>
      <c r="Q255" s="327"/>
      <c r="R255" s="327"/>
      <c r="S255" s="327"/>
      <c r="T255" s="327"/>
      <c r="U255" s="327"/>
      <c r="V255" s="327"/>
      <c r="W255" s="327"/>
      <c r="X255" s="327"/>
      <c r="Y255" s="327">
        <f>IF(Y149="kWh",SUMPRODUCT(D150:D253,Y150:Y253))</f>
        <v>732923.64384871337</v>
      </c>
      <c r="Z255" s="327">
        <f>IF(Z149="kWh",SUMPRODUCT(D150:D253,Z150:Z253))</f>
        <v>1104427.515425395</v>
      </c>
      <c r="AA255" s="327">
        <f>IF(AA149="kW",SUMPRODUCT(N150:N253,O150:O253,AA150:AA253),SUMPRODUCT(D150:D253,AA150:AA253))</f>
        <v>5811.4610452817378</v>
      </c>
      <c r="AB255" s="327">
        <f>IF(AB149="kW",SUMPRODUCT(N150:N253,O150:O253,AB150:AB253),SUMPRODUCT(D150:D253,AB150:AB253))</f>
        <v>117.99</v>
      </c>
      <c r="AC255" s="327">
        <f>IF(AC149="kW",SUMPRODUCT(N150:N253,O150:O253,AC150:AC253),SUMPRODUCT(D150:D253,AC150:AC253))</f>
        <v>0</v>
      </c>
      <c r="AD255" s="327">
        <f>IF(AD149="kW",SUMPRODUCT(N150:N253,O150:O253,AD150:AD253),SUMPRODUCT(D150:D253,AD150:AD253))</f>
        <v>0</v>
      </c>
      <c r="AE255" s="327">
        <f>IF(AE149="kW",SUMPRODUCT(N150:N253,O150:O253,AE150:AE253),SUMPRODUCT(D150:D253,AE150:AE253))</f>
        <v>0</v>
      </c>
      <c r="AF255" s="327">
        <f>IF(AF149="kW",SUMPRODUCT(N150:N253,O150:O253,AF150:AF253),SUMPRODUCT(D150:D253,AF150:AF253))</f>
        <v>0</v>
      </c>
      <c r="AG255" s="327">
        <f>IF(AG149="kW",SUMPRODUCT(N150:N253,O150:O253,AG150:AG253),SUMPRODUCT(D150:D253,AG150:AG253))</f>
        <v>0</v>
      </c>
      <c r="AH255" s="327">
        <f>IF(AH149="kW",SUMPRODUCT(N150:N253,O150:O253,AH150:AH253),SUMPRODUCT(D150:D253,AH150:AH253))</f>
        <v>0</v>
      </c>
      <c r="AI255" s="327">
        <f>IF(AI149="kW",SUMPRODUCT(N150:N253,O150:O253,AI150:AI253),SUMPRODUCT(D150:D253,AI150:AI253))</f>
        <v>0</v>
      </c>
      <c r="AJ255" s="327">
        <f>IF(AJ149="kW",SUMPRODUCT(N150:N253,O150:O253,AJ150:AJ253),SUMPRODUCT(D150:D253,AJ150:AJ253))</f>
        <v>0</v>
      </c>
      <c r="AK255" s="327">
        <f>IF(AK149="kW",SUMPRODUCT(N150:N253,O150:O253,AK150:AK253),SUMPRODUCT(D150:D253,AK150:AK253))</f>
        <v>0</v>
      </c>
      <c r="AL255" s="327">
        <f>IF(AL149="kW",SUMPRODUCT(N150:N253,O150:O253,AL150:AL253),SUMPRODUCT(D150:D253,AL150:AL253))</f>
        <v>0</v>
      </c>
      <c r="AM255" s="328"/>
    </row>
    <row r="256" spans="1:39" ht="15.75">
      <c r="B256" s="329" t="s">
        <v>246</v>
      </c>
      <c r="C256" s="326"/>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f>HLOOKUP(Y148,'2. LRAMVA Threshold'!$B$42:$Q$53,4,FALSE)</f>
        <v>0</v>
      </c>
      <c r="Z256" s="326">
        <f>HLOOKUP(Z148,'2. LRAMVA Threshold'!$B$42:$Q$53,4,FALSE)</f>
        <v>0</v>
      </c>
      <c r="AA256" s="326">
        <f>HLOOKUP(AA148,'2. LRAMVA Threshold'!$B$42:$Q$53,4,FALSE)</f>
        <v>0</v>
      </c>
      <c r="AB256" s="326">
        <f>HLOOKUP(AB148,'2. LRAMVA Threshold'!$B$42:$Q$53,4,FALSE)</f>
        <v>0</v>
      </c>
      <c r="AC256" s="326">
        <f>HLOOKUP(AC148,'2. LRAMVA Threshold'!$B$42:$Q$53,4,FALSE)</f>
        <v>0</v>
      </c>
      <c r="AD256" s="326">
        <f>HLOOKUP(AD148,'2. LRAMVA Threshold'!$B$42:$Q$53,4,FALSE)</f>
        <v>0</v>
      </c>
      <c r="AE256" s="326">
        <f>HLOOKUP(AE148,'2. LRAMVA Threshold'!$B$42:$Q$53,4,FALSE)</f>
        <v>0</v>
      </c>
      <c r="AF256" s="326">
        <f>HLOOKUP(AF148,'2. LRAMVA Threshold'!$B$42:$Q$53,4,FALSE)</f>
        <v>0</v>
      </c>
      <c r="AG256" s="326">
        <f>HLOOKUP(AG148,'2. LRAMVA Threshold'!$B$42:$Q$53,4,FALSE)</f>
        <v>0</v>
      </c>
      <c r="AH256" s="326">
        <f>HLOOKUP(AH148,'2. LRAMVA Threshold'!$B$42:$Q$53,4,FALSE)</f>
        <v>0</v>
      </c>
      <c r="AI256" s="326">
        <f>HLOOKUP(AI148,'2. LRAMVA Threshold'!$B$42:$Q$53,4,FALSE)</f>
        <v>0</v>
      </c>
      <c r="AJ256" s="326">
        <f>HLOOKUP(AJ148,'2. LRAMVA Threshold'!$B$42:$Q$53,4,FALSE)</f>
        <v>0</v>
      </c>
      <c r="AK256" s="326">
        <f>HLOOKUP(AK148,'2. LRAMVA Threshold'!$B$42:$Q$53,4,FALSE)</f>
        <v>0</v>
      </c>
      <c r="AL256" s="326">
        <f>HLOOKUP(AL148,'2. LRAMVA Threshold'!$B$42:$Q$53,4,FALSE)</f>
        <v>0</v>
      </c>
      <c r="AM256" s="330"/>
    </row>
    <row r="257" spans="1:41" ht="15">
      <c r="B257" s="322"/>
      <c r="C257" s="331"/>
      <c r="D257" s="332"/>
      <c r="E257" s="332"/>
      <c r="F257" s="332"/>
      <c r="G257" s="332"/>
      <c r="H257" s="332"/>
      <c r="I257" s="332"/>
      <c r="J257" s="332"/>
      <c r="K257" s="332"/>
      <c r="L257" s="332"/>
      <c r="M257" s="332"/>
      <c r="N257" s="332"/>
      <c r="O257" s="333"/>
      <c r="P257" s="332"/>
      <c r="Q257" s="332"/>
      <c r="R257" s="332"/>
      <c r="S257" s="334"/>
      <c r="T257" s="334"/>
      <c r="U257" s="334"/>
      <c r="V257" s="334"/>
      <c r="W257" s="332"/>
      <c r="X257" s="332"/>
      <c r="Y257" s="299"/>
      <c r="Z257" s="299"/>
      <c r="AA257" s="299"/>
      <c r="AB257" s="299"/>
      <c r="AC257" s="299"/>
      <c r="AD257" s="299"/>
      <c r="AE257" s="299"/>
      <c r="AF257" s="299"/>
      <c r="AG257" s="299"/>
      <c r="AH257" s="299"/>
      <c r="AI257" s="299"/>
      <c r="AJ257" s="299"/>
      <c r="AK257" s="299"/>
      <c r="AL257" s="299"/>
      <c r="AM257" s="335"/>
    </row>
    <row r="258" spans="1:41" ht="15">
      <c r="B258" s="322" t="s">
        <v>165</v>
      </c>
      <c r="C258" s="336"/>
      <c r="D258" s="336"/>
      <c r="E258" s="374"/>
      <c r="F258" s="374"/>
      <c r="G258" s="374"/>
      <c r="H258" s="374"/>
      <c r="I258" s="374"/>
      <c r="J258" s="374"/>
      <c r="K258" s="374"/>
      <c r="L258" s="374"/>
      <c r="M258" s="374"/>
      <c r="N258" s="374"/>
      <c r="O258" s="290"/>
      <c r="P258" s="338"/>
      <c r="Q258" s="338"/>
      <c r="R258" s="338"/>
      <c r="S258" s="337"/>
      <c r="T258" s="337"/>
      <c r="U258" s="337"/>
      <c r="V258" s="337"/>
      <c r="W258" s="338"/>
      <c r="X258" s="338"/>
      <c r="Y258" s="339">
        <f>HLOOKUP(Y$20,'3.  Distribution Rates'!$C$122:$P$133,4,FALSE)</f>
        <v>0</v>
      </c>
      <c r="Z258" s="339">
        <f>HLOOKUP(Z$20,'3.  Distribution Rates'!$C$122:$P$133,4,FALSE)</f>
        <v>0</v>
      </c>
      <c r="AA258" s="339">
        <f>HLOOKUP(AA$20,'3.  Distribution Rates'!$C$122:$P$133,4,FALSE)</f>
        <v>0</v>
      </c>
      <c r="AB258" s="339">
        <f>HLOOKUP(AB$20,'3.  Distribution Rates'!$C$122:$P$133,4,FALSE)</f>
        <v>0</v>
      </c>
      <c r="AC258" s="339">
        <f>HLOOKUP(AC$20,'3.  Distribution Rates'!$C$122:$P$133,4,FALSE)</f>
        <v>0</v>
      </c>
      <c r="AD258" s="339">
        <f>HLOOKUP(AD$20,'3.  Distribution Rates'!$C$122:$P$133,4,FALSE)</f>
        <v>0</v>
      </c>
      <c r="AE258" s="339">
        <f>HLOOKUP(AE$20,'3.  Distribution Rates'!$C$122:$P$133,4,FALSE)</f>
        <v>0</v>
      </c>
      <c r="AF258" s="339">
        <f>HLOOKUP(AF$20,'3.  Distribution Rates'!$C$122:$P$133,4,FALSE)</f>
        <v>0</v>
      </c>
      <c r="AG258" s="339">
        <f>HLOOKUP(AG$20,'3.  Distribution Rates'!$C$122:$P$133,4,FALSE)</f>
        <v>0</v>
      </c>
      <c r="AH258" s="339">
        <f>HLOOKUP(AH$20,'3.  Distribution Rates'!$C$122:$P$133,4,FALSE)</f>
        <v>0</v>
      </c>
      <c r="AI258" s="339">
        <f>HLOOKUP(AI$20,'3.  Distribution Rates'!$C$122:$P$133,4,FALSE)</f>
        <v>0</v>
      </c>
      <c r="AJ258" s="339">
        <f>HLOOKUP(AJ$20,'3.  Distribution Rates'!$C$122:$P$133,4,FALSE)</f>
        <v>0</v>
      </c>
      <c r="AK258" s="339">
        <f>HLOOKUP(AK$20,'3.  Distribution Rates'!$C$122:$P$133,4,FALSE)</f>
        <v>0</v>
      </c>
      <c r="AL258" s="339">
        <f>HLOOKUP(AL$20,'3.  Distribution Rates'!$C$122:$P$133,4,FALSE)</f>
        <v>0</v>
      </c>
      <c r="AM258" s="375"/>
    </row>
    <row r="259" spans="1:41" ht="15">
      <c r="B259" s="293" t="s">
        <v>154</v>
      </c>
      <c r="C259" s="343"/>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6">
        <f t="shared" ref="Y259:AL259" si="70">Y135*Y258</f>
        <v>0</v>
      </c>
      <c r="Z259" s="376">
        <f t="shared" si="70"/>
        <v>0</v>
      </c>
      <c r="AA259" s="376">
        <f t="shared" si="70"/>
        <v>0</v>
      </c>
      <c r="AB259" s="376">
        <f t="shared" si="70"/>
        <v>0</v>
      </c>
      <c r="AC259" s="376">
        <f t="shared" si="70"/>
        <v>0</v>
      </c>
      <c r="AD259" s="376">
        <f t="shared" si="70"/>
        <v>0</v>
      </c>
      <c r="AE259" s="376">
        <f t="shared" si="70"/>
        <v>0</v>
      </c>
      <c r="AF259" s="376">
        <f t="shared" si="70"/>
        <v>0</v>
      </c>
      <c r="AG259" s="376">
        <f t="shared" si="70"/>
        <v>0</v>
      </c>
      <c r="AH259" s="376">
        <f t="shared" si="70"/>
        <v>0</v>
      </c>
      <c r="AI259" s="376">
        <f t="shared" si="70"/>
        <v>0</v>
      </c>
      <c r="AJ259" s="376">
        <f t="shared" si="70"/>
        <v>0</v>
      </c>
      <c r="AK259" s="376">
        <f t="shared" si="70"/>
        <v>0</v>
      </c>
      <c r="AL259" s="376">
        <f t="shared" si="70"/>
        <v>0</v>
      </c>
      <c r="AM259" s="609">
        <f>SUM(Y259:AL259)</f>
        <v>0</v>
      </c>
    </row>
    <row r="260" spans="1:41" ht="15">
      <c r="B260" s="293" t="s">
        <v>155</v>
      </c>
      <c r="C260" s="343"/>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6">
        <f t="shared" ref="Y260:AE260" si="71">Y255*Y258</f>
        <v>0</v>
      </c>
      <c r="Z260" s="376">
        <f t="shared" si="71"/>
        <v>0</v>
      </c>
      <c r="AA260" s="377">
        <f t="shared" si="71"/>
        <v>0</v>
      </c>
      <c r="AB260" s="377">
        <f t="shared" si="71"/>
        <v>0</v>
      </c>
      <c r="AC260" s="377">
        <f t="shared" si="71"/>
        <v>0</v>
      </c>
      <c r="AD260" s="377">
        <f t="shared" si="71"/>
        <v>0</v>
      </c>
      <c r="AE260" s="377">
        <f t="shared" si="71"/>
        <v>0</v>
      </c>
      <c r="AF260" s="377">
        <f t="shared" ref="AF260:AL260" si="72">AF255*AF258</f>
        <v>0</v>
      </c>
      <c r="AG260" s="377">
        <f t="shared" si="72"/>
        <v>0</v>
      </c>
      <c r="AH260" s="377">
        <f t="shared" si="72"/>
        <v>0</v>
      </c>
      <c r="AI260" s="377">
        <f t="shared" si="72"/>
        <v>0</v>
      </c>
      <c r="AJ260" s="377">
        <f t="shared" si="72"/>
        <v>0</v>
      </c>
      <c r="AK260" s="377">
        <f t="shared" si="72"/>
        <v>0</v>
      </c>
      <c r="AL260" s="377">
        <f t="shared" si="72"/>
        <v>0</v>
      </c>
      <c r="AM260" s="609">
        <f>SUM(Y260:AL260)</f>
        <v>0</v>
      </c>
    </row>
    <row r="261" spans="1:41" s="378" customFormat="1" ht="15.75">
      <c r="A261" s="503"/>
      <c r="B261" s="347" t="s">
        <v>254</v>
      </c>
      <c r="C261" s="343"/>
      <c r="D261" s="334"/>
      <c r="E261" s="332"/>
      <c r="F261" s="332"/>
      <c r="G261" s="332"/>
      <c r="H261" s="332"/>
      <c r="I261" s="332"/>
      <c r="J261" s="332"/>
      <c r="K261" s="332"/>
      <c r="L261" s="332"/>
      <c r="M261" s="332"/>
      <c r="N261" s="332"/>
      <c r="O261" s="299"/>
      <c r="P261" s="332"/>
      <c r="Q261" s="332"/>
      <c r="R261" s="332"/>
      <c r="S261" s="334"/>
      <c r="T261" s="334"/>
      <c r="U261" s="334"/>
      <c r="V261" s="334"/>
      <c r="W261" s="332"/>
      <c r="X261" s="332"/>
      <c r="Y261" s="344">
        <f>SUM(Y259:Y260)</f>
        <v>0</v>
      </c>
      <c r="Z261" s="344">
        <f t="shared" ref="Z261:AE261" si="73">SUM(Z259:Z260)</f>
        <v>0</v>
      </c>
      <c r="AA261" s="344">
        <f t="shared" si="73"/>
        <v>0</v>
      </c>
      <c r="AB261" s="344">
        <f t="shared" si="73"/>
        <v>0</v>
      </c>
      <c r="AC261" s="344">
        <f t="shared" si="73"/>
        <v>0</v>
      </c>
      <c r="AD261" s="344">
        <f t="shared" si="73"/>
        <v>0</v>
      </c>
      <c r="AE261" s="344">
        <f t="shared" si="73"/>
        <v>0</v>
      </c>
      <c r="AF261" s="344">
        <f t="shared" ref="AF261:AL261" si="74">SUM(AF259:AF260)</f>
        <v>0</v>
      </c>
      <c r="AG261" s="344">
        <f t="shared" si="74"/>
        <v>0</v>
      </c>
      <c r="AH261" s="344">
        <f t="shared" si="74"/>
        <v>0</v>
      </c>
      <c r="AI261" s="344">
        <f t="shared" si="74"/>
        <v>0</v>
      </c>
      <c r="AJ261" s="344">
        <f t="shared" si="74"/>
        <v>0</v>
      </c>
      <c r="AK261" s="344">
        <f t="shared" si="74"/>
        <v>0</v>
      </c>
      <c r="AL261" s="344">
        <f t="shared" si="74"/>
        <v>0</v>
      </c>
      <c r="AM261" s="405">
        <f>SUM(AM259:AM260)</f>
        <v>0</v>
      </c>
    </row>
    <row r="262" spans="1:41" s="378" customFormat="1" ht="15.75">
      <c r="A262" s="503"/>
      <c r="B262" s="347" t="s">
        <v>247</v>
      </c>
      <c r="C262" s="343"/>
      <c r="D262" s="348"/>
      <c r="E262" s="332"/>
      <c r="F262" s="332"/>
      <c r="G262" s="332"/>
      <c r="H262" s="332"/>
      <c r="I262" s="332"/>
      <c r="J262" s="332"/>
      <c r="K262" s="332"/>
      <c r="L262" s="332"/>
      <c r="M262" s="332"/>
      <c r="N262" s="332"/>
      <c r="O262" s="299"/>
      <c r="P262" s="332"/>
      <c r="Q262" s="332"/>
      <c r="R262" s="332"/>
      <c r="S262" s="334"/>
      <c r="T262" s="334"/>
      <c r="U262" s="334"/>
      <c r="V262" s="334"/>
      <c r="W262" s="332"/>
      <c r="X262" s="332"/>
      <c r="Y262" s="345">
        <f t="shared" ref="Y262:AE262" si="75">Y256*Y258</f>
        <v>0</v>
      </c>
      <c r="Z262" s="345">
        <f t="shared" si="75"/>
        <v>0</v>
      </c>
      <c r="AA262" s="345">
        <f t="shared" si="75"/>
        <v>0</v>
      </c>
      <c r="AB262" s="345">
        <f t="shared" si="75"/>
        <v>0</v>
      </c>
      <c r="AC262" s="345">
        <f t="shared" si="75"/>
        <v>0</v>
      </c>
      <c r="AD262" s="345">
        <f t="shared" si="75"/>
        <v>0</v>
      </c>
      <c r="AE262" s="345">
        <f t="shared" si="75"/>
        <v>0</v>
      </c>
      <c r="AF262" s="345">
        <f t="shared" ref="AF262:AL262" si="76">AF256*AF258</f>
        <v>0</v>
      </c>
      <c r="AG262" s="345">
        <f t="shared" si="76"/>
        <v>0</v>
      </c>
      <c r="AH262" s="345">
        <f t="shared" si="76"/>
        <v>0</v>
      </c>
      <c r="AI262" s="345">
        <f t="shared" si="76"/>
        <v>0</v>
      </c>
      <c r="AJ262" s="345">
        <f t="shared" si="76"/>
        <v>0</v>
      </c>
      <c r="AK262" s="345">
        <f t="shared" si="76"/>
        <v>0</v>
      </c>
      <c r="AL262" s="345">
        <f t="shared" si="76"/>
        <v>0</v>
      </c>
      <c r="AM262" s="405">
        <f>SUM(Y262:AL262)</f>
        <v>0</v>
      </c>
    </row>
    <row r="263" spans="1:41" s="378" customFormat="1" ht="15.75">
      <c r="A263" s="503"/>
      <c r="B263" s="347" t="s">
        <v>255</v>
      </c>
      <c r="C263" s="343"/>
      <c r="D263" s="348"/>
      <c r="E263" s="332"/>
      <c r="F263" s="332"/>
      <c r="G263" s="332"/>
      <c r="H263" s="332"/>
      <c r="I263" s="332"/>
      <c r="J263" s="332"/>
      <c r="K263" s="332"/>
      <c r="L263" s="332"/>
      <c r="M263" s="332"/>
      <c r="N263" s="332"/>
      <c r="O263" s="299"/>
      <c r="P263" s="332"/>
      <c r="Q263" s="332"/>
      <c r="R263" s="332"/>
      <c r="S263" s="348"/>
      <c r="T263" s="348"/>
      <c r="U263" s="348"/>
      <c r="V263" s="348"/>
      <c r="W263" s="332"/>
      <c r="X263" s="332"/>
      <c r="AM263" s="405">
        <f>AM261-AM262</f>
        <v>0</v>
      </c>
    </row>
    <row r="264" spans="1:41" ht="15">
      <c r="B264" s="322"/>
      <c r="C264" s="348"/>
      <c r="D264" s="348"/>
      <c r="E264" s="332"/>
      <c r="F264" s="332"/>
      <c r="G264" s="332"/>
      <c r="H264" s="332"/>
      <c r="I264" s="332"/>
      <c r="J264" s="332"/>
      <c r="K264" s="332"/>
      <c r="L264" s="332"/>
      <c r="M264" s="332"/>
      <c r="N264" s="332"/>
      <c r="O264" s="299"/>
      <c r="P264" s="332"/>
      <c r="Q264" s="332"/>
      <c r="R264" s="332"/>
      <c r="S264" s="348"/>
      <c r="T264" s="343"/>
      <c r="U264" s="348"/>
      <c r="V264" s="348"/>
      <c r="W264" s="332"/>
      <c r="X264" s="332"/>
      <c r="AM264" s="346"/>
    </row>
    <row r="265" spans="1:41" ht="15">
      <c r="B265" s="293" t="s">
        <v>70</v>
      </c>
      <c r="C265" s="354"/>
      <c r="D265" s="278"/>
      <c r="E265" s="278"/>
      <c r="F265" s="278"/>
      <c r="G265" s="278"/>
      <c r="H265" s="278"/>
      <c r="I265" s="278"/>
      <c r="J265" s="278"/>
      <c r="K265" s="278"/>
      <c r="L265" s="278"/>
      <c r="M265" s="278"/>
      <c r="N265" s="278"/>
      <c r="O265" s="355"/>
      <c r="P265" s="278"/>
      <c r="Q265" s="278"/>
      <c r="R265" s="278"/>
      <c r="S265" s="303"/>
      <c r="T265" s="308"/>
      <c r="U265" s="308"/>
      <c r="V265" s="278"/>
      <c r="W265" s="278"/>
      <c r="X265" s="308"/>
      <c r="Y265" s="290">
        <f>SUMPRODUCT(E150:E253,Y150:Y253)</f>
        <v>732923.64383345458</v>
      </c>
      <c r="Z265" s="290">
        <f>SUMPRODUCT(E150:E253,Z150:Z253)</f>
        <v>1102845.0332974603</v>
      </c>
      <c r="AA265" s="290">
        <f>IF(AA149="kW",SUMPRODUCT(N150:N253,P150:P253,AA150:AA253),SUMPRODUCT(E150:E253,AA150:AA253))</f>
        <v>5790.1671542560052</v>
      </c>
      <c r="AB265" s="290">
        <f>IF(AB149="kW",SUMPRODUCT(N150:N253,P150:P253,AB150:AB253),SUMPRODUCT(E150:E253,AB150:AB253))</f>
        <v>117.99</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6"/>
      <c r="AO265" s="282"/>
    </row>
    <row r="266" spans="1:41" ht="15">
      <c r="B266" s="293" t="s">
        <v>71</v>
      </c>
      <c r="C266" s="354"/>
      <c r="D266" s="278"/>
      <c r="E266" s="278"/>
      <c r="F266" s="278"/>
      <c r="G266" s="278"/>
      <c r="H266" s="278"/>
      <c r="I266" s="278"/>
      <c r="J266" s="278"/>
      <c r="K266" s="278"/>
      <c r="L266" s="278"/>
      <c r="M266" s="278"/>
      <c r="N266" s="278"/>
      <c r="O266" s="355"/>
      <c r="P266" s="278"/>
      <c r="Q266" s="278"/>
      <c r="R266" s="278"/>
      <c r="S266" s="303"/>
      <c r="T266" s="308"/>
      <c r="U266" s="308"/>
      <c r="V266" s="278"/>
      <c r="W266" s="278"/>
      <c r="X266" s="308"/>
      <c r="Y266" s="290">
        <f>SUMPRODUCT(F150:F253,Y150:Y253)</f>
        <v>732862.04382745456</v>
      </c>
      <c r="Z266" s="290">
        <f>SUMPRODUCT(F150:F253,Z150:Z253)</f>
        <v>1102594.4670519915</v>
      </c>
      <c r="AA266" s="290">
        <f>IF(AA149="kW",SUMPRODUCT(N150:N253,Q150:Q253,AA150:AA253),SUMPRODUCT(F150:F253,AA150:AA253))</f>
        <v>5786.9631542560046</v>
      </c>
      <c r="AB266" s="290">
        <f>IF(AB149="kW",SUMPRODUCT(N150:N253,Q150:Q253,AB150:AB253),SUMPRODUCT(F150:F253,AB150:AB253))</f>
        <v>117.99</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5"/>
    </row>
    <row r="267" spans="1:41" ht="15">
      <c r="B267" s="322" t="s">
        <v>189</v>
      </c>
      <c r="C267" s="354"/>
      <c r="D267" s="278"/>
      <c r="E267" s="278"/>
      <c r="F267" s="278"/>
      <c r="G267" s="278"/>
      <c r="H267" s="278"/>
      <c r="I267" s="278"/>
      <c r="J267" s="278"/>
      <c r="K267" s="278"/>
      <c r="L267" s="278"/>
      <c r="M267" s="278"/>
      <c r="N267" s="278"/>
      <c r="O267" s="355"/>
      <c r="P267" s="278"/>
      <c r="Q267" s="278"/>
      <c r="R267" s="278"/>
      <c r="S267" s="303"/>
      <c r="T267" s="308"/>
      <c r="U267" s="308"/>
      <c r="V267" s="278"/>
      <c r="W267" s="278"/>
      <c r="X267" s="308"/>
      <c r="Y267" s="290">
        <f>SUMPRODUCT(G150:G253,Y150:Y253)</f>
        <v>731025.87227115489</v>
      </c>
      <c r="Z267" s="290">
        <f>SUMPRODUCT(G150:G253,Z150:Z253)</f>
        <v>899774.33106922288</v>
      </c>
      <c r="AA267" s="290">
        <f>IF(AA149="kW",SUMPRODUCT(N150:N253,R150:R253,AA150:AA253),SUMPRODUCT(G150:G253,AA150:AA253))</f>
        <v>5716.789352364116</v>
      </c>
      <c r="AB267" s="290">
        <f>IF(AB149="kW",SUMPRODUCT(N150:N253,R150:R253,AB150:AB253),SUMPRODUCT(G150:G253,AB150:AB253))</f>
        <v>117.99</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5"/>
    </row>
    <row r="268" spans="1:41" ht="15">
      <c r="B268" s="322" t="s">
        <v>190</v>
      </c>
      <c r="C268" s="354"/>
      <c r="D268" s="278"/>
      <c r="E268" s="278"/>
      <c r="F268" s="278"/>
      <c r="G268" s="278"/>
      <c r="H268" s="278"/>
      <c r="I268" s="278"/>
      <c r="J268" s="278"/>
      <c r="K268" s="278"/>
      <c r="L268" s="278"/>
      <c r="M268" s="278"/>
      <c r="N268" s="278"/>
      <c r="O268" s="355"/>
      <c r="P268" s="278"/>
      <c r="Q268" s="278"/>
      <c r="R268" s="278"/>
      <c r="S268" s="303"/>
      <c r="T268" s="308"/>
      <c r="U268" s="308"/>
      <c r="V268" s="278"/>
      <c r="W268" s="278"/>
      <c r="X268" s="308"/>
      <c r="Y268" s="290">
        <f>SUMPRODUCT(H150:H253,Y150:Y253)</f>
        <v>644179.34695779206</v>
      </c>
      <c r="Z268" s="290">
        <f>SUMPRODUCT(H150:H253,Z150:Z253)</f>
        <v>899774.33106922288</v>
      </c>
      <c r="AA268" s="290">
        <f>IF(AA149="kW",SUMPRODUCT(N150:N253,S150:S253,AA150:AA253),SUMPRODUCT(H150:H253,AA150:AA253))</f>
        <v>5716.789352364116</v>
      </c>
      <c r="AB268" s="290">
        <f>IF(AB149="kW",SUMPRODUCT(N150:N253,S150:S253,AB150:AB253),SUMPRODUCT(H150:H253,AB150:AB253))</f>
        <v>117.99</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5"/>
    </row>
    <row r="269" spans="1:41" ht="15">
      <c r="B269" s="322" t="s">
        <v>191</v>
      </c>
      <c r="C269" s="354"/>
      <c r="D269" s="278"/>
      <c r="E269" s="278"/>
      <c r="F269" s="278"/>
      <c r="G269" s="278"/>
      <c r="H269" s="278"/>
      <c r="I269" s="278"/>
      <c r="J269" s="278"/>
      <c r="K269" s="278"/>
      <c r="L269" s="278"/>
      <c r="M269" s="278"/>
      <c r="N269" s="278"/>
      <c r="O269" s="355"/>
      <c r="P269" s="278"/>
      <c r="Q269" s="278"/>
      <c r="R269" s="278"/>
      <c r="S269" s="303"/>
      <c r="T269" s="308"/>
      <c r="U269" s="308"/>
      <c r="V269" s="278"/>
      <c r="W269" s="278"/>
      <c r="X269" s="308"/>
      <c r="Y269" s="290">
        <f>SUMPRODUCT(I150:I253,Y150:Y253)</f>
        <v>520065.40361951583</v>
      </c>
      <c r="Z269" s="290">
        <f>SUMPRODUCT(I150:I253,Z150:Z253)</f>
        <v>319664.08544890891</v>
      </c>
      <c r="AA269" s="290">
        <f>IF(AA149="kW",SUMPRODUCT(N150:N253,T150:T253,AA150:AA253),SUMPRODUCT(I150:I253,AA150:AA253))</f>
        <v>5300.8670911849667</v>
      </c>
      <c r="AB269" s="290">
        <f>IF(AB149="kW",SUMPRODUCT(N150:N253,T150:T253,AB150:AB253),SUMPRODUCT(I150:I253,AB150:AB253))</f>
        <v>117.99</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5"/>
    </row>
    <row r="270" spans="1:41" ht="15">
      <c r="B270" s="322" t="s">
        <v>192</v>
      </c>
      <c r="C270" s="354"/>
      <c r="D270" s="308"/>
      <c r="E270" s="308"/>
      <c r="F270" s="308"/>
      <c r="G270" s="308"/>
      <c r="H270" s="308"/>
      <c r="I270" s="308"/>
      <c r="J270" s="308"/>
      <c r="K270" s="308"/>
      <c r="L270" s="308"/>
      <c r="M270" s="308"/>
      <c r="N270" s="308"/>
      <c r="O270" s="355"/>
      <c r="P270" s="308"/>
      <c r="Q270" s="308"/>
      <c r="R270" s="308"/>
      <c r="S270" s="303"/>
      <c r="T270" s="308"/>
      <c r="U270" s="308"/>
      <c r="V270" s="308"/>
      <c r="W270" s="308"/>
      <c r="X270" s="308"/>
      <c r="Y270" s="290">
        <f>SUMPRODUCT(J150:J253,Y150:Y253)</f>
        <v>475023.68104707811</v>
      </c>
      <c r="Z270" s="290">
        <f>SUMPRODUCT(J150:J253,Z150:Z253)</f>
        <v>319035.50496013893</v>
      </c>
      <c r="AA270" s="290">
        <f>IF(AA149="kW",SUMPRODUCT(N150:N253,U150:U253,AA150:AA253),SUMPRODUCT(J150:J253,AA150:AA253))</f>
        <v>5290.0260955979966</v>
      </c>
      <c r="AB270" s="290">
        <f>IF(AB149="kW",SUMPRODUCT(N150:N253,U150:U253,AB150:AB253),SUMPRODUCT(J150:J253,AB150:AB253))</f>
        <v>117.99</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5"/>
    </row>
    <row r="271" spans="1:41" ht="15">
      <c r="B271" s="322" t="s">
        <v>193</v>
      </c>
      <c r="C271" s="354"/>
      <c r="D271" s="333"/>
      <c r="E271" s="333"/>
      <c r="F271" s="333"/>
      <c r="G271" s="333"/>
      <c r="H271" s="333"/>
      <c r="I271" s="333"/>
      <c r="J271" s="333"/>
      <c r="K271" s="333"/>
      <c r="L271" s="333"/>
      <c r="M271" s="333"/>
      <c r="N271" s="333"/>
      <c r="O271" s="308"/>
      <c r="P271" s="278"/>
      <c r="Q271" s="278"/>
      <c r="R271" s="308"/>
      <c r="S271" s="303"/>
      <c r="T271" s="308"/>
      <c r="U271" s="308"/>
      <c r="V271" s="355"/>
      <c r="W271" s="355"/>
      <c r="X271" s="308"/>
      <c r="Y271" s="290">
        <f>SUMPRODUCT(K150:K253,Y150:Y253)</f>
        <v>474821.23611742316</v>
      </c>
      <c r="Z271" s="290">
        <f>SUMPRODUCT(K150:K253,Z150:Z253)</f>
        <v>315322.92991479032</v>
      </c>
      <c r="AA271" s="290">
        <f>IF(AA149="kW",SUMPRODUCT(N150:N253,V150:V253,AA150:AA253),SUMPRODUCT(K150:K253,AA150:AA253))</f>
        <v>5290.0260955979966</v>
      </c>
      <c r="AB271" s="290">
        <f>IF(AB149="kW",SUMPRODUCT(N150:N253,V150:V253,AB150:AB253),SUMPRODUCT(K150:K253,AB150:AB253))</f>
        <v>117.99</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5"/>
    </row>
    <row r="272" spans="1:41" ht="15">
      <c r="B272" s="379" t="s">
        <v>194</v>
      </c>
      <c r="C272" s="357"/>
      <c r="D272" s="380"/>
      <c r="E272" s="380"/>
      <c r="F272" s="380"/>
      <c r="G272" s="380"/>
      <c r="H272" s="380"/>
      <c r="I272" s="380"/>
      <c r="J272" s="380"/>
      <c r="K272" s="380"/>
      <c r="L272" s="380"/>
      <c r="M272" s="380"/>
      <c r="N272" s="380"/>
      <c r="O272" s="381"/>
      <c r="P272" s="382"/>
      <c r="Q272" s="382"/>
      <c r="R272" s="383"/>
      <c r="S272" s="362"/>
      <c r="T272" s="383"/>
      <c r="U272" s="383"/>
      <c r="V272" s="381"/>
      <c r="W272" s="381"/>
      <c r="X272" s="383"/>
      <c r="Y272" s="324">
        <f>SUMPRODUCT(L150:L253,Y150:Y253)</f>
        <v>458983.23611742316</v>
      </c>
      <c r="Z272" s="324">
        <f>SUMPRODUCT(L150:L253,Z150:Z253)</f>
        <v>311028.71994846431</v>
      </c>
      <c r="AA272" s="324">
        <f>IF(AA149="kW",SUMPRODUCT(N150:N253,W150:W253,AA150:AA253),SUMPRODUCT(L150:L253,AA150:AA253))</f>
        <v>5175.9324984916802</v>
      </c>
      <c r="AB272" s="324">
        <f>IF(AB149="kW",SUMPRODUCT(N150:N253,W150:W253,AB150:AB253),SUMPRODUCT(L150:L253,AB150:AB253))</f>
        <v>117.99</v>
      </c>
      <c r="AC272" s="324">
        <f>IF(AC149="kW",SUMPRODUCT(N150:N253,W150:W253,AC150:AC253),SUMPRODUCT(L150:L253, AC150:AC253))</f>
        <v>0</v>
      </c>
      <c r="AD272" s="324">
        <f>IF(AD149="kW",SUMPRODUCT(N150:N253,W150:W253,AD150:AD253),SUMPRODUCT(L150:L253, AD150:AD253))</f>
        <v>0</v>
      </c>
      <c r="AE272" s="324">
        <f>IF(AE149="kW",SUMPRODUCT(N150:N253,W150:W253,AE150:AE253),SUMPRODUCT(L150:L253,AE150:AE253))</f>
        <v>0</v>
      </c>
      <c r="AF272" s="324">
        <f>IF(AF149="kW",SUMPRODUCT(N150:N253,W150:W253,AF150:AF253),SUMPRODUCT(L150:L253,AF150:AF253))</f>
        <v>0</v>
      </c>
      <c r="AG272" s="324">
        <f>IF(AG149="kW",SUMPRODUCT(N150:N253,W150:W253,AG150:AG253),SUMPRODUCT(L150:L253,AG150:AG253))</f>
        <v>0</v>
      </c>
      <c r="AH272" s="324">
        <f>IF(AH149="kW",SUMPRODUCT(N150:N253,W150:W253,AH150:AH253),SUMPRODUCT(L150:L253,AH150:AH253))</f>
        <v>0</v>
      </c>
      <c r="AI272" s="324">
        <f>IF(AI149="kW",SUMPRODUCT(N150:N253,W150:W253,AI150:AI253),SUMPRODUCT(L150:L253,AI150:AI253))</f>
        <v>0</v>
      </c>
      <c r="AJ272" s="324">
        <f>IF(AJ149="kW",SUMPRODUCT(N150:N253,W150:W253,AJ150:AJ253),SUMPRODUCT(L150:L253,AJ150:AJ253))</f>
        <v>0</v>
      </c>
      <c r="AK272" s="324">
        <f>IF(AK149="kW",SUMPRODUCT(N150:N253,W150:W253,AK150:AK253),SUMPRODUCT(L150:L253,AK150:AK253))</f>
        <v>0</v>
      </c>
      <c r="AL272" s="324">
        <f>IF(AL149="kW",SUMPRODUCT(N150:N253,W150:W253,AL150:AL253),SUMPRODUCT(L150:L253,AL150:AL253))</f>
        <v>0</v>
      </c>
      <c r="AM272" s="384"/>
    </row>
    <row r="273" spans="1:39" ht="18.75" customHeight="1">
      <c r="B273" s="366" t="s">
        <v>583</v>
      </c>
      <c r="C273" s="385"/>
      <c r="D273" s="386"/>
      <c r="E273" s="386"/>
      <c r="F273" s="386"/>
      <c r="G273" s="386"/>
      <c r="H273" s="386"/>
      <c r="I273" s="386"/>
      <c r="J273" s="386"/>
      <c r="K273" s="386"/>
      <c r="L273" s="386"/>
      <c r="M273" s="386"/>
      <c r="N273" s="386"/>
      <c r="O273" s="386"/>
      <c r="P273" s="386"/>
      <c r="Q273" s="386"/>
      <c r="R273" s="386"/>
      <c r="S273" s="369"/>
      <c r="T273" s="370"/>
      <c r="U273" s="386"/>
      <c r="V273" s="386"/>
      <c r="W273" s="386"/>
      <c r="X273" s="386"/>
      <c r="Y273" s="387"/>
      <c r="Z273" s="387"/>
      <c r="AA273" s="387"/>
      <c r="AB273" s="387"/>
      <c r="AC273" s="387"/>
      <c r="AD273" s="387"/>
      <c r="AE273" s="387"/>
      <c r="AF273" s="387"/>
      <c r="AG273" s="387"/>
      <c r="AH273" s="387"/>
      <c r="AI273" s="387"/>
      <c r="AJ273" s="387"/>
      <c r="AK273" s="387"/>
      <c r="AL273" s="387"/>
      <c r="AM273" s="387"/>
    </row>
    <row r="274" spans="1:39">
      <c r="E274" s="388"/>
      <c r="F274" s="388"/>
      <c r="G274" s="388"/>
      <c r="H274" s="388"/>
      <c r="I274" s="388"/>
      <c r="J274" s="388"/>
      <c r="K274" s="388"/>
      <c r="L274" s="388"/>
      <c r="M274" s="388"/>
      <c r="N274" s="388"/>
      <c r="O274" s="388"/>
      <c r="P274" s="388"/>
      <c r="Q274" s="388"/>
      <c r="R274" s="388"/>
      <c r="S274" s="388"/>
      <c r="T274" s="388"/>
      <c r="U274" s="388"/>
      <c r="V274" s="388"/>
      <c r="W274" s="388"/>
      <c r="X274" s="388"/>
      <c r="Y274" s="255"/>
      <c r="Z274" s="255"/>
      <c r="AA274" s="255"/>
      <c r="AB274" s="255"/>
      <c r="AC274" s="255"/>
      <c r="AD274" s="255"/>
      <c r="AE274" s="255"/>
      <c r="AF274" s="255"/>
      <c r="AG274" s="255"/>
      <c r="AH274" s="255"/>
      <c r="AI274" s="255"/>
      <c r="AJ274" s="255"/>
      <c r="AK274" s="255"/>
      <c r="AL274" s="255"/>
    </row>
    <row r="275" spans="1:39" ht="15.75">
      <c r="B275" s="279" t="s">
        <v>248</v>
      </c>
      <c r="C275" s="280"/>
      <c r="D275" s="572" t="s">
        <v>526</v>
      </c>
      <c r="E275" s="570"/>
      <c r="O275" s="280"/>
      <c r="Y275" s="269"/>
      <c r="Z275" s="266"/>
      <c r="AA275" s="266"/>
      <c r="AB275" s="266"/>
      <c r="AC275" s="266"/>
      <c r="AD275" s="266"/>
      <c r="AE275" s="266"/>
      <c r="AF275" s="266"/>
      <c r="AG275" s="266"/>
      <c r="AH275" s="266"/>
      <c r="AI275" s="266"/>
      <c r="AJ275" s="266"/>
      <c r="AK275" s="266"/>
      <c r="AL275" s="266"/>
      <c r="AM275" s="281"/>
    </row>
    <row r="276" spans="1:39" ht="33" customHeight="1">
      <c r="B276" s="920" t="s">
        <v>211</v>
      </c>
      <c r="C276" s="922" t="s">
        <v>33</v>
      </c>
      <c r="D276" s="283" t="s">
        <v>422</v>
      </c>
      <c r="E276" s="924" t="s">
        <v>209</v>
      </c>
      <c r="F276" s="925"/>
      <c r="G276" s="925"/>
      <c r="H276" s="925"/>
      <c r="I276" s="925"/>
      <c r="J276" s="925"/>
      <c r="K276" s="925"/>
      <c r="L276" s="925"/>
      <c r="M276" s="926"/>
      <c r="N276" s="927" t="s">
        <v>213</v>
      </c>
      <c r="O276" s="283" t="s">
        <v>423</v>
      </c>
      <c r="P276" s="924" t="s">
        <v>212</v>
      </c>
      <c r="Q276" s="925"/>
      <c r="R276" s="925"/>
      <c r="S276" s="925"/>
      <c r="T276" s="925"/>
      <c r="U276" s="925"/>
      <c r="V276" s="925"/>
      <c r="W276" s="925"/>
      <c r="X276" s="926"/>
      <c r="Y276" s="917" t="s">
        <v>243</v>
      </c>
      <c r="Z276" s="918"/>
      <c r="AA276" s="918"/>
      <c r="AB276" s="918"/>
      <c r="AC276" s="918"/>
      <c r="AD276" s="918"/>
      <c r="AE276" s="918"/>
      <c r="AF276" s="918"/>
      <c r="AG276" s="918"/>
      <c r="AH276" s="918"/>
      <c r="AI276" s="918"/>
      <c r="AJ276" s="918"/>
      <c r="AK276" s="918"/>
      <c r="AL276" s="918"/>
      <c r="AM276" s="919"/>
    </row>
    <row r="277" spans="1:39" ht="60.75" customHeight="1">
      <c r="B277" s="921"/>
      <c r="C277" s="923"/>
      <c r="D277" s="284">
        <v>2013</v>
      </c>
      <c r="E277" s="284">
        <v>2014</v>
      </c>
      <c r="F277" s="284">
        <v>2015</v>
      </c>
      <c r="G277" s="284">
        <v>2016</v>
      </c>
      <c r="H277" s="284">
        <v>2017</v>
      </c>
      <c r="I277" s="284">
        <v>2018</v>
      </c>
      <c r="J277" s="284">
        <v>2019</v>
      </c>
      <c r="K277" s="284">
        <v>2020</v>
      </c>
      <c r="L277" s="284">
        <v>2021</v>
      </c>
      <c r="M277" s="284">
        <v>2022</v>
      </c>
      <c r="N277" s="928"/>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General Service 50 - 999 kW</v>
      </c>
      <c r="AB277" s="284" t="str">
        <f>'1.  LRAMVA Summary'!G52</f>
        <v>General Service 1,000 - 4,999 kW</v>
      </c>
      <c r="AC277" s="284" t="str">
        <f>'1.  LRAMVA Summary'!H52</f>
        <v>Sentinel Lighting</v>
      </c>
      <c r="AD277" s="284" t="str">
        <f>'1.  LRAMVA Summary'!I52</f>
        <v>Street Lighting</v>
      </c>
      <c r="AE277" s="284" t="str">
        <f>'1.  LRAMVA Summary'!J52</f>
        <v>Unmetered Scattered Load</v>
      </c>
      <c r="AF277" s="284" t="str">
        <f>'1.  LRAMVA Summary'!K52</f>
        <v>Large Use</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2"/>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v>
      </c>
      <c r="AD278" s="290" t="str">
        <f>'1.  LRAMVA Summary'!I53</f>
        <v>kW</v>
      </c>
      <c r="AE278" s="290" t="str">
        <f>'1.  LRAMVA Summary'!J53</f>
        <v>kWh</v>
      </c>
      <c r="AF278" s="290" t="str">
        <f>'1.  LRAMVA Summary'!K53</f>
        <v>kW</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1">
        <v>1</v>
      </c>
      <c r="B279" s="293" t="s">
        <v>1</v>
      </c>
      <c r="C279" s="290" t="s">
        <v>25</v>
      </c>
      <c r="D279" s="294">
        <v>98115.901713630781</v>
      </c>
      <c r="E279" s="294">
        <v>98115.901713630781</v>
      </c>
      <c r="F279" s="294">
        <v>98115.901713630781</v>
      </c>
      <c r="G279" s="294">
        <v>97500.63460363078</v>
      </c>
      <c r="H279" s="294">
        <v>59481.724362477813</v>
      </c>
      <c r="I279" s="294">
        <v>0</v>
      </c>
      <c r="J279" s="294">
        <v>0</v>
      </c>
      <c r="K279" s="294">
        <v>0</v>
      </c>
      <c r="L279" s="294">
        <v>0</v>
      </c>
      <c r="M279" s="294">
        <v>0</v>
      </c>
      <c r="N279" s="290"/>
      <c r="O279" s="294">
        <v>16.129886817201811</v>
      </c>
      <c r="P279" s="294">
        <v>16.129886817201811</v>
      </c>
      <c r="Q279" s="294">
        <v>16.129886817201811</v>
      </c>
      <c r="R279" s="294">
        <v>15.501182639201811</v>
      </c>
      <c r="S279" s="294">
        <v>8.7419576779251571</v>
      </c>
      <c r="T279" s="294">
        <v>0</v>
      </c>
      <c r="U279" s="294">
        <v>0</v>
      </c>
      <c r="V279" s="294">
        <v>0</v>
      </c>
      <c r="W279" s="294">
        <v>0</v>
      </c>
      <c r="X279" s="294">
        <v>0</v>
      </c>
      <c r="Y279" s="408">
        <v>1</v>
      </c>
      <c r="Z279" s="408"/>
      <c r="AA279" s="408"/>
      <c r="AB279" s="408"/>
      <c r="AC279" s="408"/>
      <c r="AD279" s="408"/>
      <c r="AE279" s="408"/>
      <c r="AF279" s="408"/>
      <c r="AG279" s="408"/>
      <c r="AH279" s="408"/>
      <c r="AI279" s="408"/>
      <c r="AJ279" s="408"/>
      <c r="AK279" s="408"/>
      <c r="AL279" s="408"/>
      <c r="AM279" s="295">
        <f>SUM(Y279:AL279)</f>
        <v>1</v>
      </c>
    </row>
    <row r="280" spans="1:39" ht="15" outlineLevel="1">
      <c r="B280" s="293" t="s">
        <v>249</v>
      </c>
      <c r="C280" s="290" t="s">
        <v>163</v>
      </c>
      <c r="D280" s="294"/>
      <c r="E280" s="294"/>
      <c r="F280" s="294"/>
      <c r="G280" s="294"/>
      <c r="H280" s="294"/>
      <c r="I280" s="294"/>
      <c r="J280" s="294"/>
      <c r="K280" s="294"/>
      <c r="L280" s="294"/>
      <c r="M280" s="294"/>
      <c r="N280" s="461"/>
      <c r="O280" s="294"/>
      <c r="P280" s="294"/>
      <c r="Q280" s="294"/>
      <c r="R280" s="294"/>
      <c r="S280" s="294"/>
      <c r="T280" s="294"/>
      <c r="U280" s="294"/>
      <c r="V280" s="294"/>
      <c r="W280" s="294"/>
      <c r="X280" s="294"/>
      <c r="Y280" s="409">
        <f>Y279</f>
        <v>1</v>
      </c>
      <c r="Z280" s="409">
        <f>Z279</f>
        <v>0</v>
      </c>
      <c r="AA280" s="409">
        <f t="shared" ref="AA280:AL280" si="77">AA279</f>
        <v>0</v>
      </c>
      <c r="AB280" s="409">
        <f t="shared" si="77"/>
        <v>0</v>
      </c>
      <c r="AC280" s="409">
        <f t="shared" si="77"/>
        <v>0</v>
      </c>
      <c r="AD280" s="409">
        <f t="shared" si="77"/>
        <v>0</v>
      </c>
      <c r="AE280" s="409">
        <f t="shared" si="77"/>
        <v>0</v>
      </c>
      <c r="AF280" s="409">
        <f t="shared" si="77"/>
        <v>0</v>
      </c>
      <c r="AG280" s="409">
        <f t="shared" si="77"/>
        <v>0</v>
      </c>
      <c r="AH280" s="409">
        <f t="shared" si="77"/>
        <v>0</v>
      </c>
      <c r="AI280" s="409">
        <f t="shared" si="77"/>
        <v>0</v>
      </c>
      <c r="AJ280" s="409">
        <f t="shared" si="77"/>
        <v>0</v>
      </c>
      <c r="AK280" s="409">
        <f t="shared" si="77"/>
        <v>0</v>
      </c>
      <c r="AL280" s="409">
        <f t="shared" si="77"/>
        <v>0</v>
      </c>
      <c r="AM280" s="296"/>
    </row>
    <row r="281" spans="1:39" ht="15.75" outlineLevel="1">
      <c r="A281" s="503"/>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0"/>
      <c r="Z281" s="411"/>
      <c r="AA281" s="411"/>
      <c r="AB281" s="411"/>
      <c r="AC281" s="411"/>
      <c r="AD281" s="411"/>
      <c r="AE281" s="411"/>
      <c r="AF281" s="411"/>
      <c r="AG281" s="411"/>
      <c r="AH281" s="411"/>
      <c r="AI281" s="411"/>
      <c r="AJ281" s="411"/>
      <c r="AK281" s="411"/>
      <c r="AL281" s="411"/>
      <c r="AM281" s="301"/>
    </row>
    <row r="282" spans="1:39" ht="15" outlineLevel="1">
      <c r="A282" s="501">
        <v>2</v>
      </c>
      <c r="B282" s="293" t="s">
        <v>2</v>
      </c>
      <c r="C282" s="290" t="s">
        <v>25</v>
      </c>
      <c r="D282" s="294">
        <v>29555.19024</v>
      </c>
      <c r="E282" s="294">
        <v>29555.19024</v>
      </c>
      <c r="F282" s="294">
        <v>29555.19024</v>
      </c>
      <c r="G282" s="294">
        <v>29555.19024</v>
      </c>
      <c r="H282" s="294">
        <v>0</v>
      </c>
      <c r="I282" s="294">
        <v>0</v>
      </c>
      <c r="J282" s="294">
        <v>0</v>
      </c>
      <c r="K282" s="294">
        <v>0</v>
      </c>
      <c r="L282" s="294">
        <v>0</v>
      </c>
      <c r="M282" s="294">
        <v>0</v>
      </c>
      <c r="N282" s="290"/>
      <c r="O282" s="294">
        <v>16.575527919999999</v>
      </c>
      <c r="P282" s="294">
        <v>16.575527919999999</v>
      </c>
      <c r="Q282" s="294">
        <v>16.575527919999999</v>
      </c>
      <c r="R282" s="294">
        <v>16.575527919999999</v>
      </c>
      <c r="S282" s="294">
        <v>0</v>
      </c>
      <c r="T282" s="294">
        <v>0</v>
      </c>
      <c r="U282" s="294">
        <v>0</v>
      </c>
      <c r="V282" s="294">
        <v>0</v>
      </c>
      <c r="W282" s="294">
        <v>0</v>
      </c>
      <c r="X282" s="294">
        <v>0</v>
      </c>
      <c r="Y282" s="408">
        <v>1</v>
      </c>
      <c r="Z282" s="408"/>
      <c r="AA282" s="408"/>
      <c r="AB282" s="408"/>
      <c r="AC282" s="408"/>
      <c r="AD282" s="408"/>
      <c r="AE282" s="408"/>
      <c r="AF282" s="408"/>
      <c r="AG282" s="408"/>
      <c r="AH282" s="408"/>
      <c r="AI282" s="408"/>
      <c r="AJ282" s="408"/>
      <c r="AK282" s="408"/>
      <c r="AL282" s="408"/>
      <c r="AM282" s="295">
        <f>SUM(Y282:AL282)</f>
        <v>1</v>
      </c>
    </row>
    <row r="283" spans="1:39" ht="15" outlineLevel="1">
      <c r="B283" s="293" t="s">
        <v>249</v>
      </c>
      <c r="C283" s="290" t="s">
        <v>163</v>
      </c>
      <c r="D283" s="294"/>
      <c r="E283" s="294"/>
      <c r="F283" s="294"/>
      <c r="G283" s="294"/>
      <c r="H283" s="294"/>
      <c r="I283" s="294"/>
      <c r="J283" s="294"/>
      <c r="K283" s="294"/>
      <c r="L283" s="294"/>
      <c r="M283" s="294"/>
      <c r="N283" s="461"/>
      <c r="O283" s="294"/>
      <c r="P283" s="294"/>
      <c r="Q283" s="294"/>
      <c r="R283" s="294"/>
      <c r="S283" s="294"/>
      <c r="T283" s="294"/>
      <c r="U283" s="294"/>
      <c r="V283" s="294"/>
      <c r="W283" s="294"/>
      <c r="X283" s="294"/>
      <c r="Y283" s="409">
        <f>Y282</f>
        <v>1</v>
      </c>
      <c r="Z283" s="409">
        <f>Z282</f>
        <v>0</v>
      </c>
      <c r="AA283" s="409">
        <f t="shared" ref="AA283:AL283" si="78">AA282</f>
        <v>0</v>
      </c>
      <c r="AB283" s="409">
        <f t="shared" si="78"/>
        <v>0</v>
      </c>
      <c r="AC283" s="409">
        <f t="shared" si="78"/>
        <v>0</v>
      </c>
      <c r="AD283" s="409">
        <f t="shared" si="78"/>
        <v>0</v>
      </c>
      <c r="AE283" s="409">
        <f t="shared" si="78"/>
        <v>0</v>
      </c>
      <c r="AF283" s="409">
        <f t="shared" si="78"/>
        <v>0</v>
      </c>
      <c r="AG283" s="409">
        <f t="shared" si="78"/>
        <v>0</v>
      </c>
      <c r="AH283" s="409">
        <f t="shared" si="78"/>
        <v>0</v>
      </c>
      <c r="AI283" s="409">
        <f t="shared" si="78"/>
        <v>0</v>
      </c>
      <c r="AJ283" s="409">
        <f t="shared" si="78"/>
        <v>0</v>
      </c>
      <c r="AK283" s="409">
        <f t="shared" si="78"/>
        <v>0</v>
      </c>
      <c r="AL283" s="409">
        <f t="shared" si="78"/>
        <v>0</v>
      </c>
      <c r="AM283" s="296"/>
    </row>
    <row r="284" spans="1:39" ht="15.75" outlineLevel="1">
      <c r="A284" s="503"/>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0"/>
      <c r="Z284" s="411"/>
      <c r="AA284" s="411"/>
      <c r="AB284" s="411"/>
      <c r="AC284" s="411"/>
      <c r="AD284" s="411"/>
      <c r="AE284" s="411"/>
      <c r="AF284" s="411"/>
      <c r="AG284" s="411"/>
      <c r="AH284" s="411"/>
      <c r="AI284" s="411"/>
      <c r="AJ284" s="411"/>
      <c r="AK284" s="411"/>
      <c r="AL284" s="411"/>
      <c r="AM284" s="301"/>
    </row>
    <row r="285" spans="1:39" ht="15" outlineLevel="1">
      <c r="A285" s="501">
        <v>3</v>
      </c>
      <c r="B285" s="293" t="s">
        <v>3</v>
      </c>
      <c r="C285" s="290" t="s">
        <v>25</v>
      </c>
      <c r="D285" s="294">
        <v>280187.692003462</v>
      </c>
      <c r="E285" s="294">
        <v>280187.692003462</v>
      </c>
      <c r="F285" s="294">
        <v>280187.692003462</v>
      </c>
      <c r="G285" s="294">
        <v>280187.692003462</v>
      </c>
      <c r="H285" s="294">
        <v>280187.692003462</v>
      </c>
      <c r="I285" s="294">
        <v>280187.692003462</v>
      </c>
      <c r="J285" s="294">
        <v>280187.692003462</v>
      </c>
      <c r="K285" s="294">
        <v>280187.692003462</v>
      </c>
      <c r="L285" s="294">
        <v>280187.692003462</v>
      </c>
      <c r="M285" s="294">
        <v>280187.692003462</v>
      </c>
      <c r="N285" s="290"/>
      <c r="O285" s="294">
        <v>170.413382063</v>
      </c>
      <c r="P285" s="294">
        <v>170.413382063</v>
      </c>
      <c r="Q285" s="294">
        <v>170.413382063</v>
      </c>
      <c r="R285" s="294">
        <v>170.413382063</v>
      </c>
      <c r="S285" s="294">
        <v>170.413382063</v>
      </c>
      <c r="T285" s="294">
        <v>170.413382063</v>
      </c>
      <c r="U285" s="294">
        <v>170.413382063</v>
      </c>
      <c r="V285" s="294">
        <v>170.413382063</v>
      </c>
      <c r="W285" s="294">
        <v>170.413382063</v>
      </c>
      <c r="X285" s="294">
        <v>170.413382063</v>
      </c>
      <c r="Y285" s="408">
        <v>1</v>
      </c>
      <c r="Z285" s="408"/>
      <c r="AA285" s="408"/>
      <c r="AB285" s="408"/>
      <c r="AC285" s="408"/>
      <c r="AD285" s="408"/>
      <c r="AE285" s="408"/>
      <c r="AF285" s="408"/>
      <c r="AG285" s="408"/>
      <c r="AH285" s="408"/>
      <c r="AI285" s="408"/>
      <c r="AJ285" s="408"/>
      <c r="AK285" s="408"/>
      <c r="AL285" s="408"/>
      <c r="AM285" s="295">
        <f>SUM(Y285:AL285)</f>
        <v>1</v>
      </c>
    </row>
    <row r="286" spans="1:39" ht="15" outlineLevel="1">
      <c r="B286" s="293" t="s">
        <v>249</v>
      </c>
      <c r="C286" s="290" t="s">
        <v>163</v>
      </c>
      <c r="D286" s="294">
        <v>13356.87458109</v>
      </c>
      <c r="E286" s="294">
        <v>13356.87458109</v>
      </c>
      <c r="F286" s="294">
        <v>13356.87458109</v>
      </c>
      <c r="G286" s="294">
        <v>13356.87458109</v>
      </c>
      <c r="H286" s="294">
        <v>13356.87458109</v>
      </c>
      <c r="I286" s="294">
        <v>13356.87458109</v>
      </c>
      <c r="J286" s="294">
        <v>13356.87458109</v>
      </c>
      <c r="K286" s="294">
        <v>13356.87458109</v>
      </c>
      <c r="L286" s="294">
        <v>13356.87458109</v>
      </c>
      <c r="M286" s="294">
        <v>13356.87458109</v>
      </c>
      <c r="N286" s="461"/>
      <c r="O286" s="294">
        <v>7.8525974109999988</v>
      </c>
      <c r="P286" s="294">
        <v>7.8525974109999988</v>
      </c>
      <c r="Q286" s="294">
        <v>7.8525974109999988</v>
      </c>
      <c r="R286" s="294">
        <v>7.8525974109999988</v>
      </c>
      <c r="S286" s="294">
        <v>7.8525974109999988</v>
      </c>
      <c r="T286" s="294">
        <v>7.8525974109999988</v>
      </c>
      <c r="U286" s="294">
        <v>7.8525974109999988</v>
      </c>
      <c r="V286" s="294">
        <v>7.8525974109999988</v>
      </c>
      <c r="W286" s="294">
        <v>7.8525974109999988</v>
      </c>
      <c r="X286" s="294">
        <v>7.8525974109999988</v>
      </c>
      <c r="Y286" s="409">
        <f>Y285</f>
        <v>1</v>
      </c>
      <c r="Z286" s="409">
        <f>Z285</f>
        <v>0</v>
      </c>
      <c r="AA286" s="409">
        <f t="shared" ref="AA286:AL286" si="79">AA285</f>
        <v>0</v>
      </c>
      <c r="AB286" s="409">
        <f t="shared" si="79"/>
        <v>0</v>
      </c>
      <c r="AC286" s="409">
        <f t="shared" si="79"/>
        <v>0</v>
      </c>
      <c r="AD286" s="409">
        <f t="shared" si="79"/>
        <v>0</v>
      </c>
      <c r="AE286" s="409">
        <f t="shared" si="79"/>
        <v>0</v>
      </c>
      <c r="AF286" s="409">
        <f t="shared" si="79"/>
        <v>0</v>
      </c>
      <c r="AG286" s="409">
        <f t="shared" si="79"/>
        <v>0</v>
      </c>
      <c r="AH286" s="409">
        <f t="shared" si="79"/>
        <v>0</v>
      </c>
      <c r="AI286" s="409">
        <f t="shared" si="79"/>
        <v>0</v>
      </c>
      <c r="AJ286" s="409">
        <f t="shared" si="79"/>
        <v>0</v>
      </c>
      <c r="AK286" s="409">
        <f t="shared" si="79"/>
        <v>0</v>
      </c>
      <c r="AL286" s="409">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0"/>
      <c r="Z287" s="410"/>
      <c r="AA287" s="410"/>
      <c r="AB287" s="410"/>
      <c r="AC287" s="410"/>
      <c r="AD287" s="410"/>
      <c r="AE287" s="410"/>
      <c r="AF287" s="410"/>
      <c r="AG287" s="410"/>
      <c r="AH287" s="410"/>
      <c r="AI287" s="410"/>
      <c r="AJ287" s="410"/>
      <c r="AK287" s="410"/>
      <c r="AL287" s="410"/>
      <c r="AM287" s="305"/>
    </row>
    <row r="288" spans="1:39" ht="15" outlineLevel="1">
      <c r="A288" s="501">
        <v>4</v>
      </c>
      <c r="B288" s="293" t="s">
        <v>4</v>
      </c>
      <c r="C288" s="290" t="s">
        <v>25</v>
      </c>
      <c r="D288" s="294">
        <v>49794.256631468001</v>
      </c>
      <c r="E288" s="294">
        <v>49794.256631468001</v>
      </c>
      <c r="F288" s="294">
        <v>47875.391251547997</v>
      </c>
      <c r="G288" s="294">
        <v>40560.336003883</v>
      </c>
      <c r="H288" s="294">
        <v>40560.336003883</v>
      </c>
      <c r="I288" s="294">
        <v>40560.336003883</v>
      </c>
      <c r="J288" s="294">
        <v>40560.336003883</v>
      </c>
      <c r="K288" s="294">
        <v>40526.533220862002</v>
      </c>
      <c r="L288" s="294">
        <v>29469.601433248001</v>
      </c>
      <c r="M288" s="294">
        <v>29469.601433248001</v>
      </c>
      <c r="N288" s="290"/>
      <c r="O288" s="294">
        <v>3.337368036</v>
      </c>
      <c r="P288" s="294">
        <v>3.337368036</v>
      </c>
      <c r="Q288" s="294">
        <v>3.21690685</v>
      </c>
      <c r="R288" s="294">
        <v>2.7576874400000002</v>
      </c>
      <c r="S288" s="294">
        <v>2.7576874400000002</v>
      </c>
      <c r="T288" s="294">
        <v>2.7576874400000002</v>
      </c>
      <c r="U288" s="294">
        <v>2.7576874400000002</v>
      </c>
      <c r="V288" s="294">
        <v>2.7538286740000002</v>
      </c>
      <c r="W288" s="294">
        <v>2.0597043610000001</v>
      </c>
      <c r="X288" s="294">
        <v>2.0597043610000001</v>
      </c>
      <c r="Y288" s="408">
        <v>1</v>
      </c>
      <c r="Z288" s="408"/>
      <c r="AA288" s="408"/>
      <c r="AB288" s="408"/>
      <c r="AC288" s="408"/>
      <c r="AD288" s="408"/>
      <c r="AE288" s="408"/>
      <c r="AF288" s="408"/>
      <c r="AG288" s="408"/>
      <c r="AH288" s="408"/>
      <c r="AI288" s="408"/>
      <c r="AJ288" s="408"/>
      <c r="AK288" s="408"/>
      <c r="AL288" s="408"/>
      <c r="AM288" s="295">
        <f>SUM(Y288:AL288)</f>
        <v>1</v>
      </c>
    </row>
    <row r="289" spans="1:39" ht="15" outlineLevel="1">
      <c r="B289" s="293" t="s">
        <v>249</v>
      </c>
      <c r="C289" s="290" t="s">
        <v>163</v>
      </c>
      <c r="D289" s="294">
        <v>152</v>
      </c>
      <c r="E289" s="294">
        <v>152</v>
      </c>
      <c r="F289" s="294">
        <v>145</v>
      </c>
      <c r="G289" s="294">
        <v>125</v>
      </c>
      <c r="H289" s="294">
        <v>125</v>
      </c>
      <c r="I289" s="294">
        <v>125</v>
      </c>
      <c r="J289" s="294">
        <v>125</v>
      </c>
      <c r="K289" s="294">
        <v>125</v>
      </c>
      <c r="L289" s="294">
        <v>105</v>
      </c>
      <c r="M289" s="294">
        <v>105</v>
      </c>
      <c r="N289" s="461"/>
      <c r="O289" s="294">
        <v>1.0999999999999999E-2</v>
      </c>
      <c r="P289" s="294">
        <v>1.0999999999999999E-2</v>
      </c>
      <c r="Q289" s="294">
        <v>0.01</v>
      </c>
      <c r="R289" s="294">
        <v>8.9999999999999993E-3</v>
      </c>
      <c r="S289" s="294">
        <v>8.9999999999999993E-3</v>
      </c>
      <c r="T289" s="294">
        <v>8.9999999999999993E-3</v>
      </c>
      <c r="U289" s="294">
        <v>8.9999999999999993E-3</v>
      </c>
      <c r="V289" s="294">
        <v>8.9999999999999993E-3</v>
      </c>
      <c r="W289" s="294">
        <v>8.0000000000000002E-3</v>
      </c>
      <c r="X289" s="294">
        <v>8.0000000000000002E-3</v>
      </c>
      <c r="Y289" s="409">
        <f>Y288</f>
        <v>1</v>
      </c>
      <c r="Z289" s="409">
        <f>Z288</f>
        <v>0</v>
      </c>
      <c r="AA289" s="409">
        <f t="shared" ref="AA289:AL289" si="80">AA288</f>
        <v>0</v>
      </c>
      <c r="AB289" s="409">
        <f t="shared" si="80"/>
        <v>0</v>
      </c>
      <c r="AC289" s="409">
        <f t="shared" si="80"/>
        <v>0</v>
      </c>
      <c r="AD289" s="409">
        <f t="shared" si="80"/>
        <v>0</v>
      </c>
      <c r="AE289" s="409">
        <f t="shared" si="80"/>
        <v>0</v>
      </c>
      <c r="AF289" s="409">
        <f t="shared" si="80"/>
        <v>0</v>
      </c>
      <c r="AG289" s="409">
        <f t="shared" si="80"/>
        <v>0</v>
      </c>
      <c r="AH289" s="409">
        <f t="shared" si="80"/>
        <v>0</v>
      </c>
      <c r="AI289" s="409">
        <f t="shared" si="80"/>
        <v>0</v>
      </c>
      <c r="AJ289" s="409">
        <f t="shared" si="80"/>
        <v>0</v>
      </c>
      <c r="AK289" s="409">
        <f t="shared" si="80"/>
        <v>0</v>
      </c>
      <c r="AL289" s="409">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0"/>
      <c r="Z290" s="410"/>
      <c r="AA290" s="410"/>
      <c r="AB290" s="410"/>
      <c r="AC290" s="410"/>
      <c r="AD290" s="410"/>
      <c r="AE290" s="410"/>
      <c r="AF290" s="410"/>
      <c r="AG290" s="410"/>
      <c r="AH290" s="410"/>
      <c r="AI290" s="410"/>
      <c r="AJ290" s="410"/>
      <c r="AK290" s="410"/>
      <c r="AL290" s="410"/>
      <c r="AM290" s="305"/>
    </row>
    <row r="291" spans="1:39" ht="15" outlineLevel="1">
      <c r="A291" s="501">
        <v>5</v>
      </c>
      <c r="B291" s="293" t="s">
        <v>5</v>
      </c>
      <c r="C291" s="290" t="s">
        <v>25</v>
      </c>
      <c r="D291" s="294">
        <v>110989.20702666001</v>
      </c>
      <c r="E291" s="294">
        <v>110989.20702666001</v>
      </c>
      <c r="F291" s="294">
        <v>104301.84006360501</v>
      </c>
      <c r="G291" s="294">
        <v>81479.554077349996</v>
      </c>
      <c r="H291" s="294">
        <v>81479.554077349996</v>
      </c>
      <c r="I291" s="294">
        <v>81479.554077349996</v>
      </c>
      <c r="J291" s="294">
        <v>81479.554077349996</v>
      </c>
      <c r="K291" s="294">
        <v>81383.534577753002</v>
      </c>
      <c r="L291" s="294">
        <v>68438.824265980002</v>
      </c>
      <c r="M291" s="294">
        <v>68438.824265980002</v>
      </c>
      <c r="N291" s="290"/>
      <c r="O291" s="294">
        <v>7.6469659329999997</v>
      </c>
      <c r="P291" s="294">
        <v>7.6469659329999997</v>
      </c>
      <c r="Q291" s="294">
        <v>7.2271510980000002</v>
      </c>
      <c r="R291" s="294">
        <v>5.7944296250000003</v>
      </c>
      <c r="S291" s="294">
        <v>5.7944296250000003</v>
      </c>
      <c r="T291" s="294">
        <v>5.7944296250000003</v>
      </c>
      <c r="U291" s="294">
        <v>5.7944296250000003</v>
      </c>
      <c r="V291" s="294">
        <v>5.7834684950000002</v>
      </c>
      <c r="W291" s="294">
        <v>4.9708345449999998</v>
      </c>
      <c r="X291" s="294">
        <v>4.9708345449999998</v>
      </c>
      <c r="Y291" s="408">
        <v>1</v>
      </c>
      <c r="Z291" s="408"/>
      <c r="AA291" s="408"/>
      <c r="AB291" s="408"/>
      <c r="AC291" s="408"/>
      <c r="AD291" s="408"/>
      <c r="AE291" s="408"/>
      <c r="AF291" s="408"/>
      <c r="AG291" s="408"/>
      <c r="AH291" s="408"/>
      <c r="AI291" s="408"/>
      <c r="AJ291" s="408"/>
      <c r="AK291" s="408"/>
      <c r="AL291" s="408"/>
      <c r="AM291" s="295">
        <f>SUM(Y291:AL291)</f>
        <v>1</v>
      </c>
    </row>
    <row r="292" spans="1:39" ht="15" outlineLevel="1">
      <c r="B292" s="293" t="s">
        <v>249</v>
      </c>
      <c r="C292" s="290" t="s">
        <v>163</v>
      </c>
      <c r="D292" s="294"/>
      <c r="E292" s="294"/>
      <c r="F292" s="294"/>
      <c r="G292" s="294"/>
      <c r="H292" s="294"/>
      <c r="I292" s="294"/>
      <c r="J292" s="294"/>
      <c r="K292" s="294"/>
      <c r="L292" s="294"/>
      <c r="M292" s="294"/>
      <c r="N292" s="461"/>
      <c r="O292" s="294"/>
      <c r="P292" s="294"/>
      <c r="Q292" s="294"/>
      <c r="R292" s="294"/>
      <c r="S292" s="294"/>
      <c r="T292" s="294"/>
      <c r="U292" s="294"/>
      <c r="V292" s="294"/>
      <c r="W292" s="294"/>
      <c r="X292" s="294"/>
      <c r="Y292" s="409">
        <f>Y291</f>
        <v>1</v>
      </c>
      <c r="Z292" s="409">
        <f>Z291</f>
        <v>0</v>
      </c>
      <c r="AA292" s="409">
        <f t="shared" ref="AA292:AL292" si="81">AA291</f>
        <v>0</v>
      </c>
      <c r="AB292" s="409">
        <f t="shared" si="81"/>
        <v>0</v>
      </c>
      <c r="AC292" s="409">
        <f t="shared" si="81"/>
        <v>0</v>
      </c>
      <c r="AD292" s="409">
        <f t="shared" si="81"/>
        <v>0</v>
      </c>
      <c r="AE292" s="409">
        <f t="shared" si="81"/>
        <v>0</v>
      </c>
      <c r="AF292" s="409">
        <f t="shared" si="81"/>
        <v>0</v>
      </c>
      <c r="AG292" s="409">
        <f t="shared" si="81"/>
        <v>0</v>
      </c>
      <c r="AH292" s="409">
        <f t="shared" si="81"/>
        <v>0</v>
      </c>
      <c r="AI292" s="409">
        <f t="shared" si="81"/>
        <v>0</v>
      </c>
      <c r="AJ292" s="409">
        <f t="shared" si="81"/>
        <v>0</v>
      </c>
      <c r="AK292" s="409">
        <f t="shared" si="81"/>
        <v>0</v>
      </c>
      <c r="AL292" s="409">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0"/>
      <c r="Z293" s="410"/>
      <c r="AA293" s="410"/>
      <c r="AB293" s="410"/>
      <c r="AC293" s="410"/>
      <c r="AD293" s="410"/>
      <c r="AE293" s="410"/>
      <c r="AF293" s="410"/>
      <c r="AG293" s="410"/>
      <c r="AH293" s="410"/>
      <c r="AI293" s="410"/>
      <c r="AJ293" s="410"/>
      <c r="AK293" s="410"/>
      <c r="AL293" s="410"/>
      <c r="AM293" s="305"/>
    </row>
    <row r="294" spans="1:39" ht="15" outlineLevel="1">
      <c r="A294" s="501">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8"/>
      <c r="Z294" s="408"/>
      <c r="AA294" s="408"/>
      <c r="AB294" s="408"/>
      <c r="AC294" s="408"/>
      <c r="AD294" s="408"/>
      <c r="AE294" s="408"/>
      <c r="AF294" s="408"/>
      <c r="AG294" s="408"/>
      <c r="AH294" s="408"/>
      <c r="AI294" s="408"/>
      <c r="AJ294" s="408"/>
      <c r="AK294" s="408"/>
      <c r="AL294" s="408"/>
      <c r="AM294" s="295">
        <f>SUM(Y294:AL294)</f>
        <v>0</v>
      </c>
    </row>
    <row r="295" spans="1:39" ht="15" outlineLevel="1">
      <c r="B295" s="293" t="s">
        <v>249</v>
      </c>
      <c r="C295" s="290" t="s">
        <v>163</v>
      </c>
      <c r="D295" s="294"/>
      <c r="E295" s="294"/>
      <c r="F295" s="294"/>
      <c r="G295" s="294"/>
      <c r="H295" s="294"/>
      <c r="I295" s="294"/>
      <c r="J295" s="294"/>
      <c r="K295" s="294"/>
      <c r="L295" s="294"/>
      <c r="M295" s="294"/>
      <c r="N295" s="461"/>
      <c r="O295" s="294"/>
      <c r="P295" s="294"/>
      <c r="Q295" s="294"/>
      <c r="R295" s="294"/>
      <c r="S295" s="294"/>
      <c r="T295" s="294"/>
      <c r="U295" s="294"/>
      <c r="V295" s="294"/>
      <c r="W295" s="294"/>
      <c r="X295" s="294"/>
      <c r="Y295" s="409">
        <f>Y294</f>
        <v>0</v>
      </c>
      <c r="Z295" s="409">
        <f>Z294</f>
        <v>0</v>
      </c>
      <c r="AA295" s="409">
        <f t="shared" ref="AA295:AL295" si="82">AA294</f>
        <v>0</v>
      </c>
      <c r="AB295" s="409">
        <f t="shared" si="82"/>
        <v>0</v>
      </c>
      <c r="AC295" s="409">
        <f t="shared" si="82"/>
        <v>0</v>
      </c>
      <c r="AD295" s="409">
        <f t="shared" si="82"/>
        <v>0</v>
      </c>
      <c r="AE295" s="409">
        <f t="shared" si="82"/>
        <v>0</v>
      </c>
      <c r="AF295" s="409">
        <f t="shared" si="82"/>
        <v>0</v>
      </c>
      <c r="AG295" s="409">
        <f t="shared" si="82"/>
        <v>0</v>
      </c>
      <c r="AH295" s="409">
        <f t="shared" si="82"/>
        <v>0</v>
      </c>
      <c r="AI295" s="409">
        <f t="shared" si="82"/>
        <v>0</v>
      </c>
      <c r="AJ295" s="409">
        <f t="shared" si="82"/>
        <v>0</v>
      </c>
      <c r="AK295" s="409">
        <f t="shared" si="82"/>
        <v>0</v>
      </c>
      <c r="AL295" s="409">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0"/>
      <c r="Z296" s="410"/>
      <c r="AA296" s="410"/>
      <c r="AB296" s="410"/>
      <c r="AC296" s="410"/>
      <c r="AD296" s="410"/>
      <c r="AE296" s="410"/>
      <c r="AF296" s="410"/>
      <c r="AG296" s="410"/>
      <c r="AH296" s="410"/>
      <c r="AI296" s="410"/>
      <c r="AJ296" s="410"/>
      <c r="AK296" s="410"/>
      <c r="AL296" s="410"/>
      <c r="AM296" s="305"/>
    </row>
    <row r="297" spans="1:39" ht="15" outlineLevel="1">
      <c r="A297" s="501">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8"/>
      <c r="Z297" s="408"/>
      <c r="AA297" s="408"/>
      <c r="AB297" s="408"/>
      <c r="AC297" s="408"/>
      <c r="AD297" s="408"/>
      <c r="AE297" s="408"/>
      <c r="AF297" s="408"/>
      <c r="AG297" s="408"/>
      <c r="AH297" s="408"/>
      <c r="AI297" s="408"/>
      <c r="AJ297" s="408"/>
      <c r="AK297" s="408"/>
      <c r="AL297" s="408"/>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9">
        <f>Y297</f>
        <v>0</v>
      </c>
      <c r="Z298" s="409">
        <f>Z297</f>
        <v>0</v>
      </c>
      <c r="AA298" s="409">
        <f t="shared" ref="AA298:AL298" si="83">AA297</f>
        <v>0</v>
      </c>
      <c r="AB298" s="409">
        <f t="shared" si="83"/>
        <v>0</v>
      </c>
      <c r="AC298" s="409">
        <f t="shared" si="83"/>
        <v>0</v>
      </c>
      <c r="AD298" s="409">
        <f t="shared" si="83"/>
        <v>0</v>
      </c>
      <c r="AE298" s="409">
        <f t="shared" si="83"/>
        <v>0</v>
      </c>
      <c r="AF298" s="409">
        <f t="shared" si="83"/>
        <v>0</v>
      </c>
      <c r="AG298" s="409">
        <f t="shared" si="83"/>
        <v>0</v>
      </c>
      <c r="AH298" s="409">
        <f t="shared" si="83"/>
        <v>0</v>
      </c>
      <c r="AI298" s="409">
        <f t="shared" si="83"/>
        <v>0</v>
      </c>
      <c r="AJ298" s="409">
        <f t="shared" si="83"/>
        <v>0</v>
      </c>
      <c r="AK298" s="409">
        <f t="shared" si="83"/>
        <v>0</v>
      </c>
      <c r="AL298" s="409">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0"/>
      <c r="Z299" s="410"/>
      <c r="AA299" s="410"/>
      <c r="AB299" s="410"/>
      <c r="AC299" s="410"/>
      <c r="AD299" s="410"/>
      <c r="AE299" s="410"/>
      <c r="AF299" s="410"/>
      <c r="AG299" s="410"/>
      <c r="AH299" s="410"/>
      <c r="AI299" s="410"/>
      <c r="AJ299" s="410"/>
      <c r="AK299" s="410"/>
      <c r="AL299" s="410"/>
      <c r="AM299" s="305"/>
    </row>
    <row r="300" spans="1:39" s="282" customFormat="1" ht="15" outlineLevel="1">
      <c r="A300" s="501">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8"/>
      <c r="Z300" s="408"/>
      <c r="AA300" s="408"/>
      <c r="AB300" s="408"/>
      <c r="AC300" s="408"/>
      <c r="AD300" s="408"/>
      <c r="AE300" s="408"/>
      <c r="AF300" s="408"/>
      <c r="AG300" s="408"/>
      <c r="AH300" s="408"/>
      <c r="AI300" s="408"/>
      <c r="AJ300" s="408"/>
      <c r="AK300" s="408"/>
      <c r="AL300" s="408"/>
      <c r="AM300" s="295">
        <f>SUM(Y300:AL300)</f>
        <v>0</v>
      </c>
    </row>
    <row r="301" spans="1:39" s="282" customFormat="1" ht="15" outlineLevel="1">
      <c r="A301" s="501"/>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9">
        <f>Y300</f>
        <v>0</v>
      </c>
      <c r="Z301" s="409">
        <f>Z300</f>
        <v>0</v>
      </c>
      <c r="AA301" s="409">
        <f t="shared" ref="AA301:AL301" si="84">AA300</f>
        <v>0</v>
      </c>
      <c r="AB301" s="409">
        <f t="shared" si="84"/>
        <v>0</v>
      </c>
      <c r="AC301" s="409">
        <f t="shared" si="84"/>
        <v>0</v>
      </c>
      <c r="AD301" s="409">
        <f t="shared" si="84"/>
        <v>0</v>
      </c>
      <c r="AE301" s="409">
        <f t="shared" si="84"/>
        <v>0</v>
      </c>
      <c r="AF301" s="409">
        <f t="shared" si="84"/>
        <v>0</v>
      </c>
      <c r="AG301" s="409">
        <f t="shared" si="84"/>
        <v>0</v>
      </c>
      <c r="AH301" s="409">
        <f t="shared" si="84"/>
        <v>0</v>
      </c>
      <c r="AI301" s="409">
        <f t="shared" si="84"/>
        <v>0</v>
      </c>
      <c r="AJ301" s="409">
        <f t="shared" si="84"/>
        <v>0</v>
      </c>
      <c r="AK301" s="409">
        <f t="shared" si="84"/>
        <v>0</v>
      </c>
      <c r="AL301" s="409">
        <f t="shared" si="84"/>
        <v>0</v>
      </c>
      <c r="AM301" s="296"/>
    </row>
    <row r="302" spans="1:39" s="282" customFormat="1" ht="15" outlineLevel="1">
      <c r="A302" s="501"/>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0"/>
      <c r="Z302" s="410"/>
      <c r="AA302" s="410"/>
      <c r="AB302" s="410"/>
      <c r="AC302" s="410"/>
      <c r="AD302" s="410"/>
      <c r="AE302" s="410"/>
      <c r="AF302" s="410"/>
      <c r="AG302" s="410"/>
      <c r="AH302" s="410"/>
      <c r="AI302" s="410"/>
      <c r="AJ302" s="410"/>
      <c r="AK302" s="410"/>
      <c r="AL302" s="410"/>
      <c r="AM302" s="305"/>
    </row>
    <row r="303" spans="1:39" ht="15" outlineLevel="1">
      <c r="A303" s="501">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8">
        <v>1</v>
      </c>
      <c r="Z303" s="408"/>
      <c r="AA303" s="408"/>
      <c r="AB303" s="408"/>
      <c r="AC303" s="408"/>
      <c r="AD303" s="408"/>
      <c r="AE303" s="408"/>
      <c r="AF303" s="408"/>
      <c r="AG303" s="408"/>
      <c r="AH303" s="408"/>
      <c r="AI303" s="408"/>
      <c r="AJ303" s="408"/>
      <c r="AK303" s="408"/>
      <c r="AL303" s="408"/>
      <c r="AM303" s="295">
        <f>SUM(Y303:AL303)</f>
        <v>1</v>
      </c>
    </row>
    <row r="304" spans="1:39" ht="15" outlineLevel="1">
      <c r="B304" s="293" t="s">
        <v>249</v>
      </c>
      <c r="C304" s="290" t="s">
        <v>163</v>
      </c>
      <c r="D304" s="294">
        <v>4700.0771999999997</v>
      </c>
      <c r="E304" s="294">
        <v>4700.0771999999997</v>
      </c>
      <c r="F304" s="294">
        <v>4700.0771999999997</v>
      </c>
      <c r="G304" s="294">
        <v>4700.0771999999997</v>
      </c>
      <c r="H304" s="294">
        <v>4700.0771999999997</v>
      </c>
      <c r="I304" s="294">
        <v>4700.0771999999997</v>
      </c>
      <c r="J304" s="294">
        <v>4700.0771999999997</v>
      </c>
      <c r="K304" s="294">
        <v>4700.0771999999997</v>
      </c>
      <c r="L304" s="294">
        <v>4700.0771999999997</v>
      </c>
      <c r="M304" s="294">
        <v>4700.0771999999997</v>
      </c>
      <c r="N304" s="290"/>
      <c r="O304" s="294">
        <v>1.6263576</v>
      </c>
      <c r="P304" s="294">
        <v>1.6263576</v>
      </c>
      <c r="Q304" s="294">
        <v>1.6263576</v>
      </c>
      <c r="R304" s="294">
        <v>1.6263576</v>
      </c>
      <c r="S304" s="294">
        <v>1.6263576</v>
      </c>
      <c r="T304" s="294">
        <v>1.6263576</v>
      </c>
      <c r="U304" s="294">
        <v>1.6263576</v>
      </c>
      <c r="V304" s="294">
        <v>1.6263576</v>
      </c>
      <c r="W304" s="294">
        <v>1.6263576</v>
      </c>
      <c r="X304" s="294">
        <v>1.6263576</v>
      </c>
      <c r="Y304" s="409">
        <f>Y303</f>
        <v>1</v>
      </c>
      <c r="Z304" s="409">
        <f>Z303</f>
        <v>0</v>
      </c>
      <c r="AA304" s="409">
        <f t="shared" ref="AA304:AL304" si="85">AA303</f>
        <v>0</v>
      </c>
      <c r="AB304" s="409">
        <f t="shared" si="85"/>
        <v>0</v>
      </c>
      <c r="AC304" s="409">
        <f t="shared" si="85"/>
        <v>0</v>
      </c>
      <c r="AD304" s="409">
        <f t="shared" si="85"/>
        <v>0</v>
      </c>
      <c r="AE304" s="409">
        <f t="shared" si="85"/>
        <v>0</v>
      </c>
      <c r="AF304" s="409">
        <f t="shared" si="85"/>
        <v>0</v>
      </c>
      <c r="AG304" s="409">
        <f t="shared" si="85"/>
        <v>0</v>
      </c>
      <c r="AH304" s="409">
        <f t="shared" si="85"/>
        <v>0</v>
      </c>
      <c r="AI304" s="409">
        <f t="shared" si="85"/>
        <v>0</v>
      </c>
      <c r="AJ304" s="409">
        <f t="shared" si="85"/>
        <v>0</v>
      </c>
      <c r="AK304" s="409">
        <f t="shared" si="85"/>
        <v>0</v>
      </c>
      <c r="AL304" s="409">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0"/>
      <c r="Z305" s="410"/>
      <c r="AA305" s="410"/>
      <c r="AB305" s="410"/>
      <c r="AC305" s="410"/>
      <c r="AD305" s="410"/>
      <c r="AE305" s="410"/>
      <c r="AF305" s="410"/>
      <c r="AG305" s="410"/>
      <c r="AH305" s="410"/>
      <c r="AI305" s="410"/>
      <c r="AJ305" s="410"/>
      <c r="AK305" s="410"/>
      <c r="AL305" s="410"/>
      <c r="AM305" s="305"/>
    </row>
    <row r="306" spans="1:39" ht="15.75" outlineLevel="1">
      <c r="A306" s="502"/>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2"/>
      <c r="Z306" s="412"/>
      <c r="AA306" s="412"/>
      <c r="AB306" s="412"/>
      <c r="AC306" s="412"/>
      <c r="AD306" s="412"/>
      <c r="AE306" s="412"/>
      <c r="AF306" s="412"/>
      <c r="AG306" s="412"/>
      <c r="AH306" s="412"/>
      <c r="AI306" s="412"/>
      <c r="AJ306" s="412"/>
      <c r="AK306" s="412"/>
      <c r="AL306" s="412"/>
      <c r="AM306" s="291"/>
    </row>
    <row r="307" spans="1:39" ht="15" outlineLevel="1">
      <c r="A307" s="501">
        <v>10</v>
      </c>
      <c r="B307" s="309" t="s">
        <v>22</v>
      </c>
      <c r="C307" s="290" t="s">
        <v>25</v>
      </c>
      <c r="D307" s="294">
        <v>1155942.7047252001</v>
      </c>
      <c r="E307" s="294">
        <v>1125306.3648971801</v>
      </c>
      <c r="F307" s="294">
        <v>1093173.10188893</v>
      </c>
      <c r="G307" s="294">
        <v>1092091.42039289</v>
      </c>
      <c r="H307" s="294">
        <v>1028583.11937843</v>
      </c>
      <c r="I307" s="294">
        <v>1016710.82698205</v>
      </c>
      <c r="J307" s="294">
        <v>1016710.82698205</v>
      </c>
      <c r="K307" s="294">
        <v>1016268.85835733</v>
      </c>
      <c r="L307" s="294">
        <v>1012818.68915938</v>
      </c>
      <c r="M307" s="294">
        <v>957235.58719274797</v>
      </c>
      <c r="N307" s="294">
        <v>12</v>
      </c>
      <c r="O307" s="294">
        <v>243.66200890100001</v>
      </c>
      <c r="P307" s="294">
        <v>233.82470308399999</v>
      </c>
      <c r="Q307" s="294">
        <v>223.49435806</v>
      </c>
      <c r="R307" s="294">
        <v>223.14907649599999</v>
      </c>
      <c r="S307" s="294">
        <v>202.81865455100001</v>
      </c>
      <c r="T307" s="294">
        <v>200.22631647200001</v>
      </c>
      <c r="U307" s="294">
        <v>200.22631647200001</v>
      </c>
      <c r="V307" s="294">
        <v>200.19447551799999</v>
      </c>
      <c r="W307" s="294">
        <v>199.14754092199999</v>
      </c>
      <c r="X307" s="294">
        <v>190.21185779000001</v>
      </c>
      <c r="Y307" s="413"/>
      <c r="Z307" s="496">
        <v>0.06</v>
      </c>
      <c r="AA307" s="496">
        <v>0.81</v>
      </c>
      <c r="AB307" s="496">
        <v>0.06</v>
      </c>
      <c r="AC307" s="413"/>
      <c r="AD307" s="413"/>
      <c r="AE307" s="413"/>
      <c r="AF307" s="413"/>
      <c r="AG307" s="413"/>
      <c r="AH307" s="413"/>
      <c r="AI307" s="413"/>
      <c r="AJ307" s="413"/>
      <c r="AK307" s="413"/>
      <c r="AL307" s="413"/>
      <c r="AM307" s="295">
        <f>SUM(Y307:AL307)</f>
        <v>0.93000000000000016</v>
      </c>
    </row>
    <row r="308" spans="1:39" ht="15" outlineLevel="1">
      <c r="B308" s="293" t="s">
        <v>249</v>
      </c>
      <c r="C308" s="290" t="s">
        <v>163</v>
      </c>
      <c r="D308" s="294">
        <v>283775.51549999998</v>
      </c>
      <c r="E308" s="294">
        <v>281888.87030000001</v>
      </c>
      <c r="F308" s="294">
        <v>281888.87030000001</v>
      </c>
      <c r="G308" s="294">
        <v>281888.87030000001</v>
      </c>
      <c r="H308" s="294">
        <v>276577.1237</v>
      </c>
      <c r="I308" s="294">
        <v>276577.1237</v>
      </c>
      <c r="J308" s="294">
        <v>276577.1237</v>
      </c>
      <c r="K308" s="294">
        <v>275050.61090000003</v>
      </c>
      <c r="L308" s="294">
        <v>274206.7121</v>
      </c>
      <c r="M308" s="294">
        <v>274206.7121</v>
      </c>
      <c r="N308" s="294">
        <v>12</v>
      </c>
      <c r="O308" s="294">
        <v>46.11906535</v>
      </c>
      <c r="P308" s="294">
        <v>45.577468850000002</v>
      </c>
      <c r="Q308" s="294">
        <v>45.577468850000002</v>
      </c>
      <c r="R308" s="294">
        <v>45.577468850000002</v>
      </c>
      <c r="S308" s="294">
        <v>44.052633460000003</v>
      </c>
      <c r="T308" s="294">
        <v>44.052633460000003</v>
      </c>
      <c r="U308" s="294">
        <v>44.052633460000003</v>
      </c>
      <c r="V308" s="294">
        <v>44.052633460000003</v>
      </c>
      <c r="W308" s="294">
        <v>44.052633460000003</v>
      </c>
      <c r="X308" s="294">
        <v>44.052633460000003</v>
      </c>
      <c r="Y308" s="409">
        <f>Y307</f>
        <v>0</v>
      </c>
      <c r="Z308" s="409">
        <f>Z307</f>
        <v>0.06</v>
      </c>
      <c r="AA308" s="409">
        <f t="shared" ref="AA308:AL308" si="86">AA307</f>
        <v>0.81</v>
      </c>
      <c r="AB308" s="409">
        <f t="shared" si="86"/>
        <v>0.06</v>
      </c>
      <c r="AC308" s="409">
        <f t="shared" si="86"/>
        <v>0</v>
      </c>
      <c r="AD308" s="409">
        <f t="shared" si="86"/>
        <v>0</v>
      </c>
      <c r="AE308" s="409">
        <f t="shared" si="86"/>
        <v>0</v>
      </c>
      <c r="AF308" s="409">
        <f t="shared" si="86"/>
        <v>0</v>
      </c>
      <c r="AG308" s="409">
        <f t="shared" si="86"/>
        <v>0</v>
      </c>
      <c r="AH308" s="409">
        <f t="shared" si="86"/>
        <v>0</v>
      </c>
      <c r="AI308" s="409">
        <f t="shared" si="86"/>
        <v>0</v>
      </c>
      <c r="AJ308" s="409">
        <f t="shared" si="86"/>
        <v>0</v>
      </c>
      <c r="AK308" s="409">
        <f t="shared" si="86"/>
        <v>0</v>
      </c>
      <c r="AL308" s="409">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4"/>
      <c r="Z309" s="414"/>
      <c r="AA309" s="414"/>
      <c r="AB309" s="414"/>
      <c r="AC309" s="414"/>
      <c r="AD309" s="414"/>
      <c r="AE309" s="414"/>
      <c r="AF309" s="414"/>
      <c r="AG309" s="414"/>
      <c r="AH309" s="414"/>
      <c r="AI309" s="414"/>
      <c r="AJ309" s="414"/>
      <c r="AK309" s="414"/>
      <c r="AL309" s="414"/>
      <c r="AM309" s="312"/>
    </row>
    <row r="310" spans="1:39" ht="15" outlineLevel="1">
      <c r="A310" s="501">
        <v>11</v>
      </c>
      <c r="B310" s="313" t="s">
        <v>21</v>
      </c>
      <c r="C310" s="290" t="s">
        <v>25</v>
      </c>
      <c r="D310" s="294">
        <v>459984.41185935301</v>
      </c>
      <c r="E310" s="294">
        <v>459984.41185935301</v>
      </c>
      <c r="F310" s="294">
        <v>448341.09572478902</v>
      </c>
      <c r="G310" s="294">
        <v>396991.04425008898</v>
      </c>
      <c r="H310" s="294">
        <v>147009.44855420201</v>
      </c>
      <c r="I310" s="294">
        <v>147009.44855420201</v>
      </c>
      <c r="J310" s="294">
        <v>147009.44855420201</v>
      </c>
      <c r="K310" s="294">
        <v>147009.44855420201</v>
      </c>
      <c r="L310" s="294">
        <v>147009.44855420201</v>
      </c>
      <c r="M310" s="294">
        <v>147009.44855420201</v>
      </c>
      <c r="N310" s="294">
        <v>12</v>
      </c>
      <c r="O310" s="294">
        <v>133.97914111399999</v>
      </c>
      <c r="P310" s="294">
        <v>133.97914111399999</v>
      </c>
      <c r="Q310" s="294">
        <v>130.868787666</v>
      </c>
      <c r="R310" s="294">
        <v>117.264589589</v>
      </c>
      <c r="S310" s="294">
        <v>41.431938275</v>
      </c>
      <c r="T310" s="294">
        <v>41.431938275</v>
      </c>
      <c r="U310" s="294">
        <v>41.431938275</v>
      </c>
      <c r="V310" s="294">
        <v>41.431938275</v>
      </c>
      <c r="W310" s="294">
        <v>41.431938275</v>
      </c>
      <c r="X310" s="294">
        <v>41.431938275</v>
      </c>
      <c r="Y310" s="413"/>
      <c r="Z310" s="496">
        <v>1</v>
      </c>
      <c r="AA310" s="413"/>
      <c r="AB310" s="413"/>
      <c r="AC310" s="413"/>
      <c r="AD310" s="413"/>
      <c r="AE310" s="413"/>
      <c r="AF310" s="413"/>
      <c r="AG310" s="413"/>
      <c r="AH310" s="413"/>
      <c r="AI310" s="413"/>
      <c r="AJ310" s="413"/>
      <c r="AK310" s="413"/>
      <c r="AL310" s="413"/>
      <c r="AM310" s="295">
        <f>SUM(Y310:AL310)</f>
        <v>1</v>
      </c>
    </row>
    <row r="311" spans="1:39" ht="15" outlineLevel="1">
      <c r="B311" s="293" t="s">
        <v>249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09">
        <f>Y310</f>
        <v>0</v>
      </c>
      <c r="Z311" s="409">
        <f>Z310</f>
        <v>1</v>
      </c>
      <c r="AA311" s="409">
        <f t="shared" ref="AA311:AL311" si="87">AA310</f>
        <v>0</v>
      </c>
      <c r="AB311" s="409">
        <f t="shared" si="87"/>
        <v>0</v>
      </c>
      <c r="AC311" s="409">
        <f t="shared" si="87"/>
        <v>0</v>
      </c>
      <c r="AD311" s="409">
        <f t="shared" si="87"/>
        <v>0</v>
      </c>
      <c r="AE311" s="409">
        <f t="shared" si="87"/>
        <v>0</v>
      </c>
      <c r="AF311" s="409">
        <f t="shared" si="87"/>
        <v>0</v>
      </c>
      <c r="AG311" s="409">
        <f t="shared" si="87"/>
        <v>0</v>
      </c>
      <c r="AH311" s="409">
        <f t="shared" si="87"/>
        <v>0</v>
      </c>
      <c r="AI311" s="409">
        <f t="shared" si="87"/>
        <v>0</v>
      </c>
      <c r="AJ311" s="409">
        <f t="shared" si="87"/>
        <v>0</v>
      </c>
      <c r="AK311" s="409">
        <f t="shared" si="87"/>
        <v>0</v>
      </c>
      <c r="AL311" s="409">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4"/>
      <c r="Z312" s="415"/>
      <c r="AA312" s="414"/>
      <c r="AB312" s="414"/>
      <c r="AC312" s="414"/>
      <c r="AD312" s="414"/>
      <c r="AE312" s="414"/>
      <c r="AF312" s="414"/>
      <c r="AG312" s="414"/>
      <c r="AH312" s="414"/>
      <c r="AI312" s="414"/>
      <c r="AJ312" s="414"/>
      <c r="AK312" s="414"/>
      <c r="AL312" s="414"/>
      <c r="AM312" s="312"/>
    </row>
    <row r="313" spans="1:39" ht="15" outlineLevel="1">
      <c r="A313" s="501">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3"/>
      <c r="Z313" s="413"/>
      <c r="AA313" s="413"/>
      <c r="AB313" s="413"/>
      <c r="AC313" s="413"/>
      <c r="AD313" s="413"/>
      <c r="AE313" s="413"/>
      <c r="AF313" s="413"/>
      <c r="AG313" s="413"/>
      <c r="AH313" s="413"/>
      <c r="AI313" s="413"/>
      <c r="AJ313" s="413"/>
      <c r="AK313" s="413"/>
      <c r="AL313" s="413"/>
      <c r="AM313" s="295">
        <f>SUM(Y313:AL313)</f>
        <v>0</v>
      </c>
    </row>
    <row r="314" spans="1:39" ht="15" outlineLevel="1">
      <c r="B314" s="293" t="s">
        <v>249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09">
        <f>Y313</f>
        <v>0</v>
      </c>
      <c r="Z314" s="409">
        <f>Z313</f>
        <v>0</v>
      </c>
      <c r="AA314" s="409">
        <f t="shared" ref="AA314:AL314" si="88">AA313</f>
        <v>0</v>
      </c>
      <c r="AB314" s="409">
        <f t="shared" si="88"/>
        <v>0</v>
      </c>
      <c r="AC314" s="409">
        <f t="shared" si="88"/>
        <v>0</v>
      </c>
      <c r="AD314" s="409">
        <f t="shared" si="88"/>
        <v>0</v>
      </c>
      <c r="AE314" s="409">
        <f t="shared" si="88"/>
        <v>0</v>
      </c>
      <c r="AF314" s="409">
        <f t="shared" si="88"/>
        <v>0</v>
      </c>
      <c r="AG314" s="409">
        <f t="shared" si="88"/>
        <v>0</v>
      </c>
      <c r="AH314" s="409">
        <f t="shared" si="88"/>
        <v>0</v>
      </c>
      <c r="AI314" s="409">
        <f t="shared" si="88"/>
        <v>0</v>
      </c>
      <c r="AJ314" s="409">
        <f t="shared" si="88"/>
        <v>0</v>
      </c>
      <c r="AK314" s="409">
        <f t="shared" si="88"/>
        <v>0</v>
      </c>
      <c r="AL314" s="409">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4"/>
      <c r="Z315" s="415"/>
      <c r="AA315" s="414"/>
      <c r="AB315" s="414"/>
      <c r="AC315" s="414"/>
      <c r="AD315" s="414"/>
      <c r="AE315" s="414"/>
      <c r="AF315" s="414"/>
      <c r="AG315" s="414"/>
      <c r="AH315" s="414"/>
      <c r="AI315" s="414"/>
      <c r="AJ315" s="414"/>
      <c r="AK315" s="414"/>
      <c r="AL315" s="414"/>
      <c r="AM315" s="312"/>
    </row>
    <row r="316" spans="1:39" ht="15" outlineLevel="1">
      <c r="A316" s="501">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3"/>
      <c r="Z316" s="413"/>
      <c r="AA316" s="413">
        <v>1</v>
      </c>
      <c r="AB316" s="413"/>
      <c r="AC316" s="413"/>
      <c r="AD316" s="413"/>
      <c r="AE316" s="413"/>
      <c r="AF316" s="413"/>
      <c r="AG316" s="413"/>
      <c r="AH316" s="413"/>
      <c r="AI316" s="413"/>
      <c r="AJ316" s="413"/>
      <c r="AK316" s="413"/>
      <c r="AL316" s="413"/>
      <c r="AM316" s="295">
        <f>SUM(Y316:AL316)</f>
        <v>1</v>
      </c>
    </row>
    <row r="317" spans="1:39" ht="15" outlineLevel="1">
      <c r="B317" s="293" t="s">
        <v>249</v>
      </c>
      <c r="C317" s="290" t="s">
        <v>163</v>
      </c>
      <c r="D317" s="294">
        <v>16374.663410000001</v>
      </c>
      <c r="E317" s="294">
        <v>16374.663410000001</v>
      </c>
      <c r="F317" s="294">
        <v>16374.663410000001</v>
      </c>
      <c r="G317" s="294">
        <v>16374.663410000001</v>
      </c>
      <c r="H317" s="294">
        <v>16374.663410000001</v>
      </c>
      <c r="I317" s="294">
        <v>16374.663410000001</v>
      </c>
      <c r="J317" s="294">
        <v>16374.663410000001</v>
      </c>
      <c r="K317" s="294">
        <v>16374.663410000001</v>
      </c>
      <c r="L317" s="294">
        <v>16374.663410000001</v>
      </c>
      <c r="M317" s="294">
        <v>16374.663410000001</v>
      </c>
      <c r="N317" s="294">
        <v>12</v>
      </c>
      <c r="O317" s="294">
        <v>3.7790556089999998</v>
      </c>
      <c r="P317" s="294">
        <v>3.7790556089999998</v>
      </c>
      <c r="Q317" s="294">
        <v>3.7790556089999998</v>
      </c>
      <c r="R317" s="294">
        <v>3.7790556089999998</v>
      </c>
      <c r="S317" s="294">
        <v>3.7790556089999998</v>
      </c>
      <c r="T317" s="294">
        <v>3.7790556089999998</v>
      </c>
      <c r="U317" s="294">
        <v>3.7790556089999998</v>
      </c>
      <c r="V317" s="294">
        <v>3.7790556089999998</v>
      </c>
      <c r="W317" s="294">
        <v>3.7790556089999998</v>
      </c>
      <c r="X317" s="294">
        <v>3.7790556089999998</v>
      </c>
      <c r="Y317" s="409">
        <f>Y316</f>
        <v>0</v>
      </c>
      <c r="Z317" s="409">
        <f>Z316</f>
        <v>0</v>
      </c>
      <c r="AA317" s="409">
        <f t="shared" ref="AA317:AL317" si="89">AA316</f>
        <v>1</v>
      </c>
      <c r="AB317" s="409">
        <f t="shared" si="89"/>
        <v>0</v>
      </c>
      <c r="AC317" s="409">
        <f t="shared" si="89"/>
        <v>0</v>
      </c>
      <c r="AD317" s="409">
        <f t="shared" si="89"/>
        <v>0</v>
      </c>
      <c r="AE317" s="409">
        <f t="shared" si="89"/>
        <v>0</v>
      </c>
      <c r="AF317" s="409">
        <f t="shared" si="89"/>
        <v>0</v>
      </c>
      <c r="AG317" s="409">
        <f t="shared" si="89"/>
        <v>0</v>
      </c>
      <c r="AH317" s="409">
        <f t="shared" si="89"/>
        <v>0</v>
      </c>
      <c r="AI317" s="409">
        <f t="shared" si="89"/>
        <v>0</v>
      </c>
      <c r="AJ317" s="409">
        <f t="shared" si="89"/>
        <v>0</v>
      </c>
      <c r="AK317" s="409">
        <f t="shared" si="89"/>
        <v>0</v>
      </c>
      <c r="AL317" s="409">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4"/>
      <c r="Z318" s="414"/>
      <c r="AA318" s="414"/>
      <c r="AB318" s="414"/>
      <c r="AC318" s="414"/>
      <c r="AD318" s="414"/>
      <c r="AE318" s="414"/>
      <c r="AF318" s="414"/>
      <c r="AG318" s="414"/>
      <c r="AH318" s="414"/>
      <c r="AI318" s="414"/>
      <c r="AJ318" s="414"/>
      <c r="AK318" s="414"/>
      <c r="AL318" s="414"/>
      <c r="AM318" s="312"/>
    </row>
    <row r="319" spans="1:39" ht="15" outlineLevel="1">
      <c r="A319" s="501">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3"/>
      <c r="Z319" s="413"/>
      <c r="AA319" s="496">
        <v>0.2</v>
      </c>
      <c r="AB319" s="413">
        <v>0.8</v>
      </c>
      <c r="AC319" s="413"/>
      <c r="AD319" s="413"/>
      <c r="AE319" s="413"/>
      <c r="AF319" s="413"/>
      <c r="AG319" s="413"/>
      <c r="AH319" s="413"/>
      <c r="AI319" s="413"/>
      <c r="AJ319" s="413"/>
      <c r="AK319" s="413"/>
      <c r="AL319" s="413"/>
      <c r="AM319" s="295">
        <f>SUM(Y319:AL319)</f>
        <v>1</v>
      </c>
    </row>
    <row r="320" spans="1:39" ht="15" outlineLevel="1">
      <c r="B320" s="293" t="s">
        <v>249</v>
      </c>
      <c r="C320" s="290" t="s">
        <v>163</v>
      </c>
      <c r="D320" s="294">
        <v>242414.51449999999</v>
      </c>
      <c r="E320" s="294">
        <v>242414.51449999999</v>
      </c>
      <c r="F320" s="294">
        <v>242414.51449999999</v>
      </c>
      <c r="G320" s="294">
        <v>242414.51449999999</v>
      </c>
      <c r="H320" s="294">
        <v>0</v>
      </c>
      <c r="I320" s="294">
        <v>0</v>
      </c>
      <c r="J320" s="294">
        <v>0</v>
      </c>
      <c r="K320" s="294">
        <v>0</v>
      </c>
      <c r="L320" s="294">
        <v>0</v>
      </c>
      <c r="M320" s="294">
        <v>0</v>
      </c>
      <c r="N320" s="294">
        <v>12</v>
      </c>
      <c r="O320" s="294">
        <v>44.092608269999999</v>
      </c>
      <c r="P320" s="294">
        <v>44.092608269999999</v>
      </c>
      <c r="Q320" s="294">
        <v>44.092608269999999</v>
      </c>
      <c r="R320" s="294">
        <v>44.092608269999999</v>
      </c>
      <c r="S320" s="294">
        <v>0</v>
      </c>
      <c r="T320" s="294">
        <v>0</v>
      </c>
      <c r="U320" s="294">
        <v>0</v>
      </c>
      <c r="V320" s="294">
        <v>0</v>
      </c>
      <c r="W320" s="294">
        <v>0</v>
      </c>
      <c r="X320" s="294">
        <v>0</v>
      </c>
      <c r="Y320" s="409">
        <f>Y319</f>
        <v>0</v>
      </c>
      <c r="Z320" s="409">
        <f>Z319</f>
        <v>0</v>
      </c>
      <c r="AA320" s="409">
        <f t="shared" ref="AA320:AL320" si="90">AA319</f>
        <v>0.2</v>
      </c>
      <c r="AB320" s="409">
        <f t="shared" si="90"/>
        <v>0.8</v>
      </c>
      <c r="AC320" s="409">
        <f t="shared" si="90"/>
        <v>0</v>
      </c>
      <c r="AD320" s="409">
        <f t="shared" si="90"/>
        <v>0</v>
      </c>
      <c r="AE320" s="409">
        <f t="shared" si="90"/>
        <v>0</v>
      </c>
      <c r="AF320" s="409">
        <f t="shared" si="90"/>
        <v>0</v>
      </c>
      <c r="AG320" s="409">
        <f t="shared" si="90"/>
        <v>0</v>
      </c>
      <c r="AH320" s="409">
        <f t="shared" si="90"/>
        <v>0</v>
      </c>
      <c r="AI320" s="409">
        <f t="shared" si="90"/>
        <v>0</v>
      </c>
      <c r="AJ320" s="409">
        <f t="shared" si="90"/>
        <v>0</v>
      </c>
      <c r="AK320" s="409">
        <f t="shared" si="90"/>
        <v>0</v>
      </c>
      <c r="AL320" s="409">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4"/>
      <c r="Z321" s="415"/>
      <c r="AA321" s="414"/>
      <c r="AB321" s="414"/>
      <c r="AC321" s="414"/>
      <c r="AD321" s="414"/>
      <c r="AE321" s="414"/>
      <c r="AF321" s="414"/>
      <c r="AG321" s="414"/>
      <c r="AH321" s="414"/>
      <c r="AI321" s="414"/>
      <c r="AJ321" s="414"/>
      <c r="AK321" s="414"/>
      <c r="AL321" s="414"/>
      <c r="AM321" s="312"/>
    </row>
    <row r="322" spans="1:39" s="282" customFormat="1" ht="15" outlineLevel="1">
      <c r="A322" s="501">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3"/>
      <c r="Z322" s="413"/>
      <c r="AA322" s="413"/>
      <c r="AB322" s="413"/>
      <c r="AC322" s="413"/>
      <c r="AD322" s="413"/>
      <c r="AE322" s="413"/>
      <c r="AF322" s="413"/>
      <c r="AG322" s="413"/>
      <c r="AH322" s="413"/>
      <c r="AI322" s="413"/>
      <c r="AJ322" s="413"/>
      <c r="AK322" s="413"/>
      <c r="AL322" s="413"/>
      <c r="AM322" s="295">
        <f>SUM(Y322:AL322)</f>
        <v>0</v>
      </c>
    </row>
    <row r="323" spans="1:39" s="282" customFormat="1" ht="15" outlineLevel="1">
      <c r="A323" s="501"/>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09">
        <f>Y322</f>
        <v>0</v>
      </c>
      <c r="Z323" s="409">
        <f>Z322</f>
        <v>0</v>
      </c>
      <c r="AA323" s="409">
        <f t="shared" ref="AA323:AL323" si="91">AA322</f>
        <v>0</v>
      </c>
      <c r="AB323" s="409">
        <f t="shared" si="91"/>
        <v>0</v>
      </c>
      <c r="AC323" s="409">
        <f t="shared" si="91"/>
        <v>0</v>
      </c>
      <c r="AD323" s="409">
        <f t="shared" si="91"/>
        <v>0</v>
      </c>
      <c r="AE323" s="409">
        <f t="shared" si="91"/>
        <v>0</v>
      </c>
      <c r="AF323" s="409">
        <f t="shared" si="91"/>
        <v>0</v>
      </c>
      <c r="AG323" s="409">
        <f t="shared" si="91"/>
        <v>0</v>
      </c>
      <c r="AH323" s="409">
        <f t="shared" si="91"/>
        <v>0</v>
      </c>
      <c r="AI323" s="409">
        <f t="shared" si="91"/>
        <v>0</v>
      </c>
      <c r="AJ323" s="409">
        <f t="shared" si="91"/>
        <v>0</v>
      </c>
      <c r="AK323" s="409">
        <f t="shared" si="91"/>
        <v>0</v>
      </c>
      <c r="AL323" s="409">
        <f t="shared" si="91"/>
        <v>0</v>
      </c>
      <c r="AM323" s="310"/>
    </row>
    <row r="324" spans="1:39" s="282" customFormat="1" ht="15" outlineLevel="1">
      <c r="A324" s="501"/>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6"/>
      <c r="Z324" s="414"/>
      <c r="AA324" s="414"/>
      <c r="AB324" s="414"/>
      <c r="AC324" s="414"/>
      <c r="AD324" s="414"/>
      <c r="AE324" s="414"/>
      <c r="AF324" s="414"/>
      <c r="AG324" s="414"/>
      <c r="AH324" s="414"/>
      <c r="AI324" s="414"/>
      <c r="AJ324" s="414"/>
      <c r="AK324" s="414"/>
      <c r="AL324" s="414"/>
      <c r="AM324" s="312"/>
    </row>
    <row r="325" spans="1:39" s="282" customFormat="1" ht="30" outlineLevel="1">
      <c r="A325" s="501">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3"/>
      <c r="Z325" s="413"/>
      <c r="AA325" s="413"/>
      <c r="AB325" s="413"/>
      <c r="AC325" s="413"/>
      <c r="AD325" s="413"/>
      <c r="AE325" s="413"/>
      <c r="AF325" s="413"/>
      <c r="AG325" s="413"/>
      <c r="AH325" s="413"/>
      <c r="AI325" s="413"/>
      <c r="AJ325" s="413"/>
      <c r="AK325" s="413"/>
      <c r="AL325" s="413"/>
      <c r="AM325" s="295">
        <f>SUM(Y325:AL325)</f>
        <v>0</v>
      </c>
    </row>
    <row r="326" spans="1:39" s="282" customFormat="1" ht="15" outlineLevel="1">
      <c r="A326" s="501"/>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09">
        <f>Y325</f>
        <v>0</v>
      </c>
      <c r="Z326" s="409">
        <f>Z325</f>
        <v>0</v>
      </c>
      <c r="AA326" s="409">
        <f t="shared" ref="AA326:AL326" si="92">AA325</f>
        <v>0</v>
      </c>
      <c r="AB326" s="409">
        <f t="shared" si="92"/>
        <v>0</v>
      </c>
      <c r="AC326" s="409">
        <f t="shared" si="92"/>
        <v>0</v>
      </c>
      <c r="AD326" s="409">
        <f t="shared" si="92"/>
        <v>0</v>
      </c>
      <c r="AE326" s="409">
        <f t="shared" si="92"/>
        <v>0</v>
      </c>
      <c r="AF326" s="409">
        <f t="shared" si="92"/>
        <v>0</v>
      </c>
      <c r="AG326" s="409">
        <f t="shared" si="92"/>
        <v>0</v>
      </c>
      <c r="AH326" s="409">
        <f t="shared" si="92"/>
        <v>0</v>
      </c>
      <c r="AI326" s="409">
        <f t="shared" si="92"/>
        <v>0</v>
      </c>
      <c r="AJ326" s="409">
        <f t="shared" si="92"/>
        <v>0</v>
      </c>
      <c r="AK326" s="409">
        <f t="shared" si="92"/>
        <v>0</v>
      </c>
      <c r="AL326" s="409">
        <f t="shared" si="92"/>
        <v>0</v>
      </c>
      <c r="AM326" s="310"/>
    </row>
    <row r="327" spans="1:39" s="282" customFormat="1" ht="15" outlineLevel="1">
      <c r="A327" s="501"/>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6"/>
      <c r="Z327" s="414"/>
      <c r="AA327" s="414"/>
      <c r="AB327" s="414"/>
      <c r="AC327" s="414"/>
      <c r="AD327" s="414"/>
      <c r="AE327" s="414"/>
      <c r="AF327" s="414"/>
      <c r="AG327" s="414"/>
      <c r="AH327" s="414"/>
      <c r="AI327" s="414"/>
      <c r="AJ327" s="414"/>
      <c r="AK327" s="414"/>
      <c r="AL327" s="414"/>
      <c r="AM327" s="312"/>
    </row>
    <row r="328" spans="1:39" ht="15" outlineLevel="1">
      <c r="A328" s="501">
        <v>17</v>
      </c>
      <c r="B328" s="313" t="s">
        <v>9</v>
      </c>
      <c r="C328" s="290" t="s">
        <v>25</v>
      </c>
      <c r="D328" s="294">
        <v>3056.3829999999998</v>
      </c>
      <c r="E328" s="294">
        <v>0</v>
      </c>
      <c r="F328" s="294">
        <v>0</v>
      </c>
      <c r="G328" s="294">
        <v>0</v>
      </c>
      <c r="H328" s="294">
        <v>0</v>
      </c>
      <c r="I328" s="294">
        <v>0</v>
      </c>
      <c r="J328" s="294">
        <v>0</v>
      </c>
      <c r="K328" s="294">
        <v>0</v>
      </c>
      <c r="L328" s="294">
        <v>0</v>
      </c>
      <c r="M328" s="294">
        <v>0</v>
      </c>
      <c r="N328" s="290"/>
      <c r="O328" s="294">
        <v>195.19589999999999</v>
      </c>
      <c r="P328" s="294">
        <v>0</v>
      </c>
      <c r="Q328" s="294">
        <v>0</v>
      </c>
      <c r="R328" s="294">
        <v>0</v>
      </c>
      <c r="S328" s="294">
        <v>0</v>
      </c>
      <c r="T328" s="294">
        <v>0</v>
      </c>
      <c r="U328" s="294">
        <v>0</v>
      </c>
      <c r="V328" s="294">
        <v>0</v>
      </c>
      <c r="W328" s="294">
        <v>0</v>
      </c>
      <c r="X328" s="294">
        <v>0</v>
      </c>
      <c r="Y328" s="413"/>
      <c r="Z328" s="413"/>
      <c r="AA328" s="413">
        <v>1</v>
      </c>
      <c r="AB328" s="413"/>
      <c r="AC328" s="413"/>
      <c r="AD328" s="413"/>
      <c r="AE328" s="413"/>
      <c r="AF328" s="413"/>
      <c r="AG328" s="413"/>
      <c r="AH328" s="413"/>
      <c r="AI328" s="413"/>
      <c r="AJ328" s="413"/>
      <c r="AK328" s="413"/>
      <c r="AL328" s="413"/>
      <c r="AM328" s="295">
        <f>SUM(Y328:AL328)</f>
        <v>1</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09">
        <f>Y328</f>
        <v>0</v>
      </c>
      <c r="Z329" s="409">
        <f>Z328</f>
        <v>0</v>
      </c>
      <c r="AA329" s="409">
        <f t="shared" ref="AA329:AL329" si="93">AA328</f>
        <v>1</v>
      </c>
      <c r="AB329" s="409">
        <f t="shared" si="93"/>
        <v>0</v>
      </c>
      <c r="AC329" s="409">
        <f t="shared" si="93"/>
        <v>0</v>
      </c>
      <c r="AD329" s="409">
        <f t="shared" si="93"/>
        <v>0</v>
      </c>
      <c r="AE329" s="409">
        <f t="shared" si="93"/>
        <v>0</v>
      </c>
      <c r="AF329" s="409">
        <f t="shared" si="93"/>
        <v>0</v>
      </c>
      <c r="AG329" s="409">
        <f t="shared" si="93"/>
        <v>0</v>
      </c>
      <c r="AH329" s="409">
        <f t="shared" si="93"/>
        <v>0</v>
      </c>
      <c r="AI329" s="409">
        <f t="shared" si="93"/>
        <v>0</v>
      </c>
      <c r="AJ329" s="409">
        <f t="shared" si="93"/>
        <v>0</v>
      </c>
      <c r="AK329" s="409">
        <f t="shared" si="93"/>
        <v>0</v>
      </c>
      <c r="AL329" s="409">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7"/>
      <c r="Z330" s="418"/>
      <c r="AA330" s="418"/>
      <c r="AB330" s="418"/>
      <c r="AC330" s="418"/>
      <c r="AD330" s="418"/>
      <c r="AE330" s="418"/>
      <c r="AF330" s="418"/>
      <c r="AG330" s="418"/>
      <c r="AH330" s="418"/>
      <c r="AI330" s="418"/>
      <c r="AJ330" s="418"/>
      <c r="AK330" s="418"/>
      <c r="AL330" s="418"/>
      <c r="AM330" s="316"/>
    </row>
    <row r="331" spans="1:39" ht="15.75" outlineLevel="1">
      <c r="A331" s="502"/>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2"/>
      <c r="Z331" s="412"/>
      <c r="AA331" s="412"/>
      <c r="AB331" s="412"/>
      <c r="AC331" s="412"/>
      <c r="AD331" s="412"/>
      <c r="AE331" s="412"/>
      <c r="AF331" s="412"/>
      <c r="AG331" s="412"/>
      <c r="AH331" s="412"/>
      <c r="AI331" s="412"/>
      <c r="AJ331" s="412"/>
      <c r="AK331" s="412"/>
      <c r="AL331" s="412"/>
      <c r="AM331" s="291"/>
    </row>
    <row r="332" spans="1:39" ht="15" outlineLevel="1">
      <c r="A332" s="501">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4"/>
      <c r="Z332" s="413"/>
      <c r="AA332" s="413"/>
      <c r="AB332" s="413"/>
      <c r="AC332" s="413"/>
      <c r="AD332" s="413"/>
      <c r="AE332" s="413"/>
      <c r="AF332" s="413"/>
      <c r="AG332" s="413"/>
      <c r="AH332" s="413"/>
      <c r="AI332" s="413"/>
      <c r="AJ332" s="413"/>
      <c r="AK332" s="413"/>
      <c r="AL332" s="413"/>
      <c r="AM332" s="295">
        <f>SUM(Y332:AL332)</f>
        <v>0</v>
      </c>
    </row>
    <row r="333" spans="1:39" ht="15" outlineLevel="1">
      <c r="B333" s="293" t="s">
        <v>249</v>
      </c>
      <c r="C333" s="290" t="s">
        <v>163</v>
      </c>
      <c r="D333" s="294"/>
      <c r="E333" s="294"/>
      <c r="F333" s="294"/>
      <c r="G333" s="294"/>
      <c r="H333" s="294"/>
      <c r="I333" s="294"/>
      <c r="J333" s="294"/>
      <c r="K333" s="294"/>
      <c r="L333" s="294"/>
      <c r="M333" s="294"/>
      <c r="N333" s="294">
        <v>12</v>
      </c>
      <c r="O333" s="294"/>
      <c r="P333" s="294"/>
      <c r="Q333" s="294"/>
      <c r="R333" s="294"/>
      <c r="S333" s="294"/>
      <c r="T333" s="294"/>
      <c r="U333" s="294"/>
      <c r="V333" s="294"/>
      <c r="W333" s="294"/>
      <c r="X333" s="294"/>
      <c r="Y333" s="409">
        <f>Y332</f>
        <v>0</v>
      </c>
      <c r="Z333" s="409">
        <f>Z332</f>
        <v>0</v>
      </c>
      <c r="AA333" s="409">
        <f t="shared" ref="AA333:AL333" si="94">AA332</f>
        <v>0</v>
      </c>
      <c r="AB333" s="409">
        <f t="shared" si="94"/>
        <v>0</v>
      </c>
      <c r="AC333" s="409">
        <f t="shared" si="94"/>
        <v>0</v>
      </c>
      <c r="AD333" s="409">
        <f t="shared" si="94"/>
        <v>0</v>
      </c>
      <c r="AE333" s="409">
        <f t="shared" si="94"/>
        <v>0</v>
      </c>
      <c r="AF333" s="409">
        <f t="shared" si="94"/>
        <v>0</v>
      </c>
      <c r="AG333" s="409">
        <f t="shared" si="94"/>
        <v>0</v>
      </c>
      <c r="AH333" s="409">
        <f t="shared" si="94"/>
        <v>0</v>
      </c>
      <c r="AI333" s="409">
        <f t="shared" si="94"/>
        <v>0</v>
      </c>
      <c r="AJ333" s="409">
        <f t="shared" si="94"/>
        <v>0</v>
      </c>
      <c r="AK333" s="409">
        <f t="shared" si="94"/>
        <v>0</v>
      </c>
      <c r="AL333" s="409">
        <f t="shared" si="94"/>
        <v>0</v>
      </c>
      <c r="AM333" s="296"/>
    </row>
    <row r="334" spans="1:39" ht="15" outlineLevel="1">
      <c r="A334" s="504"/>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0"/>
      <c r="Z334" s="419"/>
      <c r="AA334" s="419"/>
      <c r="AB334" s="419"/>
      <c r="AC334" s="419"/>
      <c r="AD334" s="419"/>
      <c r="AE334" s="419"/>
      <c r="AF334" s="419"/>
      <c r="AG334" s="419"/>
      <c r="AH334" s="419"/>
      <c r="AI334" s="419"/>
      <c r="AJ334" s="419"/>
      <c r="AK334" s="419"/>
      <c r="AL334" s="419"/>
      <c r="AM334" s="305"/>
    </row>
    <row r="335" spans="1:39" ht="15" outlineLevel="1">
      <c r="A335" s="501">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8"/>
      <c r="Z335" s="413"/>
      <c r="AA335" s="413"/>
      <c r="AB335" s="413"/>
      <c r="AC335" s="413"/>
      <c r="AD335" s="413"/>
      <c r="AE335" s="413"/>
      <c r="AF335" s="413"/>
      <c r="AG335" s="413"/>
      <c r="AH335" s="413"/>
      <c r="AI335" s="413"/>
      <c r="AJ335" s="413"/>
      <c r="AK335" s="413"/>
      <c r="AL335" s="413"/>
      <c r="AM335" s="295">
        <f>SUM(Y335:AL335)</f>
        <v>0</v>
      </c>
    </row>
    <row r="336" spans="1:39" ht="15" outlineLevel="1">
      <c r="B336" s="293" t="s">
        <v>249</v>
      </c>
      <c r="C336" s="290" t="s">
        <v>163</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09">
        <f>Y335</f>
        <v>0</v>
      </c>
      <c r="Z336" s="409">
        <f>Z335</f>
        <v>0</v>
      </c>
      <c r="AA336" s="409">
        <f t="shared" ref="AA336:AL336" si="95">AA335</f>
        <v>0</v>
      </c>
      <c r="AB336" s="409">
        <f t="shared" si="95"/>
        <v>0</v>
      </c>
      <c r="AC336" s="409">
        <f t="shared" si="95"/>
        <v>0</v>
      </c>
      <c r="AD336" s="409">
        <f t="shared" si="95"/>
        <v>0</v>
      </c>
      <c r="AE336" s="409">
        <f t="shared" si="95"/>
        <v>0</v>
      </c>
      <c r="AF336" s="409">
        <f t="shared" si="95"/>
        <v>0</v>
      </c>
      <c r="AG336" s="409">
        <f t="shared" si="95"/>
        <v>0</v>
      </c>
      <c r="AH336" s="409">
        <f t="shared" si="95"/>
        <v>0</v>
      </c>
      <c r="AI336" s="409">
        <f t="shared" si="95"/>
        <v>0</v>
      </c>
      <c r="AJ336" s="409">
        <f t="shared" si="95"/>
        <v>0</v>
      </c>
      <c r="AK336" s="409">
        <f t="shared" si="95"/>
        <v>0</v>
      </c>
      <c r="AL336" s="409">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0"/>
      <c r="Z337" s="420"/>
      <c r="AA337" s="410"/>
      <c r="AB337" s="410"/>
      <c r="AC337" s="410"/>
      <c r="AD337" s="410"/>
      <c r="AE337" s="410"/>
      <c r="AF337" s="410"/>
      <c r="AG337" s="410"/>
      <c r="AH337" s="410"/>
      <c r="AI337" s="410"/>
      <c r="AJ337" s="410"/>
      <c r="AK337" s="410"/>
      <c r="AL337" s="410"/>
      <c r="AM337" s="305"/>
    </row>
    <row r="338" spans="1:39" ht="15" outlineLevel="1">
      <c r="A338" s="501">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8"/>
      <c r="Z338" s="413"/>
      <c r="AA338" s="413"/>
      <c r="AB338" s="413"/>
      <c r="AC338" s="462"/>
      <c r="AD338" s="413"/>
      <c r="AE338" s="413"/>
      <c r="AF338" s="413"/>
      <c r="AG338" s="413"/>
      <c r="AH338" s="413"/>
      <c r="AI338" s="413"/>
      <c r="AJ338" s="413"/>
      <c r="AK338" s="413"/>
      <c r="AL338" s="413"/>
      <c r="AM338" s="295">
        <f>SUM(Y338:AL338)</f>
        <v>0</v>
      </c>
    </row>
    <row r="339" spans="1:39" ht="15" outlineLevel="1">
      <c r="B339" s="293" t="s">
        <v>249</v>
      </c>
      <c r="C339" s="290" t="s">
        <v>163</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09">
        <f>Y338</f>
        <v>0</v>
      </c>
      <c r="Z339" s="409">
        <f>Z338</f>
        <v>0</v>
      </c>
      <c r="AA339" s="409">
        <f t="shared" ref="AA339:AL339" si="96">AA338</f>
        <v>0</v>
      </c>
      <c r="AB339" s="409">
        <f t="shared" si="96"/>
        <v>0</v>
      </c>
      <c r="AC339" s="409">
        <f t="shared" si="96"/>
        <v>0</v>
      </c>
      <c r="AD339" s="409">
        <f t="shared" si="96"/>
        <v>0</v>
      </c>
      <c r="AE339" s="409">
        <f t="shared" si="96"/>
        <v>0</v>
      </c>
      <c r="AF339" s="409">
        <f t="shared" si="96"/>
        <v>0</v>
      </c>
      <c r="AG339" s="409">
        <f t="shared" si="96"/>
        <v>0</v>
      </c>
      <c r="AH339" s="409">
        <f t="shared" si="96"/>
        <v>0</v>
      </c>
      <c r="AI339" s="409">
        <f t="shared" si="96"/>
        <v>0</v>
      </c>
      <c r="AJ339" s="409">
        <f t="shared" si="96"/>
        <v>0</v>
      </c>
      <c r="AK339" s="409">
        <f t="shared" si="96"/>
        <v>0</v>
      </c>
      <c r="AL339" s="409">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0"/>
      <c r="Z340" s="410"/>
      <c r="AA340" s="410"/>
      <c r="AB340" s="410"/>
      <c r="AC340" s="410"/>
      <c r="AD340" s="410"/>
      <c r="AE340" s="410"/>
      <c r="AF340" s="410"/>
      <c r="AG340" s="410"/>
      <c r="AH340" s="410"/>
      <c r="AI340" s="410"/>
      <c r="AJ340" s="410"/>
      <c r="AK340" s="410"/>
      <c r="AL340" s="410"/>
      <c r="AM340" s="305"/>
    </row>
    <row r="341" spans="1:39" ht="15" outlineLevel="1">
      <c r="A341" s="501">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8"/>
      <c r="Z341" s="413"/>
      <c r="AA341" s="413"/>
      <c r="AB341" s="413"/>
      <c r="AC341" s="413"/>
      <c r="AD341" s="413"/>
      <c r="AE341" s="413"/>
      <c r="AF341" s="413"/>
      <c r="AG341" s="413"/>
      <c r="AH341" s="413"/>
      <c r="AI341" s="413"/>
      <c r="AJ341" s="413"/>
      <c r="AK341" s="413"/>
      <c r="AL341" s="413"/>
      <c r="AM341" s="295">
        <f>SUM(Y341:AL341)</f>
        <v>0</v>
      </c>
    </row>
    <row r="342" spans="1:39" ht="15" outlineLevel="1">
      <c r="B342" s="293" t="s">
        <v>249</v>
      </c>
      <c r="C342" s="290" t="s">
        <v>163</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09">
        <f>Y341</f>
        <v>0</v>
      </c>
      <c r="Z342" s="409">
        <f>Z341</f>
        <v>0</v>
      </c>
      <c r="AA342" s="409">
        <f t="shared" ref="AA342:AL342" si="97">AA341</f>
        <v>0</v>
      </c>
      <c r="AB342" s="409">
        <f t="shared" si="97"/>
        <v>0</v>
      </c>
      <c r="AC342" s="409">
        <f t="shared" si="97"/>
        <v>0</v>
      </c>
      <c r="AD342" s="409">
        <f t="shared" si="97"/>
        <v>0</v>
      </c>
      <c r="AE342" s="409">
        <f t="shared" si="97"/>
        <v>0</v>
      </c>
      <c r="AF342" s="409">
        <f t="shared" si="97"/>
        <v>0</v>
      </c>
      <c r="AG342" s="409">
        <f t="shared" si="97"/>
        <v>0</v>
      </c>
      <c r="AH342" s="409">
        <f t="shared" si="97"/>
        <v>0</v>
      </c>
      <c r="AI342" s="409">
        <f t="shared" si="97"/>
        <v>0</v>
      </c>
      <c r="AJ342" s="409">
        <f t="shared" si="97"/>
        <v>0</v>
      </c>
      <c r="AK342" s="409">
        <f t="shared" si="97"/>
        <v>0</v>
      </c>
      <c r="AL342" s="409">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0"/>
      <c r="Z343" s="410"/>
      <c r="AA343" s="410"/>
      <c r="AB343" s="410"/>
      <c r="AC343" s="410"/>
      <c r="AD343" s="410"/>
      <c r="AE343" s="410"/>
      <c r="AF343" s="410"/>
      <c r="AG343" s="410"/>
      <c r="AH343" s="410"/>
      <c r="AI343" s="410"/>
      <c r="AJ343" s="410"/>
      <c r="AK343" s="410"/>
      <c r="AL343" s="410"/>
      <c r="AM343" s="305"/>
    </row>
    <row r="344" spans="1:39" ht="15" outlineLevel="1">
      <c r="A344" s="501">
        <v>22</v>
      </c>
      <c r="B344" s="314" t="s">
        <v>9</v>
      </c>
      <c r="C344" s="290" t="s">
        <v>25</v>
      </c>
      <c r="D344" s="294">
        <v>41852.908000000003</v>
      </c>
      <c r="E344" s="294">
        <v>0</v>
      </c>
      <c r="F344" s="294">
        <v>0</v>
      </c>
      <c r="G344" s="294">
        <v>0</v>
      </c>
      <c r="H344" s="294">
        <v>0</v>
      </c>
      <c r="I344" s="294">
        <v>0</v>
      </c>
      <c r="J344" s="294">
        <v>0</v>
      </c>
      <c r="K344" s="294">
        <v>0</v>
      </c>
      <c r="L344" s="294">
        <v>0</v>
      </c>
      <c r="M344" s="294">
        <v>0</v>
      </c>
      <c r="N344" s="290"/>
      <c r="O344" s="294">
        <v>1794.9168400000001</v>
      </c>
      <c r="P344" s="294">
        <v>0</v>
      </c>
      <c r="Q344" s="294">
        <v>0</v>
      </c>
      <c r="R344" s="294">
        <v>0</v>
      </c>
      <c r="S344" s="294">
        <v>0</v>
      </c>
      <c r="T344" s="294">
        <v>0</v>
      </c>
      <c r="U344" s="294">
        <v>0</v>
      </c>
      <c r="V344" s="294">
        <v>0</v>
      </c>
      <c r="W344" s="294">
        <v>0</v>
      </c>
      <c r="X344" s="294">
        <v>0</v>
      </c>
      <c r="Y344" s="408"/>
      <c r="Z344" s="413"/>
      <c r="AA344" s="413">
        <v>1</v>
      </c>
      <c r="AB344" s="413"/>
      <c r="AC344" s="413"/>
      <c r="AD344" s="413"/>
      <c r="AE344" s="413"/>
      <c r="AF344" s="413"/>
      <c r="AG344" s="413"/>
      <c r="AH344" s="413"/>
      <c r="AI344" s="413"/>
      <c r="AJ344" s="413"/>
      <c r="AK344" s="413"/>
      <c r="AL344" s="413"/>
      <c r="AM344" s="295">
        <f>SUM(Y344:AL344)</f>
        <v>1</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09">
        <f>Y344</f>
        <v>0</v>
      </c>
      <c r="Z345" s="409">
        <f>Z344</f>
        <v>0</v>
      </c>
      <c r="AA345" s="409">
        <f t="shared" ref="AA345:AL345" si="98">AA344</f>
        <v>1</v>
      </c>
      <c r="AB345" s="409">
        <f t="shared" si="98"/>
        <v>0</v>
      </c>
      <c r="AC345" s="409">
        <f t="shared" si="98"/>
        <v>0</v>
      </c>
      <c r="AD345" s="409">
        <f t="shared" si="98"/>
        <v>0</v>
      </c>
      <c r="AE345" s="409">
        <f t="shared" si="98"/>
        <v>0</v>
      </c>
      <c r="AF345" s="409">
        <f t="shared" si="98"/>
        <v>0</v>
      </c>
      <c r="AG345" s="409">
        <f t="shared" si="98"/>
        <v>0</v>
      </c>
      <c r="AH345" s="409">
        <f t="shared" si="98"/>
        <v>0</v>
      </c>
      <c r="AI345" s="409">
        <f t="shared" si="98"/>
        <v>0</v>
      </c>
      <c r="AJ345" s="409">
        <f t="shared" si="98"/>
        <v>0</v>
      </c>
      <c r="AK345" s="409">
        <f t="shared" si="98"/>
        <v>0</v>
      </c>
      <c r="AL345" s="409">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0"/>
      <c r="Z346" s="410"/>
      <c r="AA346" s="410"/>
      <c r="AB346" s="410"/>
      <c r="AC346" s="410"/>
      <c r="AD346" s="410"/>
      <c r="AE346" s="410"/>
      <c r="AF346" s="410"/>
      <c r="AG346" s="410"/>
      <c r="AH346" s="410"/>
      <c r="AI346" s="410"/>
      <c r="AJ346" s="410"/>
      <c r="AK346" s="410"/>
      <c r="AL346" s="410"/>
      <c r="AM346" s="305"/>
    </row>
    <row r="347" spans="1:39" ht="15.75" outlineLevel="1">
      <c r="A347" s="502"/>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2"/>
      <c r="Z347" s="412"/>
      <c r="AA347" s="412"/>
      <c r="AB347" s="412"/>
      <c r="AC347" s="412"/>
      <c r="AD347" s="412"/>
      <c r="AE347" s="412"/>
      <c r="AF347" s="412"/>
      <c r="AG347" s="412"/>
      <c r="AH347" s="412"/>
      <c r="AI347" s="412"/>
      <c r="AJ347" s="412"/>
      <c r="AK347" s="412"/>
      <c r="AL347" s="412"/>
      <c r="AM347" s="291"/>
    </row>
    <row r="348" spans="1:39" ht="15" outlineLevel="1">
      <c r="A348" s="501">
        <v>23</v>
      </c>
      <c r="B348" s="314" t="s">
        <v>14</v>
      </c>
      <c r="C348" s="290" t="s">
        <v>25</v>
      </c>
      <c r="D348" s="294">
        <v>295752.04404449498</v>
      </c>
      <c r="E348" s="294">
        <v>291581.16881561303</v>
      </c>
      <c r="F348" s="294">
        <v>291201.99858856201</v>
      </c>
      <c r="G348" s="294">
        <v>265100.58535957302</v>
      </c>
      <c r="H348" s="294">
        <v>252585.95100974999</v>
      </c>
      <c r="I348" s="294">
        <v>241051.92638588001</v>
      </c>
      <c r="J348" s="294">
        <v>236000.905038834</v>
      </c>
      <c r="K348" s="294">
        <v>234304.06715583801</v>
      </c>
      <c r="L348" s="294">
        <v>106397.016014099</v>
      </c>
      <c r="M348" s="294">
        <v>103170.449874878</v>
      </c>
      <c r="N348" s="290"/>
      <c r="O348" s="294">
        <v>27.697023025</v>
      </c>
      <c r="P348" s="294">
        <v>27.480361555999998</v>
      </c>
      <c r="Q348" s="294">
        <v>27.460665035000002</v>
      </c>
      <c r="R348" s="294">
        <v>26.104793555000001</v>
      </c>
      <c r="S348" s="294">
        <v>25.505643804999998</v>
      </c>
      <c r="T348" s="294">
        <v>24.906494073000001</v>
      </c>
      <c r="U348" s="294">
        <v>24.644112285999999</v>
      </c>
      <c r="V348" s="294">
        <v>24.644112285999999</v>
      </c>
      <c r="W348" s="294">
        <v>17.999815983000001</v>
      </c>
      <c r="X348" s="294">
        <v>14.545021025</v>
      </c>
      <c r="Y348" s="463">
        <v>1</v>
      </c>
      <c r="Z348" s="408"/>
      <c r="AA348" s="408"/>
      <c r="AB348" s="408"/>
      <c r="AC348" s="408"/>
      <c r="AD348" s="408"/>
      <c r="AE348" s="408"/>
      <c r="AF348" s="408"/>
      <c r="AG348" s="408"/>
      <c r="AH348" s="408"/>
      <c r="AI348" s="408"/>
      <c r="AJ348" s="408"/>
      <c r="AK348" s="408"/>
      <c r="AL348" s="408"/>
      <c r="AM348" s="295">
        <f>SUM(Y348:AL348)</f>
        <v>1</v>
      </c>
    </row>
    <row r="349" spans="1:39" ht="15" outlineLevel="1">
      <c r="B349" s="293" t="s">
        <v>249</v>
      </c>
      <c r="C349" s="290" t="s">
        <v>163</v>
      </c>
      <c r="D349" s="294">
        <v>2021.9118119999998</v>
      </c>
      <c r="E349" s="294">
        <v>2021.9118119999998</v>
      </c>
      <c r="F349" s="294">
        <v>2021.9118119999998</v>
      </c>
      <c r="G349" s="294">
        <v>1959.2055969999999</v>
      </c>
      <c r="H349" s="294">
        <v>1927.8524890000001</v>
      </c>
      <c r="I349" s="294">
        <v>1896.499382</v>
      </c>
      <c r="J349" s="294">
        <v>1896.499382</v>
      </c>
      <c r="K349" s="294">
        <v>1896.499382</v>
      </c>
      <c r="L349" s="294">
        <v>901.32557680000002</v>
      </c>
      <c r="M349" s="294">
        <v>901.32557680000002</v>
      </c>
      <c r="N349" s="461"/>
      <c r="O349" s="294">
        <v>0.16808136900000001</v>
      </c>
      <c r="P349" s="294">
        <v>0.16808136900000001</v>
      </c>
      <c r="Q349" s="294">
        <v>0.16808136900000001</v>
      </c>
      <c r="R349" s="294">
        <v>0.16480974100000001</v>
      </c>
      <c r="S349" s="294">
        <v>0.163173927</v>
      </c>
      <c r="T349" s="294">
        <v>0.16153811200000001</v>
      </c>
      <c r="U349" s="294">
        <v>0.16153811200000001</v>
      </c>
      <c r="V349" s="294">
        <v>0.16153811200000001</v>
      </c>
      <c r="W349" s="294">
        <v>0.109539531</v>
      </c>
      <c r="X349" s="294">
        <v>0.109539531</v>
      </c>
      <c r="Y349" s="409">
        <f>Y348</f>
        <v>1</v>
      </c>
      <c r="Z349" s="409">
        <f>Z348</f>
        <v>0</v>
      </c>
      <c r="AA349" s="409">
        <f t="shared" ref="AA349:AL349" si="99">AA348</f>
        <v>0</v>
      </c>
      <c r="AB349" s="409">
        <f t="shared" si="99"/>
        <v>0</v>
      </c>
      <c r="AC349" s="409">
        <f t="shared" si="99"/>
        <v>0</v>
      </c>
      <c r="AD349" s="409">
        <f t="shared" si="99"/>
        <v>0</v>
      </c>
      <c r="AE349" s="409">
        <f t="shared" si="99"/>
        <v>0</v>
      </c>
      <c r="AF349" s="409">
        <f t="shared" si="99"/>
        <v>0</v>
      </c>
      <c r="AG349" s="409">
        <f t="shared" si="99"/>
        <v>0</v>
      </c>
      <c r="AH349" s="409">
        <f t="shared" si="99"/>
        <v>0</v>
      </c>
      <c r="AI349" s="409">
        <f t="shared" si="99"/>
        <v>0</v>
      </c>
      <c r="AJ349" s="409">
        <f t="shared" si="99"/>
        <v>0</v>
      </c>
      <c r="AK349" s="409">
        <f t="shared" si="99"/>
        <v>0</v>
      </c>
      <c r="AL349" s="409">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0"/>
      <c r="Z350" s="410"/>
      <c r="AA350" s="410"/>
      <c r="AB350" s="410"/>
      <c r="AC350" s="410"/>
      <c r="AD350" s="410"/>
      <c r="AE350" s="410"/>
      <c r="AF350" s="410"/>
      <c r="AG350" s="410"/>
      <c r="AH350" s="410"/>
      <c r="AI350" s="410"/>
      <c r="AJ350" s="410"/>
      <c r="AK350" s="410"/>
      <c r="AL350" s="410"/>
      <c r="AM350" s="305"/>
    </row>
    <row r="351" spans="1:39" s="292" customFormat="1" ht="15.75" outlineLevel="1">
      <c r="A351" s="502"/>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2"/>
      <c r="Z351" s="412"/>
      <c r="AA351" s="412"/>
      <c r="AB351" s="412"/>
      <c r="AC351" s="412"/>
      <c r="AD351" s="412"/>
      <c r="AE351" s="412"/>
      <c r="AF351" s="412"/>
      <c r="AG351" s="412"/>
      <c r="AH351" s="412"/>
      <c r="AI351" s="412"/>
      <c r="AJ351" s="412"/>
      <c r="AK351" s="412"/>
      <c r="AL351" s="412"/>
      <c r="AM351" s="291"/>
    </row>
    <row r="352" spans="1:39" s="282" customFormat="1" ht="15" outlineLevel="1">
      <c r="A352" s="501">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8"/>
      <c r="Z352" s="408"/>
      <c r="AA352" s="408"/>
      <c r="AB352" s="408"/>
      <c r="AC352" s="408"/>
      <c r="AD352" s="408"/>
      <c r="AE352" s="408"/>
      <c r="AF352" s="408"/>
      <c r="AG352" s="408"/>
      <c r="AH352" s="408"/>
      <c r="AI352" s="408"/>
      <c r="AJ352" s="408"/>
      <c r="AK352" s="408"/>
      <c r="AL352" s="408"/>
      <c r="AM352" s="295">
        <f>SUM(Y352:AL352)</f>
        <v>0</v>
      </c>
    </row>
    <row r="353" spans="1:39" s="282" customFormat="1" ht="15" outlineLevel="1">
      <c r="A353" s="501"/>
      <c r="B353" s="314" t="s">
        <v>249</v>
      </c>
      <c r="C353" s="290" t="s">
        <v>163</v>
      </c>
      <c r="D353" s="294"/>
      <c r="E353" s="294"/>
      <c r="F353" s="294"/>
      <c r="G353" s="294"/>
      <c r="H353" s="294"/>
      <c r="I353" s="294"/>
      <c r="J353" s="294"/>
      <c r="K353" s="294"/>
      <c r="L353" s="294"/>
      <c r="M353" s="294"/>
      <c r="N353" s="461"/>
      <c r="O353" s="294"/>
      <c r="P353" s="294"/>
      <c r="Q353" s="294"/>
      <c r="R353" s="294"/>
      <c r="S353" s="294"/>
      <c r="T353" s="294"/>
      <c r="U353" s="294"/>
      <c r="V353" s="294"/>
      <c r="W353" s="294"/>
      <c r="X353" s="294"/>
      <c r="Y353" s="409">
        <f>Y352</f>
        <v>0</v>
      </c>
      <c r="Z353" s="409">
        <f>Z352</f>
        <v>0</v>
      </c>
      <c r="AA353" s="409">
        <f t="shared" ref="AA353:AL353" si="100">AA352</f>
        <v>0</v>
      </c>
      <c r="AB353" s="409">
        <f t="shared" si="100"/>
        <v>0</v>
      </c>
      <c r="AC353" s="409">
        <f t="shared" si="100"/>
        <v>0</v>
      </c>
      <c r="AD353" s="409">
        <f t="shared" si="100"/>
        <v>0</v>
      </c>
      <c r="AE353" s="409">
        <f t="shared" si="100"/>
        <v>0</v>
      </c>
      <c r="AF353" s="409">
        <f t="shared" si="100"/>
        <v>0</v>
      </c>
      <c r="AG353" s="409">
        <f t="shared" si="100"/>
        <v>0</v>
      </c>
      <c r="AH353" s="409">
        <f t="shared" si="100"/>
        <v>0</v>
      </c>
      <c r="AI353" s="409">
        <f t="shared" si="100"/>
        <v>0</v>
      </c>
      <c r="AJ353" s="409">
        <f t="shared" si="100"/>
        <v>0</v>
      </c>
      <c r="AK353" s="409">
        <f t="shared" si="100"/>
        <v>0</v>
      </c>
      <c r="AL353" s="409">
        <f t="shared" si="100"/>
        <v>0</v>
      </c>
      <c r="AM353" s="296"/>
    </row>
    <row r="354" spans="1:39" s="282" customFormat="1" ht="15" outlineLevel="1">
      <c r="A354" s="501"/>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0"/>
      <c r="Z354" s="410"/>
      <c r="AA354" s="410"/>
      <c r="AB354" s="410"/>
      <c r="AC354" s="410"/>
      <c r="AD354" s="410"/>
      <c r="AE354" s="410"/>
      <c r="AF354" s="410"/>
      <c r="AG354" s="410"/>
      <c r="AH354" s="410"/>
      <c r="AI354" s="410"/>
      <c r="AJ354" s="410"/>
      <c r="AK354" s="410"/>
      <c r="AL354" s="410"/>
      <c r="AM354" s="305"/>
    </row>
    <row r="355" spans="1:39" s="282" customFormat="1" ht="15" outlineLevel="1">
      <c r="A355" s="501">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3"/>
      <c r="Z355" s="413"/>
      <c r="AA355" s="413"/>
      <c r="AB355" s="413"/>
      <c r="AC355" s="413"/>
      <c r="AD355" s="413"/>
      <c r="AE355" s="413"/>
      <c r="AF355" s="413"/>
      <c r="AG355" s="413"/>
      <c r="AH355" s="413"/>
      <c r="AI355" s="413"/>
      <c r="AJ355" s="413"/>
      <c r="AK355" s="413"/>
      <c r="AL355" s="413"/>
      <c r="AM355" s="295">
        <f>SUM(Y355:AL355)</f>
        <v>0</v>
      </c>
    </row>
    <row r="356" spans="1:39" s="282" customFormat="1" ht="15" outlineLevel="1">
      <c r="A356" s="501"/>
      <c r="B356" s="314" t="s">
        <v>249</v>
      </c>
      <c r="C356" s="290" t="s">
        <v>163</v>
      </c>
      <c r="D356" s="294"/>
      <c r="E356" s="294"/>
      <c r="F356" s="294"/>
      <c r="G356" s="294"/>
      <c r="H356" s="294"/>
      <c r="I356" s="294"/>
      <c r="J356" s="294"/>
      <c r="K356" s="294"/>
      <c r="L356" s="294"/>
      <c r="M356" s="294"/>
      <c r="N356" s="294">
        <v>0</v>
      </c>
      <c r="O356" s="294"/>
      <c r="P356" s="294"/>
      <c r="Q356" s="294"/>
      <c r="R356" s="294"/>
      <c r="S356" s="294"/>
      <c r="T356" s="294"/>
      <c r="U356" s="294"/>
      <c r="V356" s="294"/>
      <c r="W356" s="294"/>
      <c r="X356" s="294"/>
      <c r="Y356" s="409">
        <f>Y355</f>
        <v>0</v>
      </c>
      <c r="Z356" s="409">
        <f>Z355</f>
        <v>0</v>
      </c>
      <c r="AA356" s="409">
        <f t="shared" ref="AA356:AL356" si="101">AA355</f>
        <v>0</v>
      </c>
      <c r="AB356" s="409">
        <f t="shared" si="101"/>
        <v>0</v>
      </c>
      <c r="AC356" s="409">
        <f t="shared" si="101"/>
        <v>0</v>
      </c>
      <c r="AD356" s="409">
        <f t="shared" si="101"/>
        <v>0</v>
      </c>
      <c r="AE356" s="409">
        <f t="shared" si="101"/>
        <v>0</v>
      </c>
      <c r="AF356" s="409">
        <f t="shared" si="101"/>
        <v>0</v>
      </c>
      <c r="AG356" s="409">
        <f t="shared" si="101"/>
        <v>0</v>
      </c>
      <c r="AH356" s="409">
        <f t="shared" si="101"/>
        <v>0</v>
      </c>
      <c r="AI356" s="409">
        <f t="shared" si="101"/>
        <v>0</v>
      </c>
      <c r="AJ356" s="409">
        <f t="shared" si="101"/>
        <v>0</v>
      </c>
      <c r="AK356" s="409">
        <f t="shared" si="101"/>
        <v>0</v>
      </c>
      <c r="AL356" s="409">
        <f t="shared" si="101"/>
        <v>0</v>
      </c>
      <c r="AM356" s="310"/>
    </row>
    <row r="357" spans="1:39" s="282" customFormat="1" ht="15" outlineLevel="1">
      <c r="A357" s="501"/>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4"/>
      <c r="Z357" s="415"/>
      <c r="AA357" s="414"/>
      <c r="AB357" s="414"/>
      <c r="AC357" s="414"/>
      <c r="AD357" s="414"/>
      <c r="AE357" s="414"/>
      <c r="AF357" s="414"/>
      <c r="AG357" s="414"/>
      <c r="AH357" s="414"/>
      <c r="AI357" s="414"/>
      <c r="AJ357" s="414"/>
      <c r="AK357" s="414"/>
      <c r="AL357" s="414"/>
      <c r="AM357" s="312"/>
    </row>
    <row r="358" spans="1:39" ht="15.75" outlineLevel="1">
      <c r="A358" s="502"/>
      <c r="B358" s="287" t="s">
        <v>15</v>
      </c>
      <c r="C358" s="318"/>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2"/>
      <c r="Z358" s="412"/>
      <c r="AA358" s="412"/>
      <c r="AB358" s="412"/>
      <c r="AC358" s="412"/>
      <c r="AD358" s="412"/>
      <c r="AE358" s="412"/>
      <c r="AF358" s="412"/>
      <c r="AG358" s="412"/>
      <c r="AH358" s="412"/>
      <c r="AI358" s="412"/>
      <c r="AJ358" s="412"/>
      <c r="AK358" s="412"/>
      <c r="AL358" s="412"/>
      <c r="AM358" s="291"/>
    </row>
    <row r="359" spans="1:39" ht="15" outlineLevel="1">
      <c r="A359" s="501">
        <v>26</v>
      </c>
      <c r="B359" s="319"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4"/>
      <c r="Z359" s="413"/>
      <c r="AA359" s="413"/>
      <c r="AB359" s="413"/>
      <c r="AC359" s="413"/>
      <c r="AD359" s="413"/>
      <c r="AE359" s="413"/>
      <c r="AF359" s="413"/>
      <c r="AG359" s="413"/>
      <c r="AH359" s="413"/>
      <c r="AI359" s="413"/>
      <c r="AJ359" s="413"/>
      <c r="AK359" s="413"/>
      <c r="AL359" s="413"/>
      <c r="AM359" s="295">
        <f>SUM(Y359:AL359)</f>
        <v>0</v>
      </c>
    </row>
    <row r="360" spans="1:39" ht="15" outlineLevel="1">
      <c r="B360" s="293" t="s">
        <v>249</v>
      </c>
      <c r="C360" s="290" t="s">
        <v>163</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09">
        <f>Y359</f>
        <v>0</v>
      </c>
      <c r="Z360" s="409">
        <f>Z359</f>
        <v>0</v>
      </c>
      <c r="AA360" s="409">
        <f t="shared" ref="AA360:AL360" si="102">AA359</f>
        <v>0</v>
      </c>
      <c r="AB360" s="409">
        <f t="shared" si="102"/>
        <v>0</v>
      </c>
      <c r="AC360" s="409">
        <f t="shared" si="102"/>
        <v>0</v>
      </c>
      <c r="AD360" s="409">
        <f t="shared" si="102"/>
        <v>0</v>
      </c>
      <c r="AE360" s="409">
        <f t="shared" si="102"/>
        <v>0</v>
      </c>
      <c r="AF360" s="409">
        <f t="shared" si="102"/>
        <v>0</v>
      </c>
      <c r="AG360" s="409">
        <f t="shared" si="102"/>
        <v>0</v>
      </c>
      <c r="AH360" s="409">
        <f t="shared" si="102"/>
        <v>0</v>
      </c>
      <c r="AI360" s="409">
        <f t="shared" si="102"/>
        <v>0</v>
      </c>
      <c r="AJ360" s="409">
        <f t="shared" si="102"/>
        <v>0</v>
      </c>
      <c r="AK360" s="409">
        <f t="shared" si="102"/>
        <v>0</v>
      </c>
      <c r="AL360" s="409">
        <f t="shared" si="102"/>
        <v>0</v>
      </c>
      <c r="AM360" s="305"/>
    </row>
    <row r="361" spans="1:39" ht="15" outlineLevel="1">
      <c r="A361" s="504"/>
      <c r="B361" s="320"/>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1"/>
      <c r="Z361" s="422"/>
      <c r="AA361" s="422"/>
      <c r="AB361" s="422"/>
      <c r="AC361" s="422"/>
      <c r="AD361" s="422"/>
      <c r="AE361" s="422"/>
      <c r="AF361" s="422"/>
      <c r="AG361" s="422"/>
      <c r="AH361" s="422"/>
      <c r="AI361" s="422"/>
      <c r="AJ361" s="422"/>
      <c r="AK361" s="422"/>
      <c r="AL361" s="422"/>
      <c r="AM361" s="296"/>
    </row>
    <row r="362" spans="1:39" ht="15" outlineLevel="1">
      <c r="A362" s="501">
        <v>27</v>
      </c>
      <c r="B362" s="319"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4"/>
      <c r="Z362" s="413"/>
      <c r="AA362" s="413"/>
      <c r="AB362" s="413"/>
      <c r="AC362" s="413"/>
      <c r="AD362" s="413"/>
      <c r="AE362" s="413"/>
      <c r="AF362" s="413"/>
      <c r="AG362" s="413"/>
      <c r="AH362" s="413"/>
      <c r="AI362" s="413"/>
      <c r="AJ362" s="413"/>
      <c r="AK362" s="413"/>
      <c r="AL362" s="413"/>
      <c r="AM362" s="295">
        <f>SUM(Y362:AL362)</f>
        <v>0</v>
      </c>
    </row>
    <row r="363" spans="1:39" ht="15" outlineLevel="1">
      <c r="B363" s="293" t="s">
        <v>249</v>
      </c>
      <c r="C363" s="290" t="s">
        <v>163</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09">
        <f>Y362</f>
        <v>0</v>
      </c>
      <c r="Z363" s="409">
        <f>Z362</f>
        <v>0</v>
      </c>
      <c r="AA363" s="409">
        <f t="shared" ref="AA363:AL363" si="103">AA362</f>
        <v>0</v>
      </c>
      <c r="AB363" s="409">
        <f t="shared" si="103"/>
        <v>0</v>
      </c>
      <c r="AC363" s="409">
        <f t="shared" si="103"/>
        <v>0</v>
      </c>
      <c r="AD363" s="409">
        <f t="shared" si="103"/>
        <v>0</v>
      </c>
      <c r="AE363" s="409">
        <f t="shared" si="103"/>
        <v>0</v>
      </c>
      <c r="AF363" s="409">
        <f t="shared" si="103"/>
        <v>0</v>
      </c>
      <c r="AG363" s="409">
        <f t="shared" si="103"/>
        <v>0</v>
      </c>
      <c r="AH363" s="409">
        <f t="shared" si="103"/>
        <v>0</v>
      </c>
      <c r="AI363" s="409">
        <f t="shared" si="103"/>
        <v>0</v>
      </c>
      <c r="AJ363" s="409">
        <f t="shared" si="103"/>
        <v>0</v>
      </c>
      <c r="AK363" s="409">
        <f t="shared" si="103"/>
        <v>0</v>
      </c>
      <c r="AL363" s="409">
        <f t="shared" si="103"/>
        <v>0</v>
      </c>
      <c r="AM363" s="305"/>
    </row>
    <row r="364" spans="1:39" ht="15.75" outlineLevel="1">
      <c r="A364" s="504"/>
      <c r="B364" s="321"/>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0"/>
      <c r="Z364" s="410"/>
      <c r="AA364" s="410"/>
      <c r="AB364" s="410"/>
      <c r="AC364" s="410"/>
      <c r="AD364" s="410"/>
      <c r="AE364" s="410"/>
      <c r="AF364" s="410"/>
      <c r="AG364" s="410"/>
      <c r="AH364" s="410"/>
      <c r="AI364" s="410"/>
      <c r="AJ364" s="410"/>
      <c r="AK364" s="410"/>
      <c r="AL364" s="410"/>
      <c r="AM364" s="305"/>
    </row>
    <row r="365" spans="1:39" ht="15" outlineLevel="1">
      <c r="A365" s="501">
        <v>28</v>
      </c>
      <c r="B365" s="319"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4"/>
      <c r="Z365" s="413"/>
      <c r="AA365" s="413"/>
      <c r="AB365" s="413"/>
      <c r="AC365" s="413"/>
      <c r="AD365" s="413"/>
      <c r="AE365" s="413"/>
      <c r="AF365" s="413"/>
      <c r="AG365" s="413"/>
      <c r="AH365" s="413"/>
      <c r="AI365" s="413"/>
      <c r="AJ365" s="413"/>
      <c r="AK365" s="413"/>
      <c r="AL365" s="413"/>
      <c r="AM365" s="295">
        <f>SUM(Y365:AL365)</f>
        <v>0</v>
      </c>
    </row>
    <row r="366" spans="1:39" ht="15" outlineLevel="1">
      <c r="B366" s="293" t="s">
        <v>249</v>
      </c>
      <c r="C366" s="290" t="s">
        <v>163</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09">
        <f>Y365</f>
        <v>0</v>
      </c>
      <c r="Z366" s="409">
        <f>Z365</f>
        <v>0</v>
      </c>
      <c r="AA366" s="409">
        <f t="shared" ref="AA366:AL366" si="104">AA365</f>
        <v>0</v>
      </c>
      <c r="AB366" s="409">
        <f t="shared" si="104"/>
        <v>0</v>
      </c>
      <c r="AC366" s="409">
        <f t="shared" si="104"/>
        <v>0</v>
      </c>
      <c r="AD366" s="409">
        <f t="shared" si="104"/>
        <v>0</v>
      </c>
      <c r="AE366" s="409">
        <f t="shared" si="104"/>
        <v>0</v>
      </c>
      <c r="AF366" s="409">
        <f t="shared" si="104"/>
        <v>0</v>
      </c>
      <c r="AG366" s="409">
        <f t="shared" si="104"/>
        <v>0</v>
      </c>
      <c r="AH366" s="409">
        <f t="shared" si="104"/>
        <v>0</v>
      </c>
      <c r="AI366" s="409">
        <f t="shared" si="104"/>
        <v>0</v>
      </c>
      <c r="AJ366" s="409">
        <f t="shared" si="104"/>
        <v>0</v>
      </c>
      <c r="AK366" s="409">
        <f t="shared" si="104"/>
        <v>0</v>
      </c>
      <c r="AL366" s="409">
        <f t="shared" si="104"/>
        <v>0</v>
      </c>
      <c r="AM366" s="296"/>
    </row>
    <row r="367" spans="1:39" ht="15" outlineLevel="1">
      <c r="A367" s="504"/>
      <c r="B367" s="320"/>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0"/>
      <c r="Z367" s="410"/>
      <c r="AA367" s="410"/>
      <c r="AB367" s="410"/>
      <c r="AC367" s="410"/>
      <c r="AD367" s="410"/>
      <c r="AE367" s="410"/>
      <c r="AF367" s="410"/>
      <c r="AG367" s="410"/>
      <c r="AH367" s="410"/>
      <c r="AI367" s="410"/>
      <c r="AJ367" s="410"/>
      <c r="AK367" s="410"/>
      <c r="AL367" s="410"/>
      <c r="AM367" s="305"/>
    </row>
    <row r="368" spans="1:39" ht="15" outlineLevel="1">
      <c r="A368" s="501">
        <v>29</v>
      </c>
      <c r="B368" s="322"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4"/>
      <c r="Z368" s="413"/>
      <c r="AA368" s="413"/>
      <c r="AB368" s="413"/>
      <c r="AC368" s="413"/>
      <c r="AD368" s="413"/>
      <c r="AE368" s="413"/>
      <c r="AF368" s="413"/>
      <c r="AG368" s="413"/>
      <c r="AH368" s="413"/>
      <c r="AI368" s="413"/>
      <c r="AJ368" s="413"/>
      <c r="AK368" s="413"/>
      <c r="AL368" s="413"/>
      <c r="AM368" s="295">
        <f>SUM(Y368:AL368)</f>
        <v>0</v>
      </c>
    </row>
    <row r="369" spans="1:39" ht="15" outlineLevel="1">
      <c r="B369" s="322" t="s">
        <v>249</v>
      </c>
      <c r="C369" s="290" t="s">
        <v>163</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09">
        <f>Y368</f>
        <v>0</v>
      </c>
      <c r="Z369" s="409">
        <f t="shared" ref="Z369:AL369" si="105">Z368</f>
        <v>0</v>
      </c>
      <c r="AA369" s="409">
        <f t="shared" si="105"/>
        <v>0</v>
      </c>
      <c r="AB369" s="409">
        <f t="shared" si="105"/>
        <v>0</v>
      </c>
      <c r="AC369" s="409">
        <f t="shared" si="105"/>
        <v>0</v>
      </c>
      <c r="AD369" s="409">
        <f t="shared" si="105"/>
        <v>0</v>
      </c>
      <c r="AE369" s="409">
        <f t="shared" si="105"/>
        <v>0</v>
      </c>
      <c r="AF369" s="409">
        <f t="shared" si="105"/>
        <v>0</v>
      </c>
      <c r="AG369" s="409">
        <f t="shared" si="105"/>
        <v>0</v>
      </c>
      <c r="AH369" s="409">
        <f t="shared" si="105"/>
        <v>0</v>
      </c>
      <c r="AI369" s="409">
        <f t="shared" si="105"/>
        <v>0</v>
      </c>
      <c r="AJ369" s="409">
        <f t="shared" si="105"/>
        <v>0</v>
      </c>
      <c r="AK369" s="409">
        <f t="shared" si="105"/>
        <v>0</v>
      </c>
      <c r="AL369" s="409">
        <f t="shared" si="105"/>
        <v>0</v>
      </c>
      <c r="AM369" s="296"/>
    </row>
    <row r="370" spans="1:39" ht="15" outlineLevel="1">
      <c r="B370" s="322"/>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1"/>
      <c r="Z370" s="421"/>
      <c r="AA370" s="421"/>
      <c r="AB370" s="421"/>
      <c r="AC370" s="421"/>
      <c r="AD370" s="421"/>
      <c r="AE370" s="421"/>
      <c r="AF370" s="421"/>
      <c r="AG370" s="421"/>
      <c r="AH370" s="421"/>
      <c r="AI370" s="421"/>
      <c r="AJ370" s="421"/>
      <c r="AK370" s="421"/>
      <c r="AL370" s="421"/>
      <c r="AM370" s="312"/>
    </row>
    <row r="371" spans="1:39" s="282" customFormat="1" ht="15" outlineLevel="1">
      <c r="A371" s="501">
        <v>30</v>
      </c>
      <c r="B371" s="322"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8"/>
      <c r="Z371" s="408"/>
      <c r="AA371" s="408"/>
      <c r="AB371" s="408"/>
      <c r="AC371" s="408"/>
      <c r="AD371" s="408"/>
      <c r="AE371" s="408"/>
      <c r="AF371" s="408"/>
      <c r="AG371" s="408"/>
      <c r="AH371" s="408"/>
      <c r="AI371" s="408"/>
      <c r="AJ371" s="408"/>
      <c r="AK371" s="408"/>
      <c r="AL371" s="408"/>
      <c r="AM371" s="295">
        <f>SUM(Y371:AL371)</f>
        <v>0</v>
      </c>
    </row>
    <row r="372" spans="1:39" s="282" customFormat="1" ht="15" outlineLevel="1">
      <c r="A372" s="501"/>
      <c r="B372" s="322" t="s">
        <v>249</v>
      </c>
      <c r="C372" s="290" t="s">
        <v>163</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09">
        <f>Y371</f>
        <v>0</v>
      </c>
      <c r="Z372" s="409">
        <f t="shared" ref="Z372:AL372" si="106">Z371</f>
        <v>0</v>
      </c>
      <c r="AA372" s="409">
        <f t="shared" si="106"/>
        <v>0</v>
      </c>
      <c r="AB372" s="409">
        <f t="shared" si="106"/>
        <v>0</v>
      </c>
      <c r="AC372" s="409">
        <f t="shared" si="106"/>
        <v>0</v>
      </c>
      <c r="AD372" s="409">
        <f t="shared" si="106"/>
        <v>0</v>
      </c>
      <c r="AE372" s="409">
        <f t="shared" si="106"/>
        <v>0</v>
      </c>
      <c r="AF372" s="409">
        <f t="shared" si="106"/>
        <v>0</v>
      </c>
      <c r="AG372" s="409">
        <f t="shared" si="106"/>
        <v>0</v>
      </c>
      <c r="AH372" s="409">
        <f t="shared" si="106"/>
        <v>0</v>
      </c>
      <c r="AI372" s="409">
        <f t="shared" si="106"/>
        <v>0</v>
      </c>
      <c r="AJ372" s="409">
        <f t="shared" si="106"/>
        <v>0</v>
      </c>
      <c r="AK372" s="409">
        <f t="shared" si="106"/>
        <v>0</v>
      </c>
      <c r="AL372" s="409">
        <f t="shared" si="106"/>
        <v>0</v>
      </c>
      <c r="AM372" s="296"/>
    </row>
    <row r="373" spans="1:39" s="282" customFormat="1" ht="15" outlineLevel="1">
      <c r="A373" s="501"/>
      <c r="B373" s="322"/>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0"/>
      <c r="Z373" s="410"/>
      <c r="AA373" s="410"/>
      <c r="AB373" s="410"/>
      <c r="AC373" s="410"/>
      <c r="AD373" s="410"/>
      <c r="AE373" s="410"/>
      <c r="AF373" s="410"/>
      <c r="AG373" s="410"/>
      <c r="AH373" s="410"/>
      <c r="AI373" s="410"/>
      <c r="AJ373" s="410"/>
      <c r="AK373" s="410"/>
      <c r="AL373" s="410"/>
      <c r="AM373" s="312"/>
    </row>
    <row r="374" spans="1:39" s="282" customFormat="1" ht="15.75" outlineLevel="1">
      <c r="A374" s="501"/>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0"/>
      <c r="Z374" s="410"/>
      <c r="AA374" s="410"/>
      <c r="AB374" s="410"/>
      <c r="AC374" s="410"/>
      <c r="AD374" s="410"/>
      <c r="AE374" s="410"/>
      <c r="AF374" s="410"/>
      <c r="AG374" s="410"/>
      <c r="AH374" s="410"/>
      <c r="AI374" s="410"/>
      <c r="AJ374" s="410"/>
      <c r="AK374" s="410"/>
      <c r="AL374" s="410"/>
      <c r="AM374" s="312"/>
    </row>
    <row r="375" spans="1:39" s="282" customFormat="1" ht="15" outlineLevel="1">
      <c r="A375" s="501">
        <v>31</v>
      </c>
      <c r="B375" s="322"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8"/>
      <c r="Z375" s="408"/>
      <c r="AA375" s="408"/>
      <c r="AB375" s="408"/>
      <c r="AC375" s="408"/>
      <c r="AD375" s="408"/>
      <c r="AE375" s="408"/>
      <c r="AF375" s="408"/>
      <c r="AG375" s="408"/>
      <c r="AH375" s="408"/>
      <c r="AI375" s="408"/>
      <c r="AJ375" s="408"/>
      <c r="AK375" s="408"/>
      <c r="AL375" s="408"/>
      <c r="AM375" s="295">
        <f>SUM(Y375:AL375)</f>
        <v>0</v>
      </c>
    </row>
    <row r="376" spans="1:39" s="282" customFormat="1" ht="15" outlineLevel="1">
      <c r="A376" s="501"/>
      <c r="B376" s="322" t="s">
        <v>249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09">
        <f>Y375</f>
        <v>0</v>
      </c>
      <c r="Z376" s="409">
        <f t="shared" ref="Z376:AL376" si="107">Z375</f>
        <v>0</v>
      </c>
      <c r="AA376" s="409">
        <f t="shared" si="107"/>
        <v>0</v>
      </c>
      <c r="AB376" s="409">
        <f t="shared" si="107"/>
        <v>0</v>
      </c>
      <c r="AC376" s="409">
        <f t="shared" si="107"/>
        <v>0</v>
      </c>
      <c r="AD376" s="409">
        <f t="shared" si="107"/>
        <v>0</v>
      </c>
      <c r="AE376" s="409">
        <f t="shared" si="107"/>
        <v>0</v>
      </c>
      <c r="AF376" s="409">
        <f t="shared" si="107"/>
        <v>0</v>
      </c>
      <c r="AG376" s="409">
        <f t="shared" si="107"/>
        <v>0</v>
      </c>
      <c r="AH376" s="409">
        <f t="shared" si="107"/>
        <v>0</v>
      </c>
      <c r="AI376" s="409">
        <f t="shared" si="107"/>
        <v>0</v>
      </c>
      <c r="AJ376" s="409">
        <f t="shared" si="107"/>
        <v>0</v>
      </c>
      <c r="AK376" s="409">
        <f t="shared" si="107"/>
        <v>0</v>
      </c>
      <c r="AL376" s="409">
        <f t="shared" si="107"/>
        <v>0</v>
      </c>
      <c r="AM376" s="296"/>
    </row>
    <row r="377" spans="1:39" s="282" customFormat="1" ht="15" outlineLevel="1">
      <c r="A377" s="501"/>
      <c r="B377" s="322"/>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0"/>
      <c r="Z377" s="410"/>
      <c r="AA377" s="410"/>
      <c r="AB377" s="410"/>
      <c r="AC377" s="410"/>
      <c r="AD377" s="410"/>
      <c r="AE377" s="410"/>
      <c r="AF377" s="410"/>
      <c r="AG377" s="410"/>
      <c r="AH377" s="410"/>
      <c r="AI377" s="410"/>
      <c r="AJ377" s="410"/>
      <c r="AK377" s="410"/>
      <c r="AL377" s="410"/>
      <c r="AM377" s="312"/>
    </row>
    <row r="378" spans="1:39" s="282" customFormat="1" ht="15" outlineLevel="1">
      <c r="A378" s="501">
        <v>32</v>
      </c>
      <c r="B378" s="322"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8"/>
      <c r="Z378" s="408"/>
      <c r="AA378" s="408"/>
      <c r="AB378" s="408"/>
      <c r="AC378" s="408"/>
      <c r="AD378" s="408"/>
      <c r="AE378" s="408"/>
      <c r="AF378" s="408"/>
      <c r="AG378" s="408"/>
      <c r="AH378" s="408"/>
      <c r="AI378" s="408"/>
      <c r="AJ378" s="408"/>
      <c r="AK378" s="408"/>
      <c r="AL378" s="408"/>
      <c r="AM378" s="295">
        <f>SUM(Y378:AL378)</f>
        <v>0</v>
      </c>
    </row>
    <row r="379" spans="1:39" s="282" customFormat="1" ht="15" outlineLevel="1">
      <c r="A379" s="501"/>
      <c r="B379" s="322" t="s">
        <v>249</v>
      </c>
      <c r="C379" s="290" t="s">
        <v>163</v>
      </c>
      <c r="D379" s="294"/>
      <c r="E379" s="294"/>
      <c r="F379" s="294"/>
      <c r="G379" s="294"/>
      <c r="H379" s="294"/>
      <c r="I379" s="294"/>
      <c r="J379" s="294"/>
      <c r="K379" s="294"/>
      <c r="L379" s="294"/>
      <c r="M379" s="294"/>
      <c r="N379" s="294">
        <v>0</v>
      </c>
      <c r="O379" s="294"/>
      <c r="P379" s="294"/>
      <c r="Q379" s="294"/>
      <c r="R379" s="294"/>
      <c r="S379" s="294"/>
      <c r="T379" s="294"/>
      <c r="U379" s="294"/>
      <c r="V379" s="294"/>
      <c r="W379" s="294"/>
      <c r="X379" s="294"/>
      <c r="Y379" s="409">
        <f>Y378</f>
        <v>0</v>
      </c>
      <c r="Z379" s="409">
        <f t="shared" ref="Z379:AL379" si="108">Z378</f>
        <v>0</v>
      </c>
      <c r="AA379" s="409">
        <f t="shared" si="108"/>
        <v>0</v>
      </c>
      <c r="AB379" s="409">
        <f t="shared" si="108"/>
        <v>0</v>
      </c>
      <c r="AC379" s="409">
        <f t="shared" si="108"/>
        <v>0</v>
      </c>
      <c r="AD379" s="409">
        <f t="shared" si="108"/>
        <v>0</v>
      </c>
      <c r="AE379" s="409">
        <f t="shared" si="108"/>
        <v>0</v>
      </c>
      <c r="AF379" s="409">
        <f t="shared" si="108"/>
        <v>0</v>
      </c>
      <c r="AG379" s="409">
        <f t="shared" si="108"/>
        <v>0</v>
      </c>
      <c r="AH379" s="409">
        <f t="shared" si="108"/>
        <v>0</v>
      </c>
      <c r="AI379" s="409">
        <f t="shared" si="108"/>
        <v>0</v>
      </c>
      <c r="AJ379" s="409">
        <f t="shared" si="108"/>
        <v>0</v>
      </c>
      <c r="AK379" s="409">
        <f t="shared" si="108"/>
        <v>0</v>
      </c>
      <c r="AL379" s="409">
        <f t="shared" si="108"/>
        <v>0</v>
      </c>
      <c r="AM379" s="296"/>
    </row>
    <row r="380" spans="1:39" s="282" customFormat="1" ht="15" outlineLevel="1">
      <c r="A380" s="501"/>
      <c r="B380" s="322"/>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0"/>
      <c r="Z380" s="410"/>
      <c r="AA380" s="410"/>
      <c r="AB380" s="410"/>
      <c r="AC380" s="410"/>
      <c r="AD380" s="410"/>
      <c r="AE380" s="410"/>
      <c r="AF380" s="410"/>
      <c r="AG380" s="410"/>
      <c r="AH380" s="410"/>
      <c r="AI380" s="410"/>
      <c r="AJ380" s="410"/>
      <c r="AK380" s="410"/>
      <c r="AL380" s="410"/>
      <c r="AM380" s="312"/>
    </row>
    <row r="381" spans="1:39" s="282" customFormat="1" ht="15" outlineLevel="1">
      <c r="A381" s="501">
        <v>33</v>
      </c>
      <c r="B381" s="322" t="s">
        <v>493</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8"/>
      <c r="Z381" s="408"/>
      <c r="AA381" s="408"/>
      <c r="AB381" s="408"/>
      <c r="AC381" s="408"/>
      <c r="AD381" s="408"/>
      <c r="AE381" s="408"/>
      <c r="AF381" s="408"/>
      <c r="AG381" s="408"/>
      <c r="AH381" s="408"/>
      <c r="AI381" s="408"/>
      <c r="AJ381" s="408"/>
      <c r="AK381" s="408"/>
      <c r="AL381" s="408"/>
      <c r="AM381" s="295">
        <f>SUM(Y381:AL381)</f>
        <v>0</v>
      </c>
    </row>
    <row r="382" spans="1:39" s="282" customFormat="1" ht="15" outlineLevel="1">
      <c r="A382" s="501"/>
      <c r="B382" s="322" t="s">
        <v>249</v>
      </c>
      <c r="C382" s="290" t="s">
        <v>163</v>
      </c>
      <c r="D382" s="294"/>
      <c r="E382" s="294"/>
      <c r="F382" s="294"/>
      <c r="G382" s="294"/>
      <c r="H382" s="294"/>
      <c r="I382" s="294"/>
      <c r="J382" s="294"/>
      <c r="K382" s="294"/>
      <c r="L382" s="294"/>
      <c r="M382" s="294"/>
      <c r="N382" s="294">
        <v>0</v>
      </c>
      <c r="O382" s="294"/>
      <c r="P382" s="294"/>
      <c r="Q382" s="294"/>
      <c r="R382" s="294"/>
      <c r="S382" s="294"/>
      <c r="T382" s="294"/>
      <c r="U382" s="294"/>
      <c r="V382" s="294"/>
      <c r="W382" s="294"/>
      <c r="X382" s="294"/>
      <c r="Y382" s="409">
        <f>Y381</f>
        <v>0</v>
      </c>
      <c r="Z382" s="409">
        <f t="shared" ref="Z382:AK382" si="109">Z381</f>
        <v>0</v>
      </c>
      <c r="AA382" s="409">
        <f t="shared" si="109"/>
        <v>0</v>
      </c>
      <c r="AB382" s="409">
        <f t="shared" si="109"/>
        <v>0</v>
      </c>
      <c r="AC382" s="409">
        <f t="shared" si="109"/>
        <v>0</v>
      </c>
      <c r="AD382" s="409">
        <f t="shared" si="109"/>
        <v>0</v>
      </c>
      <c r="AE382" s="409">
        <f t="shared" si="109"/>
        <v>0</v>
      </c>
      <c r="AF382" s="409">
        <f t="shared" si="109"/>
        <v>0</v>
      </c>
      <c r="AG382" s="409">
        <f t="shared" si="109"/>
        <v>0</v>
      </c>
      <c r="AH382" s="409">
        <f t="shared" si="109"/>
        <v>0</v>
      </c>
      <c r="AI382" s="409">
        <f t="shared" si="109"/>
        <v>0</v>
      </c>
      <c r="AJ382" s="409">
        <f t="shared" si="109"/>
        <v>0</v>
      </c>
      <c r="AK382" s="409">
        <f t="shared" si="109"/>
        <v>0</v>
      </c>
      <c r="AL382" s="409">
        <f>AL381</f>
        <v>0</v>
      </c>
      <c r="AM382" s="296"/>
    </row>
    <row r="383" spans="1:39" ht="15" outlineLevel="1">
      <c r="B383" s="314"/>
      <c r="C383" s="323"/>
      <c r="D383" s="324"/>
      <c r="E383" s="324"/>
      <c r="F383" s="324"/>
      <c r="G383" s="324"/>
      <c r="H383" s="324"/>
      <c r="I383" s="324"/>
      <c r="J383" s="324"/>
      <c r="K383" s="324"/>
      <c r="L383" s="324"/>
      <c r="M383" s="324"/>
      <c r="N383" s="324"/>
      <c r="O383" s="324"/>
      <c r="P383" s="324"/>
      <c r="Q383" s="324"/>
      <c r="R383" s="324"/>
      <c r="S383" s="324"/>
      <c r="T383" s="324"/>
      <c r="U383" s="324"/>
      <c r="V383" s="324"/>
      <c r="W383" s="324"/>
      <c r="X383" s="324"/>
      <c r="Y383" s="300"/>
      <c r="Z383" s="300"/>
      <c r="AA383" s="300"/>
      <c r="AB383" s="300"/>
      <c r="AC383" s="300"/>
      <c r="AD383" s="300"/>
      <c r="AE383" s="300"/>
      <c r="AF383" s="300"/>
      <c r="AG383" s="300"/>
      <c r="AH383" s="300"/>
      <c r="AI383" s="300"/>
      <c r="AJ383" s="300"/>
      <c r="AK383" s="300"/>
      <c r="AL383" s="300"/>
      <c r="AM383" s="305"/>
    </row>
    <row r="384" spans="1:39" ht="15.75">
      <c r="B384" s="325" t="s">
        <v>250</v>
      </c>
      <c r="C384" s="327"/>
      <c r="D384" s="327">
        <f>SUM(D279:D382)</f>
        <v>3088026.2562473589</v>
      </c>
      <c r="E384" s="327"/>
      <c r="F384" s="327"/>
      <c r="G384" s="327"/>
      <c r="H384" s="327"/>
      <c r="I384" s="327"/>
      <c r="J384" s="327"/>
      <c r="K384" s="327"/>
      <c r="L384" s="327"/>
      <c r="M384" s="327"/>
      <c r="N384" s="327"/>
      <c r="O384" s="327">
        <f>SUM(O279:O382)</f>
        <v>2713.2028094182015</v>
      </c>
      <c r="P384" s="327"/>
      <c r="Q384" s="327"/>
      <c r="R384" s="327"/>
      <c r="S384" s="327"/>
      <c r="T384" s="327"/>
      <c r="U384" s="327"/>
      <c r="V384" s="327"/>
      <c r="W384" s="327"/>
      <c r="X384" s="327"/>
      <c r="Y384" s="327">
        <f>IF(Y278="kWh",SUMPRODUCT(D279:D382,Y279:Y382))</f>
        <v>884625.15525280579</v>
      </c>
      <c r="Z384" s="327">
        <f>IF(Z278="kWh",SUMPRODUCT(D279:D382,Z279:Z382))</f>
        <v>546367.50507286505</v>
      </c>
      <c r="AA384" s="327">
        <f>IF(AA278="kW",SUMPRODUCT(N279:N382,O279:O382,AA279:AA382),SUMPRODUCT(D279:D382,AA279:AA382))</f>
        <v>2967.8429688757205</v>
      </c>
      <c r="AB384" s="327">
        <f>IF(AB278="kW",SUMPRODUCT(N279:N382,O279:O382,AB279:AB382),SUMPRODUCT(D279:D382,AB279:AB382))</f>
        <v>631.93141285271997</v>
      </c>
      <c r="AC384" s="327">
        <f>IF(AC278="kW",SUMPRODUCT(N279:N382,O279:O382,AC279:AC382),SUMPRODUCT(D279:D382,AC279:AC382))</f>
        <v>0</v>
      </c>
      <c r="AD384" s="327">
        <f>IF(AD278="kW",SUMPRODUCT(N279:N382,O279:O382,AD279:AD382),SUMPRODUCT(D279:D382,AD279:AD382))</f>
        <v>0</v>
      </c>
      <c r="AE384" s="327">
        <f>IF(AE278="kW",SUMPRODUCT(N279:N382,O279:O382,AE279:AE382),SUMPRODUCT(D279:D382,AE279:AE382))</f>
        <v>0</v>
      </c>
      <c r="AF384" s="327">
        <f>IF(AF278="kW",SUMPRODUCT(N279:N382,O279:O382,AF279:AF382),SUMPRODUCT(D279:D382,AF279:AF382))</f>
        <v>0</v>
      </c>
      <c r="AG384" s="327">
        <f>IF(AG278="kW",SUMPRODUCT(N279:N382,O279:O382,AG279:AG382),SUMPRODUCT(D279:D382,AG279:AG382))</f>
        <v>0</v>
      </c>
      <c r="AH384" s="327">
        <f>IF(AH278="kW",SUMPRODUCT(N279:N382,O279:O382,AH279:AH382),SUMPRODUCT(D279:D382,AH279:AH382))</f>
        <v>0</v>
      </c>
      <c r="AI384" s="327">
        <f>IF(AI278="kW",SUMPRODUCT(N279:N382,O279:O382,AI279:AI382),SUMPRODUCT(D279:D382,AI279:AI382))</f>
        <v>0</v>
      </c>
      <c r="AJ384" s="327">
        <f>IF(AJ278="kW",SUMPRODUCT(N279:N382,O279:O382,AJ279:AJ382),SUMPRODUCT(D279:D382,AJ279:AJ382))</f>
        <v>0</v>
      </c>
      <c r="AK384" s="327">
        <f>IF(AK278="kW",SUMPRODUCT(N279:N382,O279:O382,AK279:AK382),SUMPRODUCT(D279:D382,AK279:AK382))</f>
        <v>0</v>
      </c>
      <c r="AL384" s="327">
        <f>IF(AL278="kW",SUMPRODUCT(N279:N382,O279:O382,AL279:AL382),SUMPRODUCT(D279:D382,AL279:AL382))</f>
        <v>0</v>
      </c>
      <c r="AM384" s="328"/>
    </row>
    <row r="385" spans="1:41" ht="15.75">
      <c r="B385" s="389" t="s">
        <v>251</v>
      </c>
      <c r="C385" s="390"/>
      <c r="D385" s="390"/>
      <c r="E385" s="390"/>
      <c r="F385" s="390"/>
      <c r="G385" s="390"/>
      <c r="H385" s="390"/>
      <c r="I385" s="390"/>
      <c r="J385" s="390"/>
      <c r="K385" s="390"/>
      <c r="L385" s="390"/>
      <c r="M385" s="390"/>
      <c r="N385" s="390"/>
      <c r="O385" s="390"/>
      <c r="P385" s="390"/>
      <c r="Q385" s="390"/>
      <c r="R385" s="390"/>
      <c r="S385" s="390"/>
      <c r="T385" s="390"/>
      <c r="U385" s="390"/>
      <c r="V385" s="390"/>
      <c r="W385" s="390"/>
      <c r="X385" s="390"/>
      <c r="Y385" s="326">
        <f>HLOOKUP(Y277,'2. LRAMVA Threshold'!$B$42:$Q$53,5,FALSE)</f>
        <v>4162607</v>
      </c>
      <c r="Z385" s="326">
        <f>HLOOKUP(Z277,'2. LRAMVA Threshold'!$B$42:$Q$53,5,FALSE)</f>
        <v>1601705</v>
      </c>
      <c r="AA385" s="326">
        <f>HLOOKUP(AA277,'2. LRAMVA Threshold'!$B$42:$Q$53,5,FALSE)</f>
        <v>1126</v>
      </c>
      <c r="AB385" s="326">
        <f>HLOOKUP(AB277,'2. LRAMVA Threshold'!$B$42:$Q$53,5,FALSE)</f>
        <v>607</v>
      </c>
      <c r="AC385" s="326">
        <f>HLOOKUP(AC277,'2. LRAMVA Threshold'!$B$42:$Q$53,5,FALSE)</f>
        <v>3</v>
      </c>
      <c r="AD385" s="326">
        <f>HLOOKUP(AD277,'2. LRAMVA Threshold'!$B$42:$Q$53,5,FALSE)</f>
        <v>44</v>
      </c>
      <c r="AE385" s="326">
        <f>HLOOKUP(AE277,'2. LRAMVA Threshold'!$B$42:$Q$53,5,FALSE)</f>
        <v>35877</v>
      </c>
      <c r="AF385" s="326">
        <f>HLOOKUP(AF277,'2. LRAMVA Threshold'!$B$42:$Q$53,5,FALSE)</f>
        <v>722</v>
      </c>
      <c r="AG385" s="326">
        <f>HLOOKUP(AG277,'2. LRAMVA Threshold'!$B$42:$Q$53,5,FALSE)</f>
        <v>0</v>
      </c>
      <c r="AH385" s="326">
        <f>HLOOKUP(AH277,'2. LRAMVA Threshold'!$B$42:$Q$53,5,FALSE)</f>
        <v>0</v>
      </c>
      <c r="AI385" s="326">
        <f>HLOOKUP(AI277,'2. LRAMVA Threshold'!$B$42:$Q$53,5,FALSE)</f>
        <v>0</v>
      </c>
      <c r="AJ385" s="326">
        <f>HLOOKUP(AJ277,'2. LRAMVA Threshold'!$B$42:$Q$53,5,FALSE)</f>
        <v>0</v>
      </c>
      <c r="AK385" s="326">
        <f>HLOOKUP(AK277,'2. LRAMVA Threshold'!$B$42:$Q$53,5,FALSE)</f>
        <v>0</v>
      </c>
      <c r="AL385" s="326">
        <f>HLOOKUP(AL277,'2. LRAMVA Threshold'!$B$42:$Q$53,5,FALSE)</f>
        <v>0</v>
      </c>
      <c r="AM385" s="391"/>
    </row>
    <row r="386" spans="1:41" ht="15">
      <c r="B386" s="392"/>
      <c r="C386" s="393"/>
      <c r="D386" s="394"/>
      <c r="E386" s="394"/>
      <c r="F386" s="394"/>
      <c r="G386" s="394"/>
      <c r="H386" s="394"/>
      <c r="I386" s="394"/>
      <c r="J386" s="394"/>
      <c r="K386" s="394"/>
      <c r="L386" s="394"/>
      <c r="M386" s="394"/>
      <c r="N386" s="394"/>
      <c r="O386" s="395"/>
      <c r="P386" s="394"/>
      <c r="Q386" s="394"/>
      <c r="R386" s="394"/>
      <c r="S386" s="396"/>
      <c r="T386" s="396"/>
      <c r="U386" s="396"/>
      <c r="V386" s="396"/>
      <c r="W386" s="394"/>
      <c r="X386" s="394"/>
      <c r="Y386" s="397"/>
      <c r="Z386" s="397"/>
      <c r="AA386" s="397"/>
      <c r="AB386" s="397"/>
      <c r="AC386" s="397"/>
      <c r="AD386" s="397"/>
      <c r="AE386" s="397"/>
      <c r="AF386" s="397"/>
      <c r="AG386" s="397"/>
      <c r="AH386" s="397"/>
      <c r="AI386" s="397"/>
      <c r="AJ386" s="397"/>
      <c r="AK386" s="397"/>
      <c r="AL386" s="397"/>
      <c r="AM386" s="398"/>
    </row>
    <row r="387" spans="1:41" ht="15">
      <c r="B387" s="322" t="s">
        <v>166</v>
      </c>
      <c r="C387" s="336"/>
      <c r="D387" s="336"/>
      <c r="E387" s="374"/>
      <c r="F387" s="374"/>
      <c r="G387" s="374"/>
      <c r="H387" s="374"/>
      <c r="I387" s="374"/>
      <c r="J387" s="374"/>
      <c r="K387" s="374"/>
      <c r="L387" s="374"/>
      <c r="M387" s="374"/>
      <c r="N387" s="374"/>
      <c r="O387" s="290"/>
      <c r="P387" s="338"/>
      <c r="Q387" s="338"/>
      <c r="R387" s="338"/>
      <c r="S387" s="337"/>
      <c r="T387" s="337"/>
      <c r="U387" s="337"/>
      <c r="V387" s="337"/>
      <c r="W387" s="338"/>
      <c r="X387" s="338"/>
      <c r="Y387" s="339">
        <f>HLOOKUP(Y$20,'3.  Distribution Rates'!$C$122:$P$133,5,FALSE)</f>
        <v>0</v>
      </c>
      <c r="Z387" s="339">
        <f>HLOOKUP(Z$20,'3.  Distribution Rates'!$C$122:$P$133,5,FALSE)</f>
        <v>0</v>
      </c>
      <c r="AA387" s="339">
        <f>HLOOKUP(AA$20,'3.  Distribution Rates'!$C$122:$P$133,5,FALSE)</f>
        <v>0</v>
      </c>
      <c r="AB387" s="339">
        <f>HLOOKUP(AB$20,'3.  Distribution Rates'!$C$122:$P$133,5,FALSE)</f>
        <v>0</v>
      </c>
      <c r="AC387" s="339">
        <f>HLOOKUP(AC$20,'3.  Distribution Rates'!$C$122:$P$133,5,FALSE)</f>
        <v>0</v>
      </c>
      <c r="AD387" s="339">
        <f>HLOOKUP(AD$20,'3.  Distribution Rates'!$C$122:$P$133,5,FALSE)</f>
        <v>0</v>
      </c>
      <c r="AE387" s="339">
        <f>HLOOKUP(AE$20,'3.  Distribution Rates'!$C$122:$P$133,5,FALSE)</f>
        <v>0</v>
      </c>
      <c r="AF387" s="339">
        <f>HLOOKUP(AF$20,'3.  Distribution Rates'!$C$122:$P$133,5,FALSE)</f>
        <v>0</v>
      </c>
      <c r="AG387" s="339">
        <f>HLOOKUP(AG$20,'3.  Distribution Rates'!$C$122:$P$133,5,FALSE)</f>
        <v>0</v>
      </c>
      <c r="AH387" s="339">
        <f>HLOOKUP(AH$20,'3.  Distribution Rates'!$C$122:$P$133,5,FALSE)</f>
        <v>0</v>
      </c>
      <c r="AI387" s="339">
        <f>HLOOKUP(AI$20,'3.  Distribution Rates'!$C$122:$P$133,5,FALSE)</f>
        <v>0</v>
      </c>
      <c r="AJ387" s="339">
        <f>HLOOKUP(AJ$20,'3.  Distribution Rates'!$C$122:$P$133,5,FALSE)</f>
        <v>0</v>
      </c>
      <c r="AK387" s="339">
        <f>HLOOKUP(AK$20,'3.  Distribution Rates'!$C$122:$P$133,5,FALSE)</f>
        <v>0</v>
      </c>
      <c r="AL387" s="339">
        <f>HLOOKUP(AL$20,'3.  Distribution Rates'!$C$122:$P$133,5,FALSE)</f>
        <v>0</v>
      </c>
      <c r="AM387" s="399"/>
    </row>
    <row r="388" spans="1:41" ht="15">
      <c r="B388" s="322" t="s">
        <v>156</v>
      </c>
      <c r="C388" s="343"/>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6">
        <f t="shared" ref="Y388:AL388" si="110">Y136*Y387</f>
        <v>0</v>
      </c>
      <c r="Z388" s="376">
        <f t="shared" si="110"/>
        <v>0</v>
      </c>
      <c r="AA388" s="376">
        <f t="shared" si="110"/>
        <v>0</v>
      </c>
      <c r="AB388" s="376">
        <f t="shared" si="110"/>
        <v>0</v>
      </c>
      <c r="AC388" s="376">
        <f t="shared" si="110"/>
        <v>0</v>
      </c>
      <c r="AD388" s="376">
        <f t="shared" si="110"/>
        <v>0</v>
      </c>
      <c r="AE388" s="376">
        <f t="shared" si="110"/>
        <v>0</v>
      </c>
      <c r="AF388" s="376">
        <f t="shared" si="110"/>
        <v>0</v>
      </c>
      <c r="AG388" s="376">
        <f t="shared" si="110"/>
        <v>0</v>
      </c>
      <c r="AH388" s="376">
        <f t="shared" si="110"/>
        <v>0</v>
      </c>
      <c r="AI388" s="376">
        <f t="shared" si="110"/>
        <v>0</v>
      </c>
      <c r="AJ388" s="376">
        <f t="shared" si="110"/>
        <v>0</v>
      </c>
      <c r="AK388" s="376">
        <f t="shared" si="110"/>
        <v>0</v>
      </c>
      <c r="AL388" s="376">
        <f t="shared" si="110"/>
        <v>0</v>
      </c>
      <c r="AM388" s="609">
        <f>SUM(Y388:AL388)</f>
        <v>0</v>
      </c>
      <c r="AO388" s="282"/>
    </row>
    <row r="389" spans="1:41" ht="15">
      <c r="B389" s="322" t="s">
        <v>157</v>
      </c>
      <c r="C389" s="343"/>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6">
        <f t="shared" ref="Y389:AL389" si="111">Y265*Y387</f>
        <v>0</v>
      </c>
      <c r="Z389" s="376">
        <f t="shared" si="111"/>
        <v>0</v>
      </c>
      <c r="AA389" s="376">
        <f t="shared" si="111"/>
        <v>0</v>
      </c>
      <c r="AB389" s="376">
        <f t="shared" si="111"/>
        <v>0</v>
      </c>
      <c r="AC389" s="376">
        <f t="shared" si="111"/>
        <v>0</v>
      </c>
      <c r="AD389" s="376">
        <f t="shared" si="111"/>
        <v>0</v>
      </c>
      <c r="AE389" s="376">
        <f t="shared" si="111"/>
        <v>0</v>
      </c>
      <c r="AF389" s="376">
        <f t="shared" si="111"/>
        <v>0</v>
      </c>
      <c r="AG389" s="376">
        <f t="shared" si="111"/>
        <v>0</v>
      </c>
      <c r="AH389" s="376">
        <f t="shared" si="111"/>
        <v>0</v>
      </c>
      <c r="AI389" s="376">
        <f t="shared" si="111"/>
        <v>0</v>
      </c>
      <c r="AJ389" s="376">
        <f t="shared" si="111"/>
        <v>0</v>
      </c>
      <c r="AK389" s="376">
        <f t="shared" si="111"/>
        <v>0</v>
      </c>
      <c r="AL389" s="376">
        <f t="shared" si="111"/>
        <v>0</v>
      </c>
      <c r="AM389" s="609">
        <f>SUM(Y389:AL389)</f>
        <v>0</v>
      </c>
    </row>
    <row r="390" spans="1:41" ht="15">
      <c r="B390" s="322" t="s">
        <v>158</v>
      </c>
      <c r="C390" s="343"/>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6">
        <f>Y384*Y387</f>
        <v>0</v>
      </c>
      <c r="Z390" s="376">
        <f t="shared" ref="Z390:AE390" si="112">Z384*Z387</f>
        <v>0</v>
      </c>
      <c r="AA390" s="376">
        <f t="shared" si="112"/>
        <v>0</v>
      </c>
      <c r="AB390" s="376">
        <f t="shared" si="112"/>
        <v>0</v>
      </c>
      <c r="AC390" s="376">
        <f t="shared" si="112"/>
        <v>0</v>
      </c>
      <c r="AD390" s="376">
        <f t="shared" si="112"/>
        <v>0</v>
      </c>
      <c r="AE390" s="376">
        <f t="shared" si="112"/>
        <v>0</v>
      </c>
      <c r="AF390" s="376">
        <f t="shared" ref="AF390:AL390" si="113">AF384*AF387</f>
        <v>0</v>
      </c>
      <c r="AG390" s="376">
        <f t="shared" si="113"/>
        <v>0</v>
      </c>
      <c r="AH390" s="376">
        <f t="shared" si="113"/>
        <v>0</v>
      </c>
      <c r="AI390" s="376">
        <f t="shared" si="113"/>
        <v>0</v>
      </c>
      <c r="AJ390" s="376">
        <f t="shared" si="113"/>
        <v>0</v>
      </c>
      <c r="AK390" s="376">
        <f t="shared" si="113"/>
        <v>0</v>
      </c>
      <c r="AL390" s="376">
        <f t="shared" si="113"/>
        <v>0</v>
      </c>
      <c r="AM390" s="609">
        <f>SUM(Y390:AL390)</f>
        <v>0</v>
      </c>
    </row>
    <row r="391" spans="1:41" s="378" customFormat="1" ht="15.75">
      <c r="A391" s="503"/>
      <c r="B391" s="347" t="s">
        <v>257</v>
      </c>
      <c r="C391" s="343"/>
      <c r="D391" s="334"/>
      <c r="E391" s="332"/>
      <c r="F391" s="332"/>
      <c r="G391" s="332"/>
      <c r="H391" s="332"/>
      <c r="I391" s="332"/>
      <c r="J391" s="332"/>
      <c r="K391" s="332"/>
      <c r="L391" s="332"/>
      <c r="M391" s="332"/>
      <c r="N391" s="332"/>
      <c r="O391" s="299"/>
      <c r="P391" s="332"/>
      <c r="Q391" s="332"/>
      <c r="R391" s="332"/>
      <c r="S391" s="334"/>
      <c r="T391" s="334"/>
      <c r="U391" s="334"/>
      <c r="V391" s="334"/>
      <c r="W391" s="332"/>
      <c r="X391" s="332"/>
      <c r="Y391" s="344">
        <f>SUM(Y388:Y390)</f>
        <v>0</v>
      </c>
      <c r="Z391" s="344">
        <f>SUM(Z388:Z390)</f>
        <v>0</v>
      </c>
      <c r="AA391" s="344">
        <f t="shared" ref="AA391:AE391" si="114">SUM(AA388:AA390)</f>
        <v>0</v>
      </c>
      <c r="AB391" s="344">
        <f t="shared" si="114"/>
        <v>0</v>
      </c>
      <c r="AC391" s="344">
        <f t="shared" si="114"/>
        <v>0</v>
      </c>
      <c r="AD391" s="344">
        <f t="shared" si="114"/>
        <v>0</v>
      </c>
      <c r="AE391" s="344">
        <f t="shared" si="114"/>
        <v>0</v>
      </c>
      <c r="AF391" s="344">
        <f t="shared" ref="AF391:AL391" si="115">SUM(AF388:AF390)</f>
        <v>0</v>
      </c>
      <c r="AG391" s="344">
        <f t="shared" si="115"/>
        <v>0</v>
      </c>
      <c r="AH391" s="344">
        <f t="shared" si="115"/>
        <v>0</v>
      </c>
      <c r="AI391" s="344">
        <f t="shared" si="115"/>
        <v>0</v>
      </c>
      <c r="AJ391" s="344">
        <f t="shared" si="115"/>
        <v>0</v>
      </c>
      <c r="AK391" s="344">
        <f t="shared" si="115"/>
        <v>0</v>
      </c>
      <c r="AL391" s="344">
        <f t="shared" si="115"/>
        <v>0</v>
      </c>
      <c r="AM391" s="405">
        <f>SUM(AM388:AM390)</f>
        <v>0</v>
      </c>
    </row>
    <row r="392" spans="1:41" s="378" customFormat="1" ht="15.75">
      <c r="A392" s="503"/>
      <c r="B392" s="347" t="s">
        <v>252</v>
      </c>
      <c r="C392" s="343"/>
      <c r="D392" s="348"/>
      <c r="E392" s="332"/>
      <c r="F392" s="332"/>
      <c r="G392" s="332"/>
      <c r="H392" s="332"/>
      <c r="I392" s="332"/>
      <c r="J392" s="332"/>
      <c r="K392" s="332"/>
      <c r="L392" s="332"/>
      <c r="M392" s="332"/>
      <c r="N392" s="332"/>
      <c r="O392" s="299"/>
      <c r="P392" s="332"/>
      <c r="Q392" s="332"/>
      <c r="R392" s="332"/>
      <c r="S392" s="334"/>
      <c r="T392" s="334"/>
      <c r="U392" s="334"/>
      <c r="V392" s="334"/>
      <c r="W392" s="332"/>
      <c r="X392" s="332"/>
      <c r="Y392" s="345">
        <f t="shared" ref="Y392:AE392" si="116">Y385*Y387</f>
        <v>0</v>
      </c>
      <c r="Z392" s="345">
        <f t="shared" si="116"/>
        <v>0</v>
      </c>
      <c r="AA392" s="345">
        <f t="shared" si="116"/>
        <v>0</v>
      </c>
      <c r="AB392" s="345">
        <f t="shared" si="116"/>
        <v>0</v>
      </c>
      <c r="AC392" s="345">
        <f t="shared" si="116"/>
        <v>0</v>
      </c>
      <c r="AD392" s="345">
        <f t="shared" si="116"/>
        <v>0</v>
      </c>
      <c r="AE392" s="345">
        <f t="shared" si="116"/>
        <v>0</v>
      </c>
      <c r="AF392" s="345">
        <f t="shared" ref="AF392:AL392" si="117">AF385*AF387</f>
        <v>0</v>
      </c>
      <c r="AG392" s="345">
        <f t="shared" si="117"/>
        <v>0</v>
      </c>
      <c r="AH392" s="345">
        <f t="shared" si="117"/>
        <v>0</v>
      </c>
      <c r="AI392" s="345">
        <f t="shared" si="117"/>
        <v>0</v>
      </c>
      <c r="AJ392" s="345">
        <f t="shared" si="117"/>
        <v>0</v>
      </c>
      <c r="AK392" s="345">
        <f t="shared" si="117"/>
        <v>0</v>
      </c>
      <c r="AL392" s="345">
        <f t="shared" si="117"/>
        <v>0</v>
      </c>
      <c r="AM392" s="405">
        <f>SUM(Y392:AL392)</f>
        <v>0</v>
      </c>
    </row>
    <row r="393" spans="1:41" ht="15.75" customHeight="1">
      <c r="A393" s="503"/>
      <c r="B393" s="347" t="s">
        <v>264</v>
      </c>
      <c r="C393" s="343"/>
      <c r="D393" s="348"/>
      <c r="E393" s="332"/>
      <c r="F393" s="332"/>
      <c r="G393" s="332"/>
      <c r="H393" s="332"/>
      <c r="I393" s="332"/>
      <c r="J393" s="332"/>
      <c r="K393" s="332"/>
      <c r="L393" s="332"/>
      <c r="M393" s="332"/>
      <c r="N393" s="332"/>
      <c r="O393" s="299"/>
      <c r="P393" s="332"/>
      <c r="Q393" s="332"/>
      <c r="R393" s="332"/>
      <c r="S393" s="348"/>
      <c r="T393" s="348"/>
      <c r="U393" s="348"/>
      <c r="V393" s="348"/>
      <c r="W393" s="332"/>
      <c r="X393" s="332"/>
      <c r="Y393" s="299"/>
      <c r="Z393" s="349"/>
      <c r="AA393" s="349"/>
      <c r="AB393" s="349"/>
      <c r="AC393" s="349"/>
      <c r="AD393" s="349"/>
      <c r="AE393" s="349"/>
      <c r="AF393" s="349"/>
      <c r="AG393" s="349"/>
      <c r="AH393" s="349"/>
      <c r="AI393" s="349"/>
      <c r="AJ393" s="349"/>
      <c r="AK393" s="349"/>
      <c r="AL393" s="349"/>
      <c r="AM393" s="405">
        <f>AM391-AM392</f>
        <v>0</v>
      </c>
    </row>
    <row r="394" spans="1:41" ht="15">
      <c r="B394" s="322"/>
      <c r="C394" s="348"/>
      <c r="D394" s="348"/>
      <c r="E394" s="332"/>
      <c r="F394" s="332"/>
      <c r="G394" s="332"/>
      <c r="H394" s="332"/>
      <c r="I394" s="332"/>
      <c r="J394" s="332"/>
      <c r="K394" s="332"/>
      <c r="L394" s="332"/>
      <c r="M394" s="332"/>
      <c r="N394" s="332"/>
      <c r="O394" s="299"/>
      <c r="P394" s="332"/>
      <c r="Q394" s="332"/>
      <c r="R394" s="332"/>
      <c r="S394" s="348"/>
      <c r="T394" s="343"/>
      <c r="U394" s="348"/>
      <c r="V394" s="348"/>
      <c r="W394" s="332"/>
      <c r="X394" s="332"/>
      <c r="Y394" s="252"/>
      <c r="Z394" s="252"/>
      <c r="AA394" s="252"/>
      <c r="AB394" s="252"/>
      <c r="AC394" s="252"/>
      <c r="AD394" s="252"/>
      <c r="AE394" s="252"/>
      <c r="AF394" s="252"/>
      <c r="AG394" s="252"/>
      <c r="AH394" s="252"/>
      <c r="AI394" s="252"/>
      <c r="AJ394" s="252"/>
      <c r="AK394" s="252"/>
      <c r="AL394" s="252"/>
      <c r="AM394" s="351"/>
    </row>
    <row r="395" spans="1:41" ht="15">
      <c r="B395" s="322" t="s">
        <v>72</v>
      </c>
      <c r="C395" s="354"/>
      <c r="D395" s="278"/>
      <c r="E395" s="278"/>
      <c r="F395" s="278"/>
      <c r="G395" s="278"/>
      <c r="H395" s="278"/>
      <c r="I395" s="278"/>
      <c r="J395" s="278"/>
      <c r="K395" s="278"/>
      <c r="L395" s="278"/>
      <c r="M395" s="278"/>
      <c r="N395" s="278"/>
      <c r="O395" s="355"/>
      <c r="P395" s="278"/>
      <c r="Q395" s="278"/>
      <c r="R395" s="278"/>
      <c r="S395" s="303"/>
      <c r="T395" s="308"/>
      <c r="U395" s="308"/>
      <c r="V395" s="278"/>
      <c r="W395" s="278"/>
      <c r="X395" s="308"/>
      <c r="Y395" s="290">
        <f>SUMPRODUCT(E279:E382,Y279:Y382)</f>
        <v>880454.28002392384</v>
      </c>
      <c r="Z395" s="290">
        <f>SUMPRODUCT(E279:E382,Z279:Z382)</f>
        <v>544416.12597118388</v>
      </c>
      <c r="AA395" s="290">
        <f>IF(AA278="kW",SUMPRODUCT(N279:N382,P279:P382,AA279:AA382),SUMPRODUCT(E279:E382,AA279:AA382))</f>
        <v>2866.9600383544803</v>
      </c>
      <c r="AB395" s="290">
        <f>IF(AB278="kW",SUMPRODUCT(N279:N382,P279:P382,AB279:AB382),SUMPRODUCT(E279:E382,AB279:AB382))</f>
        <v>624.45860318448001</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5"/>
    </row>
    <row r="396" spans="1:41" ht="15">
      <c r="B396" s="322" t="s">
        <v>195</v>
      </c>
      <c r="C396" s="354"/>
      <c r="D396" s="278"/>
      <c r="E396" s="278"/>
      <c r="F396" s="278"/>
      <c r="G396" s="278"/>
      <c r="H396" s="278"/>
      <c r="I396" s="278"/>
      <c r="J396" s="278"/>
      <c r="K396" s="278"/>
      <c r="L396" s="278"/>
      <c r="M396" s="278"/>
      <c r="N396" s="278"/>
      <c r="O396" s="355"/>
      <c r="P396" s="278"/>
      <c r="Q396" s="278"/>
      <c r="R396" s="278"/>
      <c r="S396" s="303"/>
      <c r="T396" s="308"/>
      <c r="U396" s="308"/>
      <c r="V396" s="278"/>
      <c r="W396" s="278"/>
      <c r="X396" s="308"/>
      <c r="Y396" s="290">
        <f>SUMPRODUCT(F279:F382,Y279:Y382)</f>
        <v>871461.87745389785</v>
      </c>
      <c r="Z396" s="290">
        <f>SUMPRODUCT(F279:F382,Z279:Z382)</f>
        <v>530844.81405612477</v>
      </c>
      <c r="AA396" s="290">
        <f>IF(AA278="kW",SUMPRODUCT(N279:N382,Q279:Q382,AA279:AA382),SUMPRODUCT(F279:F382,AA279:AA382))</f>
        <v>2766.5490847212009</v>
      </c>
      <c r="AB396" s="290">
        <f>IF(AB278="kW",SUMPRODUCT(N279:N382,Q279:Q382,AB279:AB382),SUMPRODUCT(F279:F382,AB279:AB382))</f>
        <v>617.02075476720006</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5"/>
    </row>
    <row r="397" spans="1:41" ht="15">
      <c r="B397" s="322" t="s">
        <v>196</v>
      </c>
      <c r="C397" s="354"/>
      <c r="D397" s="278"/>
      <c r="E397" s="278"/>
      <c r="F397" s="278"/>
      <c r="G397" s="278"/>
      <c r="H397" s="278"/>
      <c r="I397" s="278"/>
      <c r="J397" s="278"/>
      <c r="K397" s="278"/>
      <c r="L397" s="278"/>
      <c r="M397" s="278"/>
      <c r="N397" s="278"/>
      <c r="O397" s="355"/>
      <c r="P397" s="278"/>
      <c r="Q397" s="278"/>
      <c r="R397" s="278"/>
      <c r="S397" s="303"/>
      <c r="T397" s="308"/>
      <c r="U397" s="308"/>
      <c r="V397" s="278"/>
      <c r="W397" s="278"/>
      <c r="X397" s="308"/>
      <c r="Y397" s="290">
        <f>SUMPRODUCT(G279:G382,Y279:Y382)</f>
        <v>814525.14966598863</v>
      </c>
      <c r="Z397" s="290">
        <f>SUMPRODUCT(G279:G382,Z279:Z382)</f>
        <v>479429.86169166234</v>
      </c>
      <c r="AA397" s="290">
        <f>IF(AA278="kW",SUMPRODUCT(N279:N382,R279:R382,AA279:AA382),SUMPRODUCT(G279:G382,AA279:AA382))</f>
        <v>2763.1929479191203</v>
      </c>
      <c r="AB397" s="290">
        <f>IF(AB278="kW",SUMPRODUCT(N279:N382,R279:R382,AB279:AB382),SUMPRODUCT(G279:G382,AB279:AB382))</f>
        <v>616.77215204111997</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5"/>
    </row>
    <row r="398" spans="1:41" ht="15">
      <c r="B398" s="322" t="s">
        <v>197</v>
      </c>
      <c r="C398" s="354"/>
      <c r="D398" s="278"/>
      <c r="E398" s="278"/>
      <c r="F398" s="278"/>
      <c r="G398" s="278"/>
      <c r="H398" s="278"/>
      <c r="I398" s="278"/>
      <c r="J398" s="278"/>
      <c r="K398" s="278"/>
      <c r="L398" s="278"/>
      <c r="M398" s="278"/>
      <c r="N398" s="278"/>
      <c r="O398" s="355"/>
      <c r="P398" s="278"/>
      <c r="Q398" s="278"/>
      <c r="R398" s="278"/>
      <c r="S398" s="303"/>
      <c r="T398" s="308"/>
      <c r="U398" s="308"/>
      <c r="V398" s="278"/>
      <c r="W398" s="278"/>
      <c r="X398" s="308"/>
      <c r="Y398" s="290">
        <f>SUMPRODUCT(H279:H382,Y279:Y382)</f>
        <v>734405.06172701274</v>
      </c>
      <c r="Z398" s="290">
        <f>SUMPRODUCT(H279:H382,Z279:Z382)</f>
        <v>225319.0631389078</v>
      </c>
      <c r="AA398" s="290">
        <f>IF(AA278="kW",SUMPRODUCT(N279:N382,S279:S382,AA279:AA382),SUMPRODUCT(H279:H382,AA279:AA382))</f>
        <v>2444.9375867749204</v>
      </c>
      <c r="AB398" s="290">
        <f>IF(AB278="kW",SUMPRODUCT(N279:N382,S279:S382,AB279:AB382),SUMPRODUCT(H279:H382,AB279:AB382))</f>
        <v>177.74732736792001</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5"/>
    </row>
    <row r="399" spans="1:41" ht="15">
      <c r="B399" s="322" t="s">
        <v>198</v>
      </c>
      <c r="C399" s="354"/>
      <c r="D399" s="278"/>
      <c r="E399" s="278"/>
      <c r="F399" s="278"/>
      <c r="G399" s="278"/>
      <c r="H399" s="278"/>
      <c r="I399" s="278"/>
      <c r="J399" s="278"/>
      <c r="K399" s="278"/>
      <c r="L399" s="278"/>
      <c r="M399" s="278"/>
      <c r="N399" s="278"/>
      <c r="O399" s="355"/>
      <c r="P399" s="278"/>
      <c r="Q399" s="278"/>
      <c r="R399" s="278"/>
      <c r="S399" s="303"/>
      <c r="T399" s="308"/>
      <c r="U399" s="308"/>
      <c r="V399" s="278"/>
      <c r="W399" s="278"/>
      <c r="X399" s="308"/>
      <c r="Y399" s="290">
        <f>SUMPRODUCT(I279:I382,Y279:Y382)</f>
        <v>663357.95963366493</v>
      </c>
      <c r="Z399" s="290">
        <f>SUMPRODUCT(I279:I382,Z279:Z382)</f>
        <v>224606.725595125</v>
      </c>
      <c r="AA399" s="290">
        <f>IF(AA278="kW",SUMPRODUCT(N279:N382,T279:T382,AA279:AA382),SUMPRODUCT(I279:I382,AA279:AA382))</f>
        <v>2419.7400606470405</v>
      </c>
      <c r="AB399" s="290">
        <f>IF(AB278="kW",SUMPRODUCT(N279:N382,T279:T382,AB279:AB382),SUMPRODUCT(I279:I382,AB279:AB382))</f>
        <v>175.88084395103999</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5"/>
    </row>
    <row r="400" spans="1:41" ht="15">
      <c r="B400" s="322" t="s">
        <v>199</v>
      </c>
      <c r="C400" s="354"/>
      <c r="D400" s="308"/>
      <c r="E400" s="308"/>
      <c r="F400" s="308"/>
      <c r="G400" s="308"/>
      <c r="H400" s="308"/>
      <c r="I400" s="308"/>
      <c r="J400" s="308"/>
      <c r="K400" s="308"/>
      <c r="L400" s="308"/>
      <c r="M400" s="308"/>
      <c r="N400" s="308"/>
      <c r="O400" s="355"/>
      <c r="P400" s="308"/>
      <c r="Q400" s="308"/>
      <c r="R400" s="308"/>
      <c r="S400" s="303"/>
      <c r="T400" s="308"/>
      <c r="U400" s="308"/>
      <c r="V400" s="308"/>
      <c r="W400" s="308"/>
      <c r="X400" s="308"/>
      <c r="Y400" s="290">
        <f>SUMPRODUCT(J279:J382,Y279:Y382)</f>
        <v>658306.93828661891</v>
      </c>
      <c r="Z400" s="290">
        <f>SUMPRODUCT(J279:J382,Z279:Z382)</f>
        <v>224606.725595125</v>
      </c>
      <c r="AA400" s="290">
        <f>IF(AA278="kW",SUMPRODUCT(N279:N382,U279:U382,AA279:AA382),SUMPRODUCT(J279:J382,AA279:AA382))</f>
        <v>2419.7400606470405</v>
      </c>
      <c r="AB400" s="290">
        <f>IF(AB278="kW",SUMPRODUCT(N279:N382,U279:U382,AB279:AB382),SUMPRODUCT(J279:J382,AB279:AB382))</f>
        <v>175.88084395103999</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5"/>
    </row>
    <row r="401" spans="1:40" ht="15.75" customHeight="1">
      <c r="B401" s="379" t="s">
        <v>200</v>
      </c>
      <c r="C401" s="400"/>
      <c r="D401" s="401"/>
      <c r="E401" s="401"/>
      <c r="F401" s="401"/>
      <c r="G401" s="401"/>
      <c r="H401" s="401"/>
      <c r="I401" s="401"/>
      <c r="J401" s="401"/>
      <c r="K401" s="401"/>
      <c r="L401" s="401"/>
      <c r="M401" s="401"/>
      <c r="N401" s="401"/>
      <c r="O401" s="402"/>
      <c r="P401" s="403"/>
      <c r="Q401" s="403"/>
      <c r="R401" s="402"/>
      <c r="S401" s="404"/>
      <c r="T401" s="402"/>
      <c r="U401" s="402"/>
      <c r="V401" s="381"/>
      <c r="W401" s="381"/>
      <c r="X401" s="383"/>
      <c r="Y401" s="324">
        <f>SUMPRODUCT(K279:K382,Y279:Y382)</f>
        <v>656480.27812100493</v>
      </c>
      <c r="Z401" s="324">
        <f>SUMPRODUCT(K279:K382,Z279:Z382)</f>
        <v>224488.61670964182</v>
      </c>
      <c r="AA401" s="324">
        <f>IF(AA278="kW",SUMPRODUCT(N279:N382,V279:V382,AA279:AA382),SUMPRODUCT(K279:K382,AA279:AA382))</f>
        <v>2419.4305665741604</v>
      </c>
      <c r="AB401" s="324">
        <f>IF(AB278="kW",SUMPRODUCT(N279:N382,V279:V382,AB279:AB382),SUMPRODUCT(K279:K382,AB279:AB382))</f>
        <v>175.85791846415998</v>
      </c>
      <c r="AC401" s="324">
        <f>IF(AC278="kW",SUMPRODUCT(N279:N382,V279:V382,AC279:AC382),SUMPRODUCT(K279:K382, AC279:AC382))</f>
        <v>0</v>
      </c>
      <c r="AD401" s="324">
        <f>IF(AD278="kW",SUMPRODUCT(N279:N382,V279:V382,AD279:AD382),SUMPRODUCT(K279:K382, AD279:AD382))</f>
        <v>0</v>
      </c>
      <c r="AE401" s="324">
        <f>IF(AE278="kW",SUMPRODUCT(N279:N382,V279:V382,AE279:AE382),SUMPRODUCT(K279:K382,AE279:AE382))</f>
        <v>0</v>
      </c>
      <c r="AF401" s="324">
        <f>IF(AF278="kW",SUMPRODUCT(N279:N382,V279:V382,AF279:AF382),SUMPRODUCT(K279:K382,AF279:AF382))</f>
        <v>0</v>
      </c>
      <c r="AG401" s="324">
        <f>IF(AG278="kW",SUMPRODUCT(N279:N382,V279:V382,AG279:AG382),SUMPRODUCT(K279:K382,AG279:AG382))</f>
        <v>0</v>
      </c>
      <c r="AH401" s="324">
        <f>IF(AH278="kW",SUMPRODUCT(N279:N382,V279:V382,AH279:AH382),SUMPRODUCT(K279:K382,AH279:AH382))</f>
        <v>0</v>
      </c>
      <c r="AI401" s="324">
        <f>IF(AI278="kW",SUMPRODUCT(N279:N382,V279:V382,AI279:AI382),SUMPRODUCT(K279:K382,AI279:AI382))</f>
        <v>0</v>
      </c>
      <c r="AJ401" s="324">
        <f>IF(AJ278="kW",SUMPRODUCT(N279:N382,V279:V382,AJ279:AJ382),SUMPRODUCT(K279:K382,AJ279:AJ382))</f>
        <v>0</v>
      </c>
      <c r="AK401" s="324">
        <f>IF(AK278="kW",SUMPRODUCT(N279:N382,V279:V382,AK279:AK382),SUMPRODUCT(K279:K382,AK279:AK382))</f>
        <v>0</v>
      </c>
      <c r="AL401" s="324">
        <f>IF(AL278="kW",SUMPRODUCT(N279:N382,V279:V382,AL279:AL382),SUMPRODUCT(K279:K382,AL279:AL382))</f>
        <v>0</v>
      </c>
      <c r="AM401" s="384"/>
    </row>
    <row r="402" spans="1:40" ht="21.75" customHeight="1">
      <c r="B402" s="366" t="s">
        <v>583</v>
      </c>
      <c r="C402" s="385"/>
      <c r="D402" s="386"/>
      <c r="E402" s="386"/>
      <c r="F402" s="386"/>
      <c r="G402" s="386"/>
      <c r="H402" s="386"/>
      <c r="I402" s="386"/>
      <c r="J402" s="386"/>
      <c r="K402" s="386"/>
      <c r="L402" s="386"/>
      <c r="M402" s="386"/>
      <c r="N402" s="386"/>
      <c r="O402" s="386"/>
      <c r="P402" s="386"/>
      <c r="Q402" s="386"/>
      <c r="R402" s="386"/>
      <c r="S402" s="369"/>
      <c r="T402" s="370"/>
      <c r="U402" s="386"/>
      <c r="V402" s="386"/>
      <c r="W402" s="386"/>
      <c r="X402" s="386"/>
      <c r="Y402" s="387"/>
      <c r="Z402" s="387"/>
      <c r="AA402" s="387"/>
      <c r="AB402" s="387"/>
      <c r="AC402" s="387"/>
      <c r="AD402" s="387"/>
      <c r="AE402" s="387"/>
      <c r="AF402" s="387"/>
      <c r="AG402" s="387"/>
      <c r="AH402" s="387"/>
      <c r="AI402" s="387"/>
      <c r="AJ402" s="387"/>
      <c r="AK402" s="387"/>
      <c r="AL402" s="387"/>
      <c r="AM402" s="387"/>
      <c r="AN402" s="388"/>
    </row>
    <row r="404" spans="1:40" ht="15.75">
      <c r="B404" s="279" t="s">
        <v>258</v>
      </c>
      <c r="C404" s="280"/>
      <c r="D404" s="570" t="s">
        <v>521</v>
      </c>
      <c r="F404" s="570"/>
      <c r="O404" s="280"/>
      <c r="Y404" s="269"/>
      <c r="Z404" s="266"/>
      <c r="AA404" s="266"/>
      <c r="AB404" s="266"/>
      <c r="AC404" s="266"/>
      <c r="AD404" s="266"/>
      <c r="AE404" s="266"/>
      <c r="AF404" s="266"/>
      <c r="AG404" s="266"/>
      <c r="AH404" s="266"/>
      <c r="AI404" s="266"/>
      <c r="AJ404" s="266"/>
      <c r="AK404" s="266"/>
      <c r="AL404" s="266"/>
      <c r="AM404" s="281"/>
    </row>
    <row r="405" spans="1:40" ht="36" customHeight="1">
      <c r="B405" s="920" t="s">
        <v>211</v>
      </c>
      <c r="C405" s="922" t="s">
        <v>33</v>
      </c>
      <c r="D405" s="283" t="s">
        <v>422</v>
      </c>
      <c r="E405" s="924" t="s">
        <v>209</v>
      </c>
      <c r="F405" s="925"/>
      <c r="G405" s="925"/>
      <c r="H405" s="925"/>
      <c r="I405" s="925"/>
      <c r="J405" s="925"/>
      <c r="K405" s="925"/>
      <c r="L405" s="925"/>
      <c r="M405" s="926"/>
      <c r="N405" s="927" t="s">
        <v>213</v>
      </c>
      <c r="O405" s="283" t="s">
        <v>423</v>
      </c>
      <c r="P405" s="924" t="s">
        <v>212</v>
      </c>
      <c r="Q405" s="925"/>
      <c r="R405" s="925"/>
      <c r="S405" s="925"/>
      <c r="T405" s="925"/>
      <c r="U405" s="925"/>
      <c r="V405" s="925"/>
      <c r="W405" s="925"/>
      <c r="X405" s="926"/>
      <c r="Y405" s="917" t="s">
        <v>243</v>
      </c>
      <c r="Z405" s="918"/>
      <c r="AA405" s="918"/>
      <c r="AB405" s="918"/>
      <c r="AC405" s="918"/>
      <c r="AD405" s="918"/>
      <c r="AE405" s="918"/>
      <c r="AF405" s="918"/>
      <c r="AG405" s="918"/>
      <c r="AH405" s="918"/>
      <c r="AI405" s="918"/>
      <c r="AJ405" s="918"/>
      <c r="AK405" s="918"/>
      <c r="AL405" s="918"/>
      <c r="AM405" s="919"/>
    </row>
    <row r="406" spans="1:40" ht="45.75" customHeight="1">
      <c r="B406" s="921"/>
      <c r="C406" s="923"/>
      <c r="D406" s="284">
        <v>2014</v>
      </c>
      <c r="E406" s="284">
        <v>2015</v>
      </c>
      <c r="F406" s="284">
        <v>2016</v>
      </c>
      <c r="G406" s="284">
        <v>2017</v>
      </c>
      <c r="H406" s="284">
        <v>2018</v>
      </c>
      <c r="I406" s="284">
        <v>2019</v>
      </c>
      <c r="J406" s="284">
        <v>2020</v>
      </c>
      <c r="K406" s="284">
        <v>2021</v>
      </c>
      <c r="L406" s="284">
        <v>2022</v>
      </c>
      <c r="M406" s="284">
        <v>2023</v>
      </c>
      <c r="N406" s="928"/>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General Service 50 - 999 kW</v>
      </c>
      <c r="AB406" s="284" t="str">
        <f>'1.  LRAMVA Summary'!G52</f>
        <v>General Service 1,000 - 4,999 kW</v>
      </c>
      <c r="AC406" s="284" t="str">
        <f>'1.  LRAMVA Summary'!H52</f>
        <v>Sentinel Lighting</v>
      </c>
      <c r="AD406" s="284" t="str">
        <f>'1.  LRAMVA Summary'!I52</f>
        <v>Street Lighting</v>
      </c>
      <c r="AE406" s="284" t="str">
        <f>'1.  LRAMVA Summary'!J52</f>
        <v>Unmetered Scattered Load</v>
      </c>
      <c r="AF406" s="284" t="str">
        <f>'1.  LRAMVA Summary'!K52</f>
        <v>Large Use</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2"/>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v>
      </c>
      <c r="AD407" s="290" t="str">
        <f>'1.  LRAMVA Summary'!I53</f>
        <v>kW</v>
      </c>
      <c r="AE407" s="290" t="str">
        <f>'1.  LRAMVA Summary'!J53</f>
        <v>kWh</v>
      </c>
      <c r="AF407" s="290" t="str">
        <f>'1.  LRAMVA Summary'!K53</f>
        <v>kW</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1">
        <v>1</v>
      </c>
      <c r="B408" s="293" t="s">
        <v>1</v>
      </c>
      <c r="C408" s="290" t="s">
        <v>25</v>
      </c>
      <c r="D408" s="294">
        <v>100774.51289122115</v>
      </c>
      <c r="E408" s="294">
        <v>100774.51289122115</v>
      </c>
      <c r="F408" s="294">
        <v>100774.51289122115</v>
      </c>
      <c r="G408" s="294">
        <v>100461.28875142115</v>
      </c>
      <c r="H408" s="294">
        <v>49827.415477295675</v>
      </c>
      <c r="I408" s="294">
        <v>0</v>
      </c>
      <c r="J408" s="294">
        <v>0</v>
      </c>
      <c r="K408" s="294">
        <v>0</v>
      </c>
      <c r="L408" s="294">
        <v>0</v>
      </c>
      <c r="M408" s="294">
        <v>0</v>
      </c>
      <c r="N408" s="290"/>
      <c r="O408" s="294">
        <v>17.734486183383993</v>
      </c>
      <c r="P408" s="294">
        <v>17.734486183383993</v>
      </c>
      <c r="Q408" s="294">
        <v>17.734486183383993</v>
      </c>
      <c r="R408" s="294">
        <v>17.384223291383989</v>
      </c>
      <c r="S408" s="294">
        <v>7.3228438902481283</v>
      </c>
      <c r="T408" s="294">
        <v>0</v>
      </c>
      <c r="U408" s="294">
        <v>0</v>
      </c>
      <c r="V408" s="294">
        <v>0</v>
      </c>
      <c r="W408" s="294">
        <v>0</v>
      </c>
      <c r="X408" s="294">
        <v>0</v>
      </c>
      <c r="Y408" s="463">
        <v>1</v>
      </c>
      <c r="Z408" s="408"/>
      <c r="AA408" s="408"/>
      <c r="AB408" s="408"/>
      <c r="AC408" s="408"/>
      <c r="AD408" s="408"/>
      <c r="AE408" s="408"/>
      <c r="AF408" s="408"/>
      <c r="AG408" s="408"/>
      <c r="AH408" s="408"/>
      <c r="AI408" s="408"/>
      <c r="AJ408" s="408"/>
      <c r="AK408" s="408"/>
      <c r="AL408" s="408"/>
      <c r="AM408" s="295">
        <f>SUM(Y408:AL408)</f>
        <v>1</v>
      </c>
    </row>
    <row r="409" spans="1:40" ht="15" outlineLevel="1">
      <c r="B409" s="293" t="s">
        <v>259</v>
      </c>
      <c r="C409" s="290" t="s">
        <v>163</v>
      </c>
      <c r="D409" s="294"/>
      <c r="E409" s="294"/>
      <c r="F409" s="294"/>
      <c r="G409" s="294"/>
      <c r="H409" s="294"/>
      <c r="I409" s="294"/>
      <c r="J409" s="294"/>
      <c r="K409" s="294"/>
      <c r="L409" s="294"/>
      <c r="M409" s="294"/>
      <c r="N409" s="461"/>
      <c r="O409" s="294"/>
      <c r="P409" s="294"/>
      <c r="Q409" s="294"/>
      <c r="R409" s="294"/>
      <c r="S409" s="294"/>
      <c r="T409" s="294"/>
      <c r="U409" s="294"/>
      <c r="V409" s="294"/>
      <c r="W409" s="294"/>
      <c r="X409" s="294"/>
      <c r="Y409" s="409">
        <v>1</v>
      </c>
      <c r="Z409" s="409">
        <v>0</v>
      </c>
      <c r="AA409" s="409">
        <v>0</v>
      </c>
      <c r="AB409" s="409">
        <v>0</v>
      </c>
      <c r="AC409" s="409">
        <v>0</v>
      </c>
      <c r="AD409" s="409">
        <v>0</v>
      </c>
      <c r="AE409" s="409">
        <v>0</v>
      </c>
      <c r="AF409" s="409">
        <v>0</v>
      </c>
      <c r="AG409" s="409">
        <f t="shared" ref="AG409:AL409" si="118">AG408</f>
        <v>0</v>
      </c>
      <c r="AH409" s="409">
        <f t="shared" si="118"/>
        <v>0</v>
      </c>
      <c r="AI409" s="409">
        <f t="shared" si="118"/>
        <v>0</v>
      </c>
      <c r="AJ409" s="409">
        <f t="shared" si="118"/>
        <v>0</v>
      </c>
      <c r="AK409" s="409">
        <f t="shared" si="118"/>
        <v>0</v>
      </c>
      <c r="AL409" s="409">
        <f t="shared" si="118"/>
        <v>0</v>
      </c>
      <c r="AM409" s="296"/>
    </row>
    <row r="410" spans="1:40" ht="15.75" outlineLevel="1">
      <c r="A410" s="503"/>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0"/>
      <c r="Z410" s="411"/>
      <c r="AA410" s="411"/>
      <c r="AB410" s="411"/>
      <c r="AC410" s="411"/>
      <c r="AD410" s="411"/>
      <c r="AE410" s="411"/>
      <c r="AF410" s="411"/>
      <c r="AG410" s="411"/>
      <c r="AH410" s="411"/>
      <c r="AI410" s="411"/>
      <c r="AJ410" s="411"/>
      <c r="AK410" s="411"/>
      <c r="AL410" s="411"/>
      <c r="AM410" s="301"/>
    </row>
    <row r="411" spans="1:40" ht="15" outlineLevel="1">
      <c r="A411" s="501">
        <v>2</v>
      </c>
      <c r="B411" s="293" t="s">
        <v>2</v>
      </c>
      <c r="C411" s="290" t="s">
        <v>25</v>
      </c>
      <c r="D411" s="294">
        <v>22166.392680000001</v>
      </c>
      <c r="E411" s="294">
        <v>22166.392680000001</v>
      </c>
      <c r="F411" s="294">
        <v>22166.392680000001</v>
      </c>
      <c r="G411" s="294">
        <v>22166.392680000001</v>
      </c>
      <c r="H411" s="294">
        <v>0</v>
      </c>
      <c r="I411" s="294">
        <v>0</v>
      </c>
      <c r="J411" s="294">
        <v>0</v>
      </c>
      <c r="K411" s="294">
        <v>0</v>
      </c>
      <c r="L411" s="294">
        <v>0</v>
      </c>
      <c r="M411" s="294">
        <v>0</v>
      </c>
      <c r="N411" s="290"/>
      <c r="O411" s="294">
        <v>12.431645939999999</v>
      </c>
      <c r="P411" s="294">
        <v>12.431645939999999</v>
      </c>
      <c r="Q411" s="294">
        <v>12.431645939999999</v>
      </c>
      <c r="R411" s="294">
        <v>12.431645939999999</v>
      </c>
      <c r="S411" s="294">
        <v>0</v>
      </c>
      <c r="T411" s="294">
        <v>0</v>
      </c>
      <c r="U411" s="294">
        <v>0</v>
      </c>
      <c r="V411" s="294">
        <v>0</v>
      </c>
      <c r="W411" s="294">
        <v>0</v>
      </c>
      <c r="X411" s="294">
        <v>0</v>
      </c>
      <c r="Y411" s="463">
        <v>1</v>
      </c>
      <c r="Z411" s="408"/>
      <c r="AA411" s="408"/>
      <c r="AB411" s="408"/>
      <c r="AC411" s="408"/>
      <c r="AD411" s="408"/>
      <c r="AE411" s="408"/>
      <c r="AF411" s="408"/>
      <c r="AG411" s="408"/>
      <c r="AH411" s="408"/>
      <c r="AI411" s="408"/>
      <c r="AJ411" s="408"/>
      <c r="AK411" s="408"/>
      <c r="AL411" s="408"/>
      <c r="AM411" s="295">
        <f>SUM(Y411:AL411)</f>
        <v>1</v>
      </c>
    </row>
    <row r="412" spans="1:40" ht="15" outlineLevel="1">
      <c r="B412" s="293" t="s">
        <v>259</v>
      </c>
      <c r="C412" s="290" t="s">
        <v>163</v>
      </c>
      <c r="D412" s="294"/>
      <c r="E412" s="294"/>
      <c r="F412" s="294"/>
      <c r="G412" s="294"/>
      <c r="H412" s="294"/>
      <c r="I412" s="294"/>
      <c r="J412" s="294"/>
      <c r="K412" s="294"/>
      <c r="L412" s="294"/>
      <c r="M412" s="294"/>
      <c r="N412" s="461"/>
      <c r="O412" s="294"/>
      <c r="P412" s="294"/>
      <c r="Q412" s="294"/>
      <c r="R412" s="294"/>
      <c r="S412" s="294"/>
      <c r="T412" s="294"/>
      <c r="U412" s="294"/>
      <c r="V412" s="294"/>
      <c r="W412" s="294"/>
      <c r="X412" s="294"/>
      <c r="Y412" s="409">
        <v>1</v>
      </c>
      <c r="Z412" s="409">
        <v>0</v>
      </c>
      <c r="AA412" s="409">
        <v>0</v>
      </c>
      <c r="AB412" s="409">
        <v>0</v>
      </c>
      <c r="AC412" s="409">
        <v>0</v>
      </c>
      <c r="AD412" s="409">
        <v>0</v>
      </c>
      <c r="AE412" s="409">
        <v>0</v>
      </c>
      <c r="AF412" s="409">
        <v>0</v>
      </c>
      <c r="AG412" s="409">
        <f t="shared" ref="AG412:AL412" si="119">AG411</f>
        <v>0</v>
      </c>
      <c r="AH412" s="409">
        <f t="shared" si="119"/>
        <v>0</v>
      </c>
      <c r="AI412" s="409">
        <f t="shared" si="119"/>
        <v>0</v>
      </c>
      <c r="AJ412" s="409">
        <f t="shared" si="119"/>
        <v>0</v>
      </c>
      <c r="AK412" s="409">
        <f t="shared" si="119"/>
        <v>0</v>
      </c>
      <c r="AL412" s="409">
        <f t="shared" si="119"/>
        <v>0</v>
      </c>
      <c r="AM412" s="296"/>
    </row>
    <row r="413" spans="1:40" ht="15.75" outlineLevel="1">
      <c r="A413" s="503"/>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0"/>
      <c r="Z413" s="411"/>
      <c r="AA413" s="411"/>
      <c r="AB413" s="411"/>
      <c r="AC413" s="411"/>
      <c r="AD413" s="411"/>
      <c r="AE413" s="411"/>
      <c r="AF413" s="411"/>
      <c r="AG413" s="411"/>
      <c r="AH413" s="411"/>
      <c r="AI413" s="411"/>
      <c r="AJ413" s="411"/>
      <c r="AK413" s="411"/>
      <c r="AL413" s="411"/>
      <c r="AM413" s="301"/>
    </row>
    <row r="414" spans="1:40" ht="15" outlineLevel="1">
      <c r="A414" s="501">
        <v>3</v>
      </c>
      <c r="B414" s="293" t="s">
        <v>3</v>
      </c>
      <c r="C414" s="290" t="s">
        <v>25</v>
      </c>
      <c r="D414" s="294">
        <v>363211.99315699999</v>
      </c>
      <c r="E414" s="294">
        <v>363211.99315699999</v>
      </c>
      <c r="F414" s="294">
        <v>363211.99315699999</v>
      </c>
      <c r="G414" s="294">
        <v>363211.99315699999</v>
      </c>
      <c r="H414" s="294">
        <v>363211.99315699999</v>
      </c>
      <c r="I414" s="294">
        <v>363211.99315699999</v>
      </c>
      <c r="J414" s="294">
        <v>363211.99315699999</v>
      </c>
      <c r="K414" s="294">
        <v>363211.99315699999</v>
      </c>
      <c r="L414" s="294">
        <v>363211.99315699999</v>
      </c>
      <c r="M414" s="294">
        <v>363211.99315699999</v>
      </c>
      <c r="N414" s="290"/>
      <c r="O414" s="294">
        <v>199.056134192</v>
      </c>
      <c r="P414" s="294">
        <v>199.056134192</v>
      </c>
      <c r="Q414" s="294">
        <v>199.056134192</v>
      </c>
      <c r="R414" s="294">
        <v>199.056134192</v>
      </c>
      <c r="S414" s="294">
        <v>199.056134192</v>
      </c>
      <c r="T414" s="294">
        <v>199.056134192</v>
      </c>
      <c r="U414" s="294">
        <v>199.056134192</v>
      </c>
      <c r="V414" s="294">
        <v>199.056134192</v>
      </c>
      <c r="W414" s="294">
        <v>199.056134192</v>
      </c>
      <c r="X414" s="294">
        <v>199.056134192</v>
      </c>
      <c r="Y414" s="463">
        <v>1</v>
      </c>
      <c r="Z414" s="408"/>
      <c r="AA414" s="408"/>
      <c r="AB414" s="408"/>
      <c r="AC414" s="408"/>
      <c r="AD414" s="408"/>
      <c r="AE414" s="408"/>
      <c r="AF414" s="408"/>
      <c r="AG414" s="408"/>
      <c r="AH414" s="408"/>
      <c r="AI414" s="408"/>
      <c r="AJ414" s="408"/>
      <c r="AK414" s="408"/>
      <c r="AL414" s="408"/>
      <c r="AM414" s="295">
        <f>SUM(Y414:AL414)</f>
        <v>1</v>
      </c>
    </row>
    <row r="415" spans="1:40" ht="15" outlineLevel="1">
      <c r="B415" s="293" t="s">
        <v>259</v>
      </c>
      <c r="C415" s="290" t="s">
        <v>163</v>
      </c>
      <c r="D415" s="294"/>
      <c r="E415" s="294"/>
      <c r="F415" s="294"/>
      <c r="G415" s="294"/>
      <c r="H415" s="294"/>
      <c r="I415" s="294"/>
      <c r="J415" s="294"/>
      <c r="K415" s="294"/>
      <c r="L415" s="294"/>
      <c r="M415" s="294"/>
      <c r="N415" s="461"/>
      <c r="O415" s="294"/>
      <c r="P415" s="294"/>
      <c r="Q415" s="294"/>
      <c r="R415" s="294"/>
      <c r="S415" s="294"/>
      <c r="T415" s="294"/>
      <c r="U415" s="294"/>
      <c r="V415" s="294"/>
      <c r="W415" s="294"/>
      <c r="X415" s="294"/>
      <c r="Y415" s="409">
        <v>1</v>
      </c>
      <c r="Z415" s="409">
        <v>0</v>
      </c>
      <c r="AA415" s="409">
        <v>0</v>
      </c>
      <c r="AB415" s="409">
        <v>0</v>
      </c>
      <c r="AC415" s="409">
        <v>0</v>
      </c>
      <c r="AD415" s="409">
        <v>0</v>
      </c>
      <c r="AE415" s="409">
        <v>0</v>
      </c>
      <c r="AF415" s="409">
        <v>0</v>
      </c>
      <c r="AG415" s="409">
        <f t="shared" ref="AG415:AL415" si="120">AG414</f>
        <v>0</v>
      </c>
      <c r="AH415" s="409">
        <f t="shared" si="120"/>
        <v>0</v>
      </c>
      <c r="AI415" s="409">
        <f t="shared" si="120"/>
        <v>0</v>
      </c>
      <c r="AJ415" s="409">
        <f t="shared" si="120"/>
        <v>0</v>
      </c>
      <c r="AK415" s="409">
        <f t="shared" si="120"/>
        <v>0</v>
      </c>
      <c r="AL415" s="409">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0"/>
      <c r="Z416" s="410"/>
      <c r="AA416" s="410"/>
      <c r="AB416" s="410"/>
      <c r="AC416" s="410"/>
      <c r="AD416" s="410"/>
      <c r="AE416" s="410"/>
      <c r="AF416" s="410"/>
      <c r="AG416" s="410"/>
      <c r="AH416" s="410"/>
      <c r="AI416" s="410"/>
      <c r="AJ416" s="410"/>
      <c r="AK416" s="410"/>
      <c r="AL416" s="410"/>
      <c r="AM416" s="305"/>
    </row>
    <row r="417" spans="1:39" ht="15" outlineLevel="1">
      <c r="A417" s="501">
        <v>4</v>
      </c>
      <c r="B417" s="293" t="s">
        <v>4</v>
      </c>
      <c r="C417" s="290" t="s">
        <v>25</v>
      </c>
      <c r="D417" s="294">
        <v>192634.97260000001</v>
      </c>
      <c r="E417" s="294">
        <v>179446.71909999999</v>
      </c>
      <c r="F417" s="294">
        <v>173094.3168</v>
      </c>
      <c r="G417" s="294">
        <v>173094.3168</v>
      </c>
      <c r="H417" s="294">
        <v>173094.3168</v>
      </c>
      <c r="I417" s="294">
        <v>173094.3168</v>
      </c>
      <c r="J417" s="294">
        <v>173094.3168</v>
      </c>
      <c r="K417" s="294">
        <v>172776.7856</v>
      </c>
      <c r="L417" s="294">
        <v>172776.7856</v>
      </c>
      <c r="M417" s="294">
        <v>148470.4388</v>
      </c>
      <c r="N417" s="290"/>
      <c r="O417" s="294">
        <v>14.34084388</v>
      </c>
      <c r="P417" s="294">
        <v>13.51292095</v>
      </c>
      <c r="Q417" s="294">
        <v>13.114134290000001</v>
      </c>
      <c r="R417" s="294">
        <v>13.114134290000001</v>
      </c>
      <c r="S417" s="294">
        <v>13.114134290000001</v>
      </c>
      <c r="T417" s="294">
        <v>13.114134290000001</v>
      </c>
      <c r="U417" s="294">
        <v>13.114134290000001</v>
      </c>
      <c r="V417" s="294">
        <v>13.07788644</v>
      </c>
      <c r="W417" s="294">
        <v>13.07788644</v>
      </c>
      <c r="X417" s="294">
        <v>11.55199964</v>
      </c>
      <c r="Y417" s="463">
        <v>1</v>
      </c>
      <c r="Z417" s="408"/>
      <c r="AA417" s="408"/>
      <c r="AB417" s="408"/>
      <c r="AC417" s="408"/>
      <c r="AD417" s="408"/>
      <c r="AE417" s="408"/>
      <c r="AF417" s="408"/>
      <c r="AG417" s="408"/>
      <c r="AH417" s="408"/>
      <c r="AI417" s="408"/>
      <c r="AJ417" s="408"/>
      <c r="AK417" s="408"/>
      <c r="AL417" s="408"/>
      <c r="AM417" s="295">
        <f>SUM(Y417:AL417)</f>
        <v>1</v>
      </c>
    </row>
    <row r="418" spans="1:39" ht="15" outlineLevel="1">
      <c r="B418" s="293" t="s">
        <v>259</v>
      </c>
      <c r="C418" s="290" t="s">
        <v>163</v>
      </c>
      <c r="D418" s="294"/>
      <c r="E418" s="294"/>
      <c r="F418" s="294"/>
      <c r="G418" s="294"/>
      <c r="H418" s="294"/>
      <c r="I418" s="294"/>
      <c r="J418" s="294"/>
      <c r="K418" s="294"/>
      <c r="L418" s="294"/>
      <c r="M418" s="294"/>
      <c r="N418" s="461"/>
      <c r="O418" s="294"/>
      <c r="P418" s="294"/>
      <c r="Q418" s="294"/>
      <c r="R418" s="294"/>
      <c r="S418" s="294"/>
      <c r="T418" s="294"/>
      <c r="U418" s="294"/>
      <c r="V418" s="294"/>
      <c r="W418" s="294"/>
      <c r="X418" s="294"/>
      <c r="Y418" s="409">
        <v>1</v>
      </c>
      <c r="Z418" s="409">
        <v>0</v>
      </c>
      <c r="AA418" s="409">
        <v>0</v>
      </c>
      <c r="AB418" s="409">
        <v>0</v>
      </c>
      <c r="AC418" s="409">
        <v>0</v>
      </c>
      <c r="AD418" s="409">
        <v>0</v>
      </c>
      <c r="AE418" s="409">
        <v>0</v>
      </c>
      <c r="AF418" s="409">
        <v>0</v>
      </c>
      <c r="AG418" s="409">
        <f t="shared" ref="AG418:AL418" si="121">AG417</f>
        <v>0</v>
      </c>
      <c r="AH418" s="409">
        <f t="shared" si="121"/>
        <v>0</v>
      </c>
      <c r="AI418" s="409">
        <f t="shared" si="121"/>
        <v>0</v>
      </c>
      <c r="AJ418" s="409">
        <f t="shared" si="121"/>
        <v>0</v>
      </c>
      <c r="AK418" s="409">
        <f t="shared" si="121"/>
        <v>0</v>
      </c>
      <c r="AL418" s="409">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0"/>
      <c r="Z419" s="410"/>
      <c r="AA419" s="410"/>
      <c r="AB419" s="410"/>
      <c r="AC419" s="410"/>
      <c r="AD419" s="410"/>
      <c r="AE419" s="410"/>
      <c r="AF419" s="410"/>
      <c r="AG419" s="410"/>
      <c r="AH419" s="410"/>
      <c r="AI419" s="410"/>
      <c r="AJ419" s="410"/>
      <c r="AK419" s="410"/>
      <c r="AL419" s="410"/>
      <c r="AM419" s="305"/>
    </row>
    <row r="420" spans="1:39" ht="15" outlineLevel="1">
      <c r="A420" s="501">
        <v>5</v>
      </c>
      <c r="B420" s="293" t="s">
        <v>5</v>
      </c>
      <c r="C420" s="290" t="s">
        <v>25</v>
      </c>
      <c r="D420" s="294">
        <v>794005.0736</v>
      </c>
      <c r="E420" s="294">
        <v>688791.01399999997</v>
      </c>
      <c r="F420" s="294">
        <v>633959.27179999999</v>
      </c>
      <c r="G420" s="294">
        <v>633959.27179999999</v>
      </c>
      <c r="H420" s="294">
        <v>633959.27179999999</v>
      </c>
      <c r="I420" s="294">
        <v>633959.27179999999</v>
      </c>
      <c r="J420" s="294">
        <v>633959.27179999999</v>
      </c>
      <c r="K420" s="294">
        <v>633684.65029999998</v>
      </c>
      <c r="L420" s="294">
        <v>633684.65029999998</v>
      </c>
      <c r="M420" s="294">
        <v>589361.93019999994</v>
      </c>
      <c r="N420" s="290"/>
      <c r="O420" s="294">
        <v>51.963896130000002</v>
      </c>
      <c r="P420" s="294">
        <v>45.358841650000002</v>
      </c>
      <c r="Q420" s="294">
        <v>41.916652970000001</v>
      </c>
      <c r="R420" s="294">
        <v>41.916652970000001</v>
      </c>
      <c r="S420" s="294">
        <v>41.916652970000001</v>
      </c>
      <c r="T420" s="294">
        <v>41.916652970000001</v>
      </c>
      <c r="U420" s="294">
        <v>41.916652970000001</v>
      </c>
      <c r="V420" s="294">
        <v>41.885303479999997</v>
      </c>
      <c r="W420" s="294">
        <v>41.885303479999997</v>
      </c>
      <c r="X420" s="294">
        <v>39.10284283</v>
      </c>
      <c r="Y420" s="463">
        <v>1</v>
      </c>
      <c r="Z420" s="408"/>
      <c r="AA420" s="408"/>
      <c r="AB420" s="408"/>
      <c r="AC420" s="408"/>
      <c r="AD420" s="408"/>
      <c r="AE420" s="408"/>
      <c r="AF420" s="408"/>
      <c r="AG420" s="408"/>
      <c r="AH420" s="408"/>
      <c r="AI420" s="408"/>
      <c r="AJ420" s="408"/>
      <c r="AK420" s="408"/>
      <c r="AL420" s="408"/>
      <c r="AM420" s="295">
        <f>SUM(Y420:AL420)</f>
        <v>1</v>
      </c>
    </row>
    <row r="421" spans="1:39" ht="15" outlineLevel="1">
      <c r="B421" s="293" t="s">
        <v>259</v>
      </c>
      <c r="C421" s="290" t="s">
        <v>163</v>
      </c>
      <c r="D421" s="294"/>
      <c r="E421" s="294"/>
      <c r="F421" s="294"/>
      <c r="G421" s="294"/>
      <c r="H421" s="294"/>
      <c r="I421" s="294"/>
      <c r="J421" s="294"/>
      <c r="K421" s="294"/>
      <c r="L421" s="294"/>
      <c r="M421" s="294"/>
      <c r="N421" s="461"/>
      <c r="O421" s="294"/>
      <c r="P421" s="294"/>
      <c r="Q421" s="294"/>
      <c r="R421" s="294"/>
      <c r="S421" s="294"/>
      <c r="T421" s="294"/>
      <c r="U421" s="294"/>
      <c r="V421" s="294"/>
      <c r="W421" s="294"/>
      <c r="X421" s="294"/>
      <c r="Y421" s="409">
        <v>1</v>
      </c>
      <c r="Z421" s="409">
        <v>0</v>
      </c>
      <c r="AA421" s="409">
        <v>0</v>
      </c>
      <c r="AB421" s="409">
        <v>0</v>
      </c>
      <c r="AC421" s="409">
        <v>0</v>
      </c>
      <c r="AD421" s="409">
        <v>0</v>
      </c>
      <c r="AE421" s="409">
        <v>0</v>
      </c>
      <c r="AF421" s="409">
        <v>0</v>
      </c>
      <c r="AG421" s="409">
        <f t="shared" ref="AG421:AL421" si="122">AG420</f>
        <v>0</v>
      </c>
      <c r="AH421" s="409">
        <f t="shared" si="122"/>
        <v>0</v>
      </c>
      <c r="AI421" s="409">
        <f t="shared" si="122"/>
        <v>0</v>
      </c>
      <c r="AJ421" s="409">
        <f t="shared" si="122"/>
        <v>0</v>
      </c>
      <c r="AK421" s="409">
        <f t="shared" si="122"/>
        <v>0</v>
      </c>
      <c r="AL421" s="409">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0"/>
      <c r="Z422" s="410"/>
      <c r="AA422" s="410"/>
      <c r="AB422" s="410"/>
      <c r="AC422" s="410"/>
      <c r="AD422" s="410"/>
      <c r="AE422" s="410"/>
      <c r="AF422" s="410"/>
      <c r="AG422" s="410"/>
      <c r="AH422" s="410"/>
      <c r="AI422" s="410"/>
      <c r="AJ422" s="410"/>
      <c r="AK422" s="410"/>
      <c r="AL422" s="410"/>
      <c r="AM422" s="305"/>
    </row>
    <row r="423" spans="1:39" ht="15" outlineLevel="1">
      <c r="A423" s="501">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8"/>
      <c r="Z423" s="408"/>
      <c r="AA423" s="408"/>
      <c r="AB423" s="408"/>
      <c r="AC423" s="408"/>
      <c r="AD423" s="408"/>
      <c r="AE423" s="408"/>
      <c r="AF423" s="408"/>
      <c r="AG423" s="408"/>
      <c r="AH423" s="408"/>
      <c r="AI423" s="408"/>
      <c r="AJ423" s="408"/>
      <c r="AK423" s="408"/>
      <c r="AL423" s="408"/>
      <c r="AM423" s="295">
        <f>SUM(Y423:AL423)</f>
        <v>0</v>
      </c>
    </row>
    <row r="424" spans="1:39" ht="15" outlineLevel="1">
      <c r="B424" s="293" t="s">
        <v>259</v>
      </c>
      <c r="C424" s="290" t="s">
        <v>163</v>
      </c>
      <c r="D424" s="294"/>
      <c r="E424" s="294"/>
      <c r="F424" s="294"/>
      <c r="G424" s="294"/>
      <c r="H424" s="294"/>
      <c r="I424" s="294"/>
      <c r="J424" s="294"/>
      <c r="K424" s="294"/>
      <c r="L424" s="294"/>
      <c r="M424" s="294"/>
      <c r="N424" s="461"/>
      <c r="O424" s="294"/>
      <c r="P424" s="294"/>
      <c r="Q424" s="294"/>
      <c r="R424" s="294"/>
      <c r="S424" s="294"/>
      <c r="T424" s="294"/>
      <c r="U424" s="294"/>
      <c r="V424" s="294"/>
      <c r="W424" s="294"/>
      <c r="X424" s="294"/>
      <c r="Y424" s="409">
        <v>0</v>
      </c>
      <c r="Z424" s="409">
        <v>0</v>
      </c>
      <c r="AA424" s="409">
        <v>0</v>
      </c>
      <c r="AB424" s="409">
        <v>0</v>
      </c>
      <c r="AC424" s="409">
        <v>0</v>
      </c>
      <c r="AD424" s="409">
        <v>0</v>
      </c>
      <c r="AE424" s="409">
        <v>0</v>
      </c>
      <c r="AF424" s="409">
        <v>0</v>
      </c>
      <c r="AG424" s="409">
        <f t="shared" ref="AG424:AL424" si="123">AG423</f>
        <v>0</v>
      </c>
      <c r="AH424" s="409">
        <f t="shared" si="123"/>
        <v>0</v>
      </c>
      <c r="AI424" s="409">
        <f t="shared" si="123"/>
        <v>0</v>
      </c>
      <c r="AJ424" s="409">
        <f t="shared" si="123"/>
        <v>0</v>
      </c>
      <c r="AK424" s="409">
        <f t="shared" si="123"/>
        <v>0</v>
      </c>
      <c r="AL424" s="409">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0"/>
      <c r="Z425" s="410"/>
      <c r="AA425" s="410"/>
      <c r="AB425" s="410"/>
      <c r="AC425" s="410"/>
      <c r="AD425" s="410"/>
      <c r="AE425" s="410"/>
      <c r="AF425" s="410"/>
      <c r="AG425" s="410"/>
      <c r="AH425" s="410"/>
      <c r="AI425" s="410"/>
      <c r="AJ425" s="410"/>
      <c r="AK425" s="410"/>
      <c r="AL425" s="410"/>
      <c r="AM425" s="305"/>
    </row>
    <row r="426" spans="1:39" ht="15" outlineLevel="1">
      <c r="A426" s="501">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8"/>
      <c r="Z426" s="408"/>
      <c r="AA426" s="408"/>
      <c r="AB426" s="408"/>
      <c r="AC426" s="408"/>
      <c r="AD426" s="408"/>
      <c r="AE426" s="408"/>
      <c r="AF426" s="408"/>
      <c r="AG426" s="408"/>
      <c r="AH426" s="408"/>
      <c r="AI426" s="408"/>
      <c r="AJ426" s="408"/>
      <c r="AK426" s="408"/>
      <c r="AL426" s="408"/>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09">
        <v>0</v>
      </c>
      <c r="Z427" s="409">
        <v>0</v>
      </c>
      <c r="AA427" s="409">
        <v>0</v>
      </c>
      <c r="AB427" s="409">
        <v>0</v>
      </c>
      <c r="AC427" s="409">
        <v>0</v>
      </c>
      <c r="AD427" s="409">
        <v>0</v>
      </c>
      <c r="AE427" s="409">
        <v>0</v>
      </c>
      <c r="AF427" s="409">
        <v>0</v>
      </c>
      <c r="AG427" s="409">
        <f t="shared" ref="AG427:AL427" si="124">AG426</f>
        <v>0</v>
      </c>
      <c r="AH427" s="409">
        <f t="shared" si="124"/>
        <v>0</v>
      </c>
      <c r="AI427" s="409">
        <f t="shared" si="124"/>
        <v>0</v>
      </c>
      <c r="AJ427" s="409">
        <f t="shared" si="124"/>
        <v>0</v>
      </c>
      <c r="AK427" s="409">
        <f t="shared" si="124"/>
        <v>0</v>
      </c>
      <c r="AL427" s="409">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0"/>
      <c r="Z428" s="410"/>
      <c r="AA428" s="410"/>
      <c r="AB428" s="410"/>
      <c r="AC428" s="410"/>
      <c r="AD428" s="410"/>
      <c r="AE428" s="410"/>
      <c r="AF428" s="410"/>
      <c r="AG428" s="410"/>
      <c r="AH428" s="410"/>
      <c r="AI428" s="410"/>
      <c r="AJ428" s="410"/>
      <c r="AK428" s="410"/>
      <c r="AL428" s="410"/>
      <c r="AM428" s="305"/>
    </row>
    <row r="429" spans="1:39" s="282" customFormat="1" ht="15" outlineLevel="1">
      <c r="A429" s="501">
        <v>8</v>
      </c>
      <c r="B429" s="293" t="s">
        <v>485</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8"/>
      <c r="Z429" s="408"/>
      <c r="AA429" s="408"/>
      <c r="AB429" s="408"/>
      <c r="AC429" s="408"/>
      <c r="AD429" s="408"/>
      <c r="AE429" s="408"/>
      <c r="AF429" s="408"/>
      <c r="AG429" s="408"/>
      <c r="AH429" s="408"/>
      <c r="AI429" s="408"/>
      <c r="AJ429" s="408"/>
      <c r="AK429" s="408"/>
      <c r="AL429" s="408"/>
      <c r="AM429" s="295">
        <f>SUM(Y429:AL429)</f>
        <v>0</v>
      </c>
    </row>
    <row r="430" spans="1:39" s="282" customFormat="1" ht="15" outlineLevel="1">
      <c r="A430" s="501"/>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09">
        <v>0</v>
      </c>
      <c r="Z430" s="409">
        <v>0</v>
      </c>
      <c r="AA430" s="409">
        <v>0</v>
      </c>
      <c r="AB430" s="409">
        <v>0</v>
      </c>
      <c r="AC430" s="409">
        <v>0</v>
      </c>
      <c r="AD430" s="409">
        <v>0</v>
      </c>
      <c r="AE430" s="409">
        <v>0</v>
      </c>
      <c r="AF430" s="409">
        <v>0</v>
      </c>
      <c r="AG430" s="409">
        <f t="shared" ref="AG430:AL430" si="125">AG429</f>
        <v>0</v>
      </c>
      <c r="AH430" s="409">
        <f t="shared" si="125"/>
        <v>0</v>
      </c>
      <c r="AI430" s="409">
        <f t="shared" si="125"/>
        <v>0</v>
      </c>
      <c r="AJ430" s="409">
        <f t="shared" si="125"/>
        <v>0</v>
      </c>
      <c r="AK430" s="409">
        <f t="shared" si="125"/>
        <v>0</v>
      </c>
      <c r="AL430" s="409">
        <f t="shared" si="125"/>
        <v>0</v>
      </c>
      <c r="AM430" s="296"/>
    </row>
    <row r="431" spans="1:39" s="282" customFormat="1" ht="15" outlineLevel="1">
      <c r="A431" s="501"/>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0"/>
      <c r="Z431" s="410"/>
      <c r="AA431" s="410"/>
      <c r="AB431" s="410"/>
      <c r="AC431" s="410"/>
      <c r="AD431" s="410"/>
      <c r="AE431" s="410"/>
      <c r="AF431" s="410"/>
      <c r="AG431" s="410"/>
      <c r="AH431" s="410"/>
      <c r="AI431" s="410"/>
      <c r="AJ431" s="410"/>
      <c r="AK431" s="410"/>
      <c r="AL431" s="410"/>
      <c r="AM431" s="305"/>
    </row>
    <row r="432" spans="1:39" ht="15" outlineLevel="1">
      <c r="A432" s="501">
        <v>9</v>
      </c>
      <c r="B432" s="293" t="s">
        <v>7</v>
      </c>
      <c r="C432" s="290" t="s">
        <v>25</v>
      </c>
      <c r="D432" s="294">
        <v>2546.0140329999999</v>
      </c>
      <c r="E432" s="294">
        <v>2546.0140329999999</v>
      </c>
      <c r="F432" s="294">
        <v>2546.0140329999999</v>
      </c>
      <c r="G432" s="294">
        <v>2546.0140329999999</v>
      </c>
      <c r="H432" s="294">
        <v>2546.0140329999999</v>
      </c>
      <c r="I432" s="294">
        <v>2546.0140329999999</v>
      </c>
      <c r="J432" s="294">
        <v>2546.0140329999999</v>
      </c>
      <c r="K432" s="294">
        <v>2546.0140329999999</v>
      </c>
      <c r="L432" s="294">
        <v>2546.0140329999999</v>
      </c>
      <c r="M432" s="294">
        <v>2546.0140329999999</v>
      </c>
      <c r="N432" s="290"/>
      <c r="O432" s="294">
        <v>3.8685251510000001</v>
      </c>
      <c r="P432" s="294">
        <v>3.8685251510000001</v>
      </c>
      <c r="Q432" s="294">
        <v>3.8685251510000001</v>
      </c>
      <c r="R432" s="294">
        <v>3.8685251510000001</v>
      </c>
      <c r="S432" s="294">
        <v>3.8685251510000001</v>
      </c>
      <c r="T432" s="294">
        <v>3.8685251510000001</v>
      </c>
      <c r="U432" s="294">
        <v>3.8685251510000001</v>
      </c>
      <c r="V432" s="294">
        <v>3.8685251510000001</v>
      </c>
      <c r="W432" s="294">
        <v>3.8685251510000001</v>
      </c>
      <c r="X432" s="294">
        <v>3.8685251510000001</v>
      </c>
      <c r="Y432" s="408">
        <v>1</v>
      </c>
      <c r="Z432" s="408"/>
      <c r="AA432" s="408"/>
      <c r="AB432" s="408"/>
      <c r="AC432" s="408"/>
      <c r="AD432" s="408"/>
      <c r="AE432" s="408"/>
      <c r="AF432" s="408"/>
      <c r="AG432" s="408"/>
      <c r="AH432" s="408"/>
      <c r="AI432" s="408"/>
      <c r="AJ432" s="408"/>
      <c r="AK432" s="408"/>
      <c r="AL432" s="408"/>
      <c r="AM432" s="295">
        <f>SUM(Y432:AL432)</f>
        <v>1</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09">
        <v>1</v>
      </c>
      <c r="Z433" s="409">
        <v>0</v>
      </c>
      <c r="AA433" s="409">
        <v>0</v>
      </c>
      <c r="AB433" s="409">
        <v>0</v>
      </c>
      <c r="AC433" s="409">
        <v>0</v>
      </c>
      <c r="AD433" s="409">
        <v>0</v>
      </c>
      <c r="AE433" s="409">
        <v>0</v>
      </c>
      <c r="AF433" s="409">
        <v>0</v>
      </c>
      <c r="AG433" s="409">
        <f t="shared" ref="AG433:AL433" si="126">AG432</f>
        <v>0</v>
      </c>
      <c r="AH433" s="409">
        <f t="shared" si="126"/>
        <v>0</v>
      </c>
      <c r="AI433" s="409">
        <f t="shared" si="126"/>
        <v>0</v>
      </c>
      <c r="AJ433" s="409">
        <f t="shared" si="126"/>
        <v>0</v>
      </c>
      <c r="AK433" s="409">
        <f t="shared" si="126"/>
        <v>0</v>
      </c>
      <c r="AL433" s="409">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0"/>
      <c r="Z434" s="410"/>
      <c r="AA434" s="410"/>
      <c r="AB434" s="410"/>
      <c r="AC434" s="410"/>
      <c r="AD434" s="410"/>
      <c r="AE434" s="410"/>
      <c r="AF434" s="410"/>
      <c r="AG434" s="410"/>
      <c r="AH434" s="410"/>
      <c r="AI434" s="410"/>
      <c r="AJ434" s="410"/>
      <c r="AK434" s="410"/>
      <c r="AL434" s="410"/>
      <c r="AM434" s="305"/>
    </row>
    <row r="435" spans="1:39" ht="15.75" outlineLevel="1">
      <c r="A435" s="502"/>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2"/>
      <c r="Z435" s="412"/>
      <c r="AA435" s="412"/>
      <c r="AB435" s="412"/>
      <c r="AC435" s="412"/>
      <c r="AD435" s="412"/>
      <c r="AE435" s="412"/>
      <c r="AF435" s="412"/>
      <c r="AG435" s="412"/>
      <c r="AH435" s="412"/>
      <c r="AI435" s="412"/>
      <c r="AJ435" s="412"/>
      <c r="AK435" s="412"/>
      <c r="AL435" s="412"/>
      <c r="AM435" s="291"/>
    </row>
    <row r="436" spans="1:39" ht="15" outlineLevel="1">
      <c r="A436" s="501">
        <v>10</v>
      </c>
      <c r="B436" s="309" t="s">
        <v>22</v>
      </c>
      <c r="C436" s="290" t="s">
        <v>25</v>
      </c>
      <c r="D436" s="294">
        <v>2142309.8089999999</v>
      </c>
      <c r="E436" s="294">
        <v>2141210.3650000002</v>
      </c>
      <c r="F436" s="294">
        <v>2141210.3650000002</v>
      </c>
      <c r="G436" s="294">
        <v>2118745.912</v>
      </c>
      <c r="H436" s="294">
        <v>2118745.912</v>
      </c>
      <c r="I436" s="294">
        <v>2118745.912</v>
      </c>
      <c r="J436" s="294">
        <v>2093600.203</v>
      </c>
      <c r="K436" s="294">
        <v>2093600.203</v>
      </c>
      <c r="L436" s="294">
        <v>1892602.6259999999</v>
      </c>
      <c r="M436" s="294">
        <v>1730788.953</v>
      </c>
      <c r="N436" s="294">
        <v>12</v>
      </c>
      <c r="O436" s="294">
        <v>248.10982799999999</v>
      </c>
      <c r="P436" s="294">
        <v>247.7967797</v>
      </c>
      <c r="Q436" s="294">
        <v>247.7967797</v>
      </c>
      <c r="R436" s="294">
        <v>241.34794170000001</v>
      </c>
      <c r="S436" s="294">
        <v>241.34794170000001</v>
      </c>
      <c r="T436" s="294">
        <v>241.34794170000001</v>
      </c>
      <c r="U436" s="294">
        <v>237.22067809999999</v>
      </c>
      <c r="V436" s="294">
        <v>237.22067809999999</v>
      </c>
      <c r="W436" s="294">
        <v>233.0290521</v>
      </c>
      <c r="X436" s="294">
        <v>215.54395940000001</v>
      </c>
      <c r="Y436" s="413"/>
      <c r="Z436" s="462">
        <v>0.06</v>
      </c>
      <c r="AA436" s="462">
        <v>0.81</v>
      </c>
      <c r="AB436" s="462">
        <v>0.06</v>
      </c>
      <c r="AC436" s="413"/>
      <c r="AD436" s="413"/>
      <c r="AE436" s="413"/>
      <c r="AF436" s="413">
        <v>7.0000000000000007E-2</v>
      </c>
      <c r="AG436" s="413"/>
      <c r="AH436" s="413"/>
      <c r="AI436" s="413"/>
      <c r="AJ436" s="413"/>
      <c r="AK436" s="413"/>
      <c r="AL436" s="413"/>
      <c r="AM436" s="295">
        <f>SUM(Y436:AL436)</f>
        <v>1.0000000000000002</v>
      </c>
    </row>
    <row r="437" spans="1:39" ht="15" outlineLevel="1">
      <c r="B437" s="293" t="s">
        <v>259</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9">
        <v>0</v>
      </c>
      <c r="Z437" s="409">
        <v>0.06</v>
      </c>
      <c r="AA437" s="409">
        <v>0.81</v>
      </c>
      <c r="AB437" s="409">
        <v>0.06</v>
      </c>
      <c r="AC437" s="409">
        <v>0</v>
      </c>
      <c r="AD437" s="409">
        <v>0</v>
      </c>
      <c r="AE437" s="409">
        <v>0</v>
      </c>
      <c r="AF437" s="409">
        <v>7.0000000000000007E-2</v>
      </c>
      <c r="AG437" s="409">
        <f t="shared" ref="AG437:AL437" si="127">AG436</f>
        <v>0</v>
      </c>
      <c r="AH437" s="409">
        <f t="shared" si="127"/>
        <v>0</v>
      </c>
      <c r="AI437" s="409">
        <f t="shared" si="127"/>
        <v>0</v>
      </c>
      <c r="AJ437" s="409">
        <f t="shared" si="127"/>
        <v>0</v>
      </c>
      <c r="AK437" s="409">
        <f t="shared" si="127"/>
        <v>0</v>
      </c>
      <c r="AL437" s="409">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4"/>
      <c r="Z438" s="414"/>
      <c r="AA438" s="414"/>
      <c r="AB438" s="414"/>
      <c r="AC438" s="414"/>
      <c r="AD438" s="414"/>
      <c r="AE438" s="414"/>
      <c r="AF438" s="414"/>
      <c r="AG438" s="414"/>
      <c r="AH438" s="414"/>
      <c r="AI438" s="414"/>
      <c r="AJ438" s="414"/>
      <c r="AK438" s="414"/>
      <c r="AL438" s="414"/>
      <c r="AM438" s="312"/>
    </row>
    <row r="439" spans="1:39" ht="15" outlineLevel="1">
      <c r="A439" s="501">
        <v>11</v>
      </c>
      <c r="B439" s="313" t="s">
        <v>21</v>
      </c>
      <c r="C439" s="290" t="s">
        <v>25</v>
      </c>
      <c r="D439" s="294">
        <v>703764.28049999999</v>
      </c>
      <c r="E439" s="294">
        <v>682708.73219999997</v>
      </c>
      <c r="F439" s="294">
        <v>620101.16689999995</v>
      </c>
      <c r="G439" s="294">
        <v>448199.06310000003</v>
      </c>
      <c r="H439" s="294">
        <v>448199.06310000003</v>
      </c>
      <c r="I439" s="294">
        <v>448199.06310000003</v>
      </c>
      <c r="J439" s="294">
        <v>448199.06310000003</v>
      </c>
      <c r="K439" s="294">
        <v>448056.53869999998</v>
      </c>
      <c r="L439" s="294">
        <v>448056.53869999998</v>
      </c>
      <c r="M439" s="294">
        <v>448056.53869999998</v>
      </c>
      <c r="N439" s="294">
        <v>12</v>
      </c>
      <c r="O439" s="294">
        <v>188.82570709999999</v>
      </c>
      <c r="P439" s="294">
        <v>182.81488089999999</v>
      </c>
      <c r="Q439" s="294">
        <v>167.81651110000001</v>
      </c>
      <c r="R439" s="294">
        <v>115.65383869999999</v>
      </c>
      <c r="S439" s="294">
        <v>115.65383869999999</v>
      </c>
      <c r="T439" s="294">
        <v>115.65383869999999</v>
      </c>
      <c r="U439" s="294">
        <v>115.65383869999999</v>
      </c>
      <c r="V439" s="294">
        <v>115.51121259999999</v>
      </c>
      <c r="W439" s="294">
        <v>115.51121259999999</v>
      </c>
      <c r="X439" s="294">
        <v>115.51121259999999</v>
      </c>
      <c r="Y439" s="413"/>
      <c r="Z439" s="462">
        <v>1</v>
      </c>
      <c r="AA439" s="413"/>
      <c r="AB439" s="413"/>
      <c r="AC439" s="413"/>
      <c r="AD439" s="413"/>
      <c r="AE439" s="413"/>
      <c r="AF439" s="413"/>
      <c r="AG439" s="413"/>
      <c r="AH439" s="413"/>
      <c r="AI439" s="413"/>
      <c r="AJ439" s="413"/>
      <c r="AK439" s="413"/>
      <c r="AL439" s="413"/>
      <c r="AM439" s="295">
        <f>SUM(Y439:AL439)</f>
        <v>1</v>
      </c>
    </row>
    <row r="440" spans="1:39" ht="15" outlineLevel="1">
      <c r="B440" s="293" t="s">
        <v>259</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9">
        <v>0</v>
      </c>
      <c r="Z440" s="409">
        <v>1</v>
      </c>
      <c r="AA440" s="409">
        <v>0</v>
      </c>
      <c r="AB440" s="409">
        <v>0</v>
      </c>
      <c r="AC440" s="409">
        <v>0</v>
      </c>
      <c r="AD440" s="409">
        <v>0</v>
      </c>
      <c r="AE440" s="409">
        <v>0</v>
      </c>
      <c r="AF440" s="409">
        <v>0</v>
      </c>
      <c r="AG440" s="409">
        <f t="shared" ref="AG440:AL440" si="128">AG439</f>
        <v>0</v>
      </c>
      <c r="AH440" s="409">
        <f t="shared" si="128"/>
        <v>0</v>
      </c>
      <c r="AI440" s="409">
        <f t="shared" si="128"/>
        <v>0</v>
      </c>
      <c r="AJ440" s="409">
        <f t="shared" si="128"/>
        <v>0</v>
      </c>
      <c r="AK440" s="409">
        <f t="shared" si="128"/>
        <v>0</v>
      </c>
      <c r="AL440" s="409">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4"/>
      <c r="Z441" s="415"/>
      <c r="AA441" s="414"/>
      <c r="AB441" s="414"/>
      <c r="AC441" s="414"/>
      <c r="AD441" s="414"/>
      <c r="AE441" s="414"/>
      <c r="AF441" s="414"/>
      <c r="AG441" s="414"/>
      <c r="AH441" s="414"/>
      <c r="AI441" s="414"/>
      <c r="AJ441" s="414"/>
      <c r="AK441" s="414"/>
      <c r="AL441" s="414"/>
      <c r="AM441" s="312"/>
    </row>
    <row r="442" spans="1:39" ht="15" outlineLevel="1">
      <c r="A442" s="501">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3"/>
      <c r="Z442" s="413"/>
      <c r="AA442" s="462"/>
      <c r="AB442" s="413"/>
      <c r="AC442" s="413"/>
      <c r="AD442" s="413"/>
      <c r="AE442" s="413"/>
      <c r="AF442" s="413"/>
      <c r="AG442" s="413"/>
      <c r="AH442" s="413"/>
      <c r="AI442" s="413"/>
      <c r="AJ442" s="413"/>
      <c r="AK442" s="413"/>
      <c r="AL442" s="413"/>
      <c r="AM442" s="295">
        <f>SUM(Y442:AL442)</f>
        <v>0</v>
      </c>
    </row>
    <row r="443" spans="1:39" ht="15" outlineLevel="1">
      <c r="B443" s="293" t="s">
        <v>259</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09">
        <v>0</v>
      </c>
      <c r="Z443" s="409">
        <v>0</v>
      </c>
      <c r="AA443" s="409">
        <v>0</v>
      </c>
      <c r="AB443" s="409">
        <v>0</v>
      </c>
      <c r="AC443" s="409">
        <v>0</v>
      </c>
      <c r="AD443" s="409">
        <v>0</v>
      </c>
      <c r="AE443" s="409">
        <v>0</v>
      </c>
      <c r="AF443" s="409">
        <v>0</v>
      </c>
      <c r="AG443" s="409">
        <f t="shared" ref="AG443:AL443" si="129">AG442</f>
        <v>0</v>
      </c>
      <c r="AH443" s="409">
        <f t="shared" si="129"/>
        <v>0</v>
      </c>
      <c r="AI443" s="409">
        <f t="shared" si="129"/>
        <v>0</v>
      </c>
      <c r="AJ443" s="409">
        <f t="shared" si="129"/>
        <v>0</v>
      </c>
      <c r="AK443" s="409">
        <f t="shared" si="129"/>
        <v>0</v>
      </c>
      <c r="AL443" s="409">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4"/>
      <c r="Z444" s="415"/>
      <c r="AA444" s="414"/>
      <c r="AB444" s="414"/>
      <c r="AC444" s="414"/>
      <c r="AD444" s="414"/>
      <c r="AE444" s="414"/>
      <c r="AF444" s="414"/>
      <c r="AG444" s="414"/>
      <c r="AH444" s="414"/>
      <c r="AI444" s="414"/>
      <c r="AJ444" s="414"/>
      <c r="AK444" s="414"/>
      <c r="AL444" s="414"/>
      <c r="AM444" s="312"/>
    </row>
    <row r="445" spans="1:39" ht="15" outlineLevel="1">
      <c r="A445" s="501">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3"/>
      <c r="Z445" s="413"/>
      <c r="AA445" s="413"/>
      <c r="AB445" s="413"/>
      <c r="AC445" s="413"/>
      <c r="AD445" s="413"/>
      <c r="AE445" s="413"/>
      <c r="AF445" s="413"/>
      <c r="AG445" s="413"/>
      <c r="AH445" s="413"/>
      <c r="AI445" s="413"/>
      <c r="AJ445" s="413"/>
      <c r="AK445" s="413"/>
      <c r="AL445" s="413"/>
      <c r="AM445" s="295">
        <f>SUM(Y445:AL445)</f>
        <v>0</v>
      </c>
    </row>
    <row r="446" spans="1:39" ht="15" outlineLevel="1">
      <c r="B446" s="293" t="s">
        <v>259</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v>0</v>
      </c>
      <c r="Z446" s="409">
        <v>0</v>
      </c>
      <c r="AA446" s="409">
        <v>0</v>
      </c>
      <c r="AB446" s="409">
        <v>0</v>
      </c>
      <c r="AC446" s="409">
        <v>0</v>
      </c>
      <c r="AD446" s="409">
        <v>0</v>
      </c>
      <c r="AE446" s="409">
        <v>0</v>
      </c>
      <c r="AF446" s="409">
        <v>0</v>
      </c>
      <c r="AG446" s="409">
        <f t="shared" ref="AG446:AL446" si="130">AG445</f>
        <v>0</v>
      </c>
      <c r="AH446" s="409">
        <f t="shared" si="130"/>
        <v>0</v>
      </c>
      <c r="AI446" s="409">
        <f t="shared" si="130"/>
        <v>0</v>
      </c>
      <c r="AJ446" s="409">
        <f t="shared" si="130"/>
        <v>0</v>
      </c>
      <c r="AK446" s="409">
        <f t="shared" si="130"/>
        <v>0</v>
      </c>
      <c r="AL446" s="409">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4"/>
      <c r="Z447" s="414"/>
      <c r="AA447" s="414"/>
      <c r="AB447" s="414"/>
      <c r="AC447" s="414"/>
      <c r="AD447" s="414"/>
      <c r="AE447" s="414"/>
      <c r="AF447" s="414"/>
      <c r="AG447" s="414"/>
      <c r="AH447" s="414"/>
      <c r="AI447" s="414"/>
      <c r="AJ447" s="414"/>
      <c r="AK447" s="414"/>
      <c r="AL447" s="414"/>
      <c r="AM447" s="312"/>
    </row>
    <row r="448" spans="1:39" ht="15" outlineLevel="1">
      <c r="A448" s="501">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3"/>
      <c r="Z448" s="413"/>
      <c r="AA448" s="462"/>
      <c r="AB448" s="413"/>
      <c r="AC448" s="413"/>
      <c r="AD448" s="413"/>
      <c r="AE448" s="413"/>
      <c r="AF448" s="413"/>
      <c r="AG448" s="413"/>
      <c r="AH448" s="413"/>
      <c r="AI448" s="413"/>
      <c r="AJ448" s="413"/>
      <c r="AK448" s="413"/>
      <c r="AL448" s="413"/>
      <c r="AM448" s="295">
        <f>SUM(Y448:AL448)</f>
        <v>0</v>
      </c>
    </row>
    <row r="449" spans="1:39" ht="15" outlineLevel="1">
      <c r="B449" s="293" t="s">
        <v>259</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09">
        <v>0</v>
      </c>
      <c r="Z449" s="409">
        <v>0</v>
      </c>
      <c r="AA449" s="409">
        <v>0</v>
      </c>
      <c r="AB449" s="409">
        <v>0</v>
      </c>
      <c r="AC449" s="409">
        <v>0</v>
      </c>
      <c r="AD449" s="409">
        <v>0</v>
      </c>
      <c r="AE449" s="409">
        <v>0</v>
      </c>
      <c r="AF449" s="409">
        <v>0</v>
      </c>
      <c r="AG449" s="409">
        <f t="shared" ref="AG449:AL449" si="131">AG448</f>
        <v>0</v>
      </c>
      <c r="AH449" s="409">
        <f t="shared" si="131"/>
        <v>0</v>
      </c>
      <c r="AI449" s="409">
        <f t="shared" si="131"/>
        <v>0</v>
      </c>
      <c r="AJ449" s="409">
        <f t="shared" si="131"/>
        <v>0</v>
      </c>
      <c r="AK449" s="409">
        <f t="shared" si="131"/>
        <v>0</v>
      </c>
      <c r="AL449" s="409">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4"/>
      <c r="Z450" s="415"/>
      <c r="AA450" s="414"/>
      <c r="AB450" s="414"/>
      <c r="AC450" s="414"/>
      <c r="AD450" s="414"/>
      <c r="AE450" s="414"/>
      <c r="AF450" s="414"/>
      <c r="AG450" s="414"/>
      <c r="AH450" s="414"/>
      <c r="AI450" s="414"/>
      <c r="AJ450" s="414"/>
      <c r="AK450" s="414"/>
      <c r="AL450" s="414"/>
      <c r="AM450" s="312"/>
    </row>
    <row r="451" spans="1:39" s="282" customFormat="1" ht="15" outlineLevel="1">
      <c r="A451" s="501">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3"/>
      <c r="Z451" s="413"/>
      <c r="AA451" s="413"/>
      <c r="AB451" s="413"/>
      <c r="AC451" s="413"/>
      <c r="AD451" s="413"/>
      <c r="AE451" s="413"/>
      <c r="AF451" s="413"/>
      <c r="AG451" s="413"/>
      <c r="AH451" s="413"/>
      <c r="AI451" s="413"/>
      <c r="AJ451" s="413"/>
      <c r="AK451" s="413"/>
      <c r="AL451" s="413"/>
      <c r="AM451" s="295">
        <f>SUM(Y451:AL451)</f>
        <v>0</v>
      </c>
    </row>
    <row r="452" spans="1:39" s="282" customFormat="1" ht="15" outlineLevel="1">
      <c r="A452" s="501"/>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09">
        <v>0</v>
      </c>
      <c r="Z452" s="409">
        <v>0</v>
      </c>
      <c r="AA452" s="409">
        <v>0</v>
      </c>
      <c r="AB452" s="409">
        <v>0</v>
      </c>
      <c r="AC452" s="409">
        <v>0</v>
      </c>
      <c r="AD452" s="409">
        <v>0</v>
      </c>
      <c r="AE452" s="409">
        <v>0</v>
      </c>
      <c r="AF452" s="409">
        <v>0</v>
      </c>
      <c r="AG452" s="409">
        <f t="shared" ref="AG452:AL452" si="132">AG451</f>
        <v>0</v>
      </c>
      <c r="AH452" s="409">
        <f t="shared" si="132"/>
        <v>0</v>
      </c>
      <c r="AI452" s="409">
        <f t="shared" si="132"/>
        <v>0</v>
      </c>
      <c r="AJ452" s="409">
        <f t="shared" si="132"/>
        <v>0</v>
      </c>
      <c r="AK452" s="409">
        <f t="shared" si="132"/>
        <v>0</v>
      </c>
      <c r="AL452" s="409">
        <f t="shared" si="132"/>
        <v>0</v>
      </c>
      <c r="AM452" s="310"/>
    </row>
    <row r="453" spans="1:39" s="282" customFormat="1" ht="15" outlineLevel="1">
      <c r="A453" s="501"/>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6"/>
      <c r="Z453" s="414"/>
      <c r="AA453" s="414"/>
      <c r="AB453" s="414"/>
      <c r="AC453" s="414"/>
      <c r="AD453" s="414"/>
      <c r="AE453" s="414"/>
      <c r="AF453" s="414"/>
      <c r="AG453" s="414"/>
      <c r="AH453" s="414"/>
      <c r="AI453" s="414"/>
      <c r="AJ453" s="414"/>
      <c r="AK453" s="414"/>
      <c r="AL453" s="414"/>
      <c r="AM453" s="312"/>
    </row>
    <row r="454" spans="1:39" s="282" customFormat="1" ht="30" outlineLevel="1">
      <c r="A454" s="501">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3"/>
      <c r="Z454" s="413"/>
      <c r="AA454" s="413"/>
      <c r="AB454" s="413"/>
      <c r="AC454" s="413"/>
      <c r="AD454" s="413"/>
      <c r="AE454" s="413"/>
      <c r="AF454" s="413"/>
      <c r="AG454" s="413"/>
      <c r="AH454" s="413"/>
      <c r="AI454" s="413"/>
      <c r="AJ454" s="413"/>
      <c r="AK454" s="413"/>
      <c r="AL454" s="413"/>
      <c r="AM454" s="295">
        <f>SUM(Y454:AL454)</f>
        <v>0</v>
      </c>
    </row>
    <row r="455" spans="1:39" s="282" customFormat="1" ht="15" outlineLevel="1">
      <c r="A455" s="501"/>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09">
        <v>0</v>
      </c>
      <c r="Z455" s="409">
        <v>0</v>
      </c>
      <c r="AA455" s="409">
        <v>0</v>
      </c>
      <c r="AB455" s="409">
        <v>0</v>
      </c>
      <c r="AC455" s="409">
        <v>0</v>
      </c>
      <c r="AD455" s="409">
        <v>0</v>
      </c>
      <c r="AE455" s="409">
        <v>0</v>
      </c>
      <c r="AF455" s="409">
        <v>0</v>
      </c>
      <c r="AG455" s="409">
        <f t="shared" ref="AG455:AL455" si="133">AG454</f>
        <v>0</v>
      </c>
      <c r="AH455" s="409">
        <f t="shared" si="133"/>
        <v>0</v>
      </c>
      <c r="AI455" s="409">
        <f t="shared" si="133"/>
        <v>0</v>
      </c>
      <c r="AJ455" s="409">
        <f t="shared" si="133"/>
        <v>0</v>
      </c>
      <c r="AK455" s="409">
        <f t="shared" si="133"/>
        <v>0</v>
      </c>
      <c r="AL455" s="409">
        <f t="shared" si="133"/>
        <v>0</v>
      </c>
      <c r="AM455" s="310"/>
    </row>
    <row r="456" spans="1:39" s="282" customFormat="1" ht="15" outlineLevel="1">
      <c r="A456" s="501"/>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6"/>
      <c r="Z456" s="414"/>
      <c r="AA456" s="414"/>
      <c r="AB456" s="414"/>
      <c r="AC456" s="414"/>
      <c r="AD456" s="414"/>
      <c r="AE456" s="414"/>
      <c r="AF456" s="414"/>
      <c r="AG456" s="414"/>
      <c r="AH456" s="414"/>
      <c r="AI456" s="414"/>
      <c r="AJ456" s="414"/>
      <c r="AK456" s="414"/>
      <c r="AL456" s="414"/>
      <c r="AM456" s="312"/>
    </row>
    <row r="457" spans="1:39" ht="15" outlineLevel="1">
      <c r="A457" s="501">
        <v>17</v>
      </c>
      <c r="B457" s="313" t="s">
        <v>9</v>
      </c>
      <c r="C457" s="290" t="s">
        <v>25</v>
      </c>
      <c r="D457" s="294">
        <v>0</v>
      </c>
      <c r="E457" s="294"/>
      <c r="F457" s="294"/>
      <c r="G457" s="294"/>
      <c r="H457" s="294"/>
      <c r="I457" s="294"/>
      <c r="J457" s="294"/>
      <c r="K457" s="294"/>
      <c r="L457" s="294"/>
      <c r="M457" s="294"/>
      <c r="N457" s="290"/>
      <c r="O457" s="294">
        <v>303.90170000000001</v>
      </c>
      <c r="P457" s="294"/>
      <c r="Q457" s="294"/>
      <c r="R457" s="294"/>
      <c r="S457" s="294"/>
      <c r="T457" s="294"/>
      <c r="U457" s="294"/>
      <c r="V457" s="294"/>
      <c r="W457" s="294"/>
      <c r="X457" s="294"/>
      <c r="Y457" s="413"/>
      <c r="Z457" s="413"/>
      <c r="AA457" s="413">
        <v>1</v>
      </c>
      <c r="AB457" s="413"/>
      <c r="AC457" s="413"/>
      <c r="AD457" s="413"/>
      <c r="AE457" s="413"/>
      <c r="AF457" s="413"/>
      <c r="AG457" s="413"/>
      <c r="AH457" s="413"/>
      <c r="AI457" s="413"/>
      <c r="AJ457" s="413"/>
      <c r="AK457" s="413"/>
      <c r="AL457" s="413"/>
      <c r="AM457" s="295">
        <f>SUM(Y457:AL457)</f>
        <v>1</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09">
        <v>0</v>
      </c>
      <c r="Z458" s="409">
        <v>0</v>
      </c>
      <c r="AA458" s="409">
        <v>1</v>
      </c>
      <c r="AB458" s="409">
        <v>0</v>
      </c>
      <c r="AC458" s="409">
        <v>0</v>
      </c>
      <c r="AD458" s="409">
        <v>0</v>
      </c>
      <c r="AE458" s="409">
        <v>0</v>
      </c>
      <c r="AF458" s="409">
        <v>0</v>
      </c>
      <c r="AG458" s="409">
        <f t="shared" ref="AG458:AL458" si="134">AG457</f>
        <v>0</v>
      </c>
      <c r="AH458" s="409">
        <f t="shared" si="134"/>
        <v>0</v>
      </c>
      <c r="AI458" s="409">
        <f t="shared" si="134"/>
        <v>0</v>
      </c>
      <c r="AJ458" s="409">
        <f t="shared" si="134"/>
        <v>0</v>
      </c>
      <c r="AK458" s="409">
        <f t="shared" si="134"/>
        <v>0</v>
      </c>
      <c r="AL458" s="409">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7"/>
      <c r="Z459" s="418"/>
      <c r="AA459" s="418"/>
      <c r="AB459" s="418"/>
      <c r="AC459" s="418"/>
      <c r="AD459" s="418"/>
      <c r="AE459" s="418"/>
      <c r="AF459" s="418"/>
      <c r="AG459" s="418"/>
      <c r="AH459" s="418"/>
      <c r="AI459" s="418"/>
      <c r="AJ459" s="418"/>
      <c r="AK459" s="418"/>
      <c r="AL459" s="418"/>
      <c r="AM459" s="316"/>
    </row>
    <row r="460" spans="1:39" ht="15.75" outlineLevel="1">
      <c r="A460" s="502"/>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2"/>
      <c r="Z460" s="412"/>
      <c r="AA460" s="412"/>
      <c r="AB460" s="412"/>
      <c r="AC460" s="412"/>
      <c r="AD460" s="412"/>
      <c r="AE460" s="412"/>
      <c r="AF460" s="412"/>
      <c r="AG460" s="412"/>
      <c r="AH460" s="412"/>
      <c r="AI460" s="412"/>
      <c r="AJ460" s="412"/>
      <c r="AK460" s="412"/>
      <c r="AL460" s="412"/>
      <c r="AM460" s="291"/>
    </row>
    <row r="461" spans="1:39" ht="15" outlineLevel="1">
      <c r="A461" s="501">
        <v>18</v>
      </c>
      <c r="B461" s="314" t="s">
        <v>11</v>
      </c>
      <c r="C461" s="290" t="s">
        <v>25</v>
      </c>
      <c r="D461" s="294">
        <v>460217</v>
      </c>
      <c r="E461" s="294">
        <v>460217</v>
      </c>
      <c r="F461" s="294">
        <v>460217</v>
      </c>
      <c r="G461" s="294">
        <v>460217</v>
      </c>
      <c r="H461" s="294">
        <v>460217</v>
      </c>
      <c r="I461" s="294">
        <v>460217</v>
      </c>
      <c r="J461" s="294">
        <v>460217</v>
      </c>
      <c r="K461" s="294">
        <v>460217</v>
      </c>
      <c r="L461" s="294">
        <v>460217</v>
      </c>
      <c r="M461" s="294">
        <v>460217</v>
      </c>
      <c r="N461" s="294">
        <v>12</v>
      </c>
      <c r="O461" s="294">
        <v>53</v>
      </c>
      <c r="P461" s="294">
        <v>53</v>
      </c>
      <c r="Q461" s="294">
        <v>53</v>
      </c>
      <c r="R461" s="294">
        <v>53</v>
      </c>
      <c r="S461" s="294">
        <v>53</v>
      </c>
      <c r="T461" s="294">
        <v>53</v>
      </c>
      <c r="U461" s="294">
        <v>53</v>
      </c>
      <c r="V461" s="294">
        <v>53</v>
      </c>
      <c r="W461" s="294">
        <v>53</v>
      </c>
      <c r="X461" s="294">
        <v>53</v>
      </c>
      <c r="Y461" s="424"/>
      <c r="Z461" s="413"/>
      <c r="AA461" s="413"/>
      <c r="AB461" s="413">
        <v>1</v>
      </c>
      <c r="AC461" s="413"/>
      <c r="AD461" s="413"/>
      <c r="AE461" s="413"/>
      <c r="AF461" s="413"/>
      <c r="AG461" s="413"/>
      <c r="AH461" s="413"/>
      <c r="AI461" s="413"/>
      <c r="AJ461" s="413"/>
      <c r="AK461" s="413"/>
      <c r="AL461" s="413"/>
      <c r="AM461" s="295">
        <f>SUM(Y461:AL461)</f>
        <v>1</v>
      </c>
    </row>
    <row r="462" spans="1:39" ht="15" outlineLevel="1">
      <c r="B462" s="293" t="s">
        <v>259</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09">
        <v>0</v>
      </c>
      <c r="Z462" s="409">
        <v>0</v>
      </c>
      <c r="AA462" s="409">
        <v>0</v>
      </c>
      <c r="AB462" s="409">
        <v>1</v>
      </c>
      <c r="AC462" s="409">
        <v>0</v>
      </c>
      <c r="AD462" s="409">
        <v>0</v>
      </c>
      <c r="AE462" s="409">
        <v>0</v>
      </c>
      <c r="AF462" s="409">
        <v>0</v>
      </c>
      <c r="AG462" s="409">
        <f t="shared" ref="AG462:AL462" si="135">AG461</f>
        <v>0</v>
      </c>
      <c r="AH462" s="409">
        <f t="shared" si="135"/>
        <v>0</v>
      </c>
      <c r="AI462" s="409">
        <f t="shared" si="135"/>
        <v>0</v>
      </c>
      <c r="AJ462" s="409">
        <f t="shared" si="135"/>
        <v>0</v>
      </c>
      <c r="AK462" s="409">
        <f t="shared" si="135"/>
        <v>0</v>
      </c>
      <c r="AL462" s="409">
        <f t="shared" si="135"/>
        <v>0</v>
      </c>
      <c r="AM462" s="296"/>
    </row>
    <row r="463" spans="1:39" ht="15" outlineLevel="1">
      <c r="A463" s="504"/>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0"/>
      <c r="Z463" s="419"/>
      <c r="AA463" s="419"/>
      <c r="AB463" s="419"/>
      <c r="AC463" s="419"/>
      <c r="AD463" s="419"/>
      <c r="AE463" s="419"/>
      <c r="AF463" s="419"/>
      <c r="AG463" s="419"/>
      <c r="AH463" s="419"/>
      <c r="AI463" s="419"/>
      <c r="AJ463" s="419"/>
      <c r="AK463" s="419"/>
      <c r="AL463" s="419"/>
      <c r="AM463" s="305"/>
    </row>
    <row r="464" spans="1:39" ht="15" outlineLevel="1">
      <c r="A464" s="501">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8"/>
      <c r="Z464" s="413"/>
      <c r="AA464" s="413"/>
      <c r="AB464" s="413"/>
      <c r="AC464" s="413"/>
      <c r="AD464" s="413"/>
      <c r="AE464" s="413"/>
      <c r="AF464" s="413"/>
      <c r="AG464" s="413"/>
      <c r="AH464" s="413"/>
      <c r="AI464" s="413"/>
      <c r="AJ464" s="413"/>
      <c r="AK464" s="413"/>
      <c r="AL464" s="413"/>
      <c r="AM464" s="295">
        <f>SUM(Y464:AL464)</f>
        <v>0</v>
      </c>
    </row>
    <row r="465" spans="1:39" ht="15" outlineLevel="1">
      <c r="B465" s="293" t="s">
        <v>259</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09">
        <v>0</v>
      </c>
      <c r="Z465" s="409">
        <v>0</v>
      </c>
      <c r="AA465" s="409">
        <v>0</v>
      </c>
      <c r="AB465" s="409">
        <v>0</v>
      </c>
      <c r="AC465" s="409">
        <v>0</v>
      </c>
      <c r="AD465" s="409">
        <v>0</v>
      </c>
      <c r="AE465" s="409">
        <v>0</v>
      </c>
      <c r="AF465" s="409">
        <v>0</v>
      </c>
      <c r="AG465" s="409">
        <f t="shared" ref="AG465:AL465" si="136">AG464</f>
        <v>0</v>
      </c>
      <c r="AH465" s="409">
        <f t="shared" si="136"/>
        <v>0</v>
      </c>
      <c r="AI465" s="409">
        <f t="shared" si="136"/>
        <v>0</v>
      </c>
      <c r="AJ465" s="409">
        <f t="shared" si="136"/>
        <v>0</v>
      </c>
      <c r="AK465" s="409">
        <f t="shared" si="136"/>
        <v>0</v>
      </c>
      <c r="AL465" s="409">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0"/>
      <c r="Z466" s="420"/>
      <c r="AA466" s="410"/>
      <c r="AB466" s="410"/>
      <c r="AC466" s="410"/>
      <c r="AD466" s="410"/>
      <c r="AE466" s="410"/>
      <c r="AF466" s="410"/>
      <c r="AG466" s="410"/>
      <c r="AH466" s="410"/>
      <c r="AI466" s="410"/>
      <c r="AJ466" s="410"/>
      <c r="AK466" s="410"/>
      <c r="AL466" s="410"/>
      <c r="AM466" s="305"/>
    </row>
    <row r="467" spans="1:39" ht="15" outlineLevel="1">
      <c r="A467" s="501">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8"/>
      <c r="Z467" s="413"/>
      <c r="AA467" s="413"/>
      <c r="AB467" s="413"/>
      <c r="AC467" s="413"/>
      <c r="AD467" s="413"/>
      <c r="AE467" s="413"/>
      <c r="AF467" s="413"/>
      <c r="AG467" s="413"/>
      <c r="AH467" s="413"/>
      <c r="AI467" s="413"/>
      <c r="AJ467" s="413"/>
      <c r="AK467" s="413"/>
      <c r="AL467" s="413"/>
      <c r="AM467" s="295">
        <f>SUM(Y467:AL467)</f>
        <v>0</v>
      </c>
    </row>
    <row r="468" spans="1:39" ht="15" outlineLevel="1">
      <c r="B468" s="293" t="s">
        <v>259</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09">
        <v>0</v>
      </c>
      <c r="Z468" s="409">
        <v>0</v>
      </c>
      <c r="AA468" s="409">
        <v>0</v>
      </c>
      <c r="AB468" s="409">
        <v>0</v>
      </c>
      <c r="AC468" s="409">
        <v>0</v>
      </c>
      <c r="AD468" s="409">
        <v>0</v>
      </c>
      <c r="AE468" s="409">
        <v>0</v>
      </c>
      <c r="AF468" s="409">
        <v>0</v>
      </c>
      <c r="AG468" s="409">
        <f t="shared" ref="AG468:AL468" si="137">AG467</f>
        <v>0</v>
      </c>
      <c r="AH468" s="409">
        <f t="shared" si="137"/>
        <v>0</v>
      </c>
      <c r="AI468" s="409">
        <f t="shared" si="137"/>
        <v>0</v>
      </c>
      <c r="AJ468" s="409">
        <f t="shared" si="137"/>
        <v>0</v>
      </c>
      <c r="AK468" s="409">
        <f t="shared" si="137"/>
        <v>0</v>
      </c>
      <c r="AL468" s="409">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0"/>
      <c r="Z469" s="410"/>
      <c r="AA469" s="410"/>
      <c r="AB469" s="410"/>
      <c r="AC469" s="410"/>
      <c r="AD469" s="410"/>
      <c r="AE469" s="410"/>
      <c r="AF469" s="410"/>
      <c r="AG469" s="410"/>
      <c r="AH469" s="410"/>
      <c r="AI469" s="410"/>
      <c r="AJ469" s="410"/>
      <c r="AK469" s="410"/>
      <c r="AL469" s="410"/>
      <c r="AM469" s="305"/>
    </row>
    <row r="470" spans="1:39" ht="15" outlineLevel="1">
      <c r="A470" s="501">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8"/>
      <c r="Z470" s="413"/>
      <c r="AA470" s="413"/>
      <c r="AB470" s="413"/>
      <c r="AC470" s="413"/>
      <c r="AD470" s="413"/>
      <c r="AE470" s="413"/>
      <c r="AF470" s="413"/>
      <c r="AG470" s="413"/>
      <c r="AH470" s="413"/>
      <c r="AI470" s="413"/>
      <c r="AJ470" s="413"/>
      <c r="AK470" s="413"/>
      <c r="AL470" s="413"/>
      <c r="AM470" s="295">
        <f>SUM(Y470:AL470)</f>
        <v>0</v>
      </c>
    </row>
    <row r="471" spans="1:39" ht="15" outlineLevel="1">
      <c r="B471" s="293" t="s">
        <v>259</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09">
        <v>0</v>
      </c>
      <c r="Z471" s="409">
        <v>0</v>
      </c>
      <c r="AA471" s="409">
        <v>0</v>
      </c>
      <c r="AB471" s="409">
        <v>0</v>
      </c>
      <c r="AC471" s="409">
        <v>0</v>
      </c>
      <c r="AD471" s="409">
        <v>0</v>
      </c>
      <c r="AE471" s="409">
        <v>0</v>
      </c>
      <c r="AF471" s="409">
        <v>0</v>
      </c>
      <c r="AG471" s="409">
        <f t="shared" ref="AG471:AL471" si="138">AG470</f>
        <v>0</v>
      </c>
      <c r="AH471" s="409">
        <f t="shared" si="138"/>
        <v>0</v>
      </c>
      <c r="AI471" s="409">
        <f t="shared" si="138"/>
        <v>0</v>
      </c>
      <c r="AJ471" s="409">
        <f t="shared" si="138"/>
        <v>0</v>
      </c>
      <c r="AK471" s="409">
        <f t="shared" si="138"/>
        <v>0</v>
      </c>
      <c r="AL471" s="409">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0"/>
      <c r="Z472" s="410"/>
      <c r="AA472" s="410"/>
      <c r="AB472" s="410"/>
      <c r="AC472" s="410"/>
      <c r="AD472" s="410"/>
      <c r="AE472" s="410"/>
      <c r="AF472" s="410"/>
      <c r="AG472" s="410"/>
      <c r="AH472" s="410"/>
      <c r="AI472" s="410"/>
      <c r="AJ472" s="410"/>
      <c r="AK472" s="410"/>
      <c r="AL472" s="410"/>
      <c r="AM472" s="305"/>
    </row>
    <row r="473" spans="1:39" ht="15" outlineLevel="1">
      <c r="A473" s="501">
        <v>22</v>
      </c>
      <c r="B473" s="314" t="s">
        <v>9</v>
      </c>
      <c r="C473" s="290" t="s">
        <v>25</v>
      </c>
      <c r="D473" s="294">
        <v>0</v>
      </c>
      <c r="E473" s="294"/>
      <c r="F473" s="294"/>
      <c r="G473" s="294"/>
      <c r="H473" s="294"/>
      <c r="I473" s="294"/>
      <c r="J473" s="294"/>
      <c r="K473" s="294"/>
      <c r="L473" s="294"/>
      <c r="M473" s="294"/>
      <c r="N473" s="290"/>
      <c r="O473" s="294">
        <v>1785.9077</v>
      </c>
      <c r="P473" s="294"/>
      <c r="Q473" s="294"/>
      <c r="R473" s="294"/>
      <c r="S473" s="294"/>
      <c r="T473" s="294"/>
      <c r="U473" s="294"/>
      <c r="V473" s="294"/>
      <c r="W473" s="294"/>
      <c r="X473" s="294"/>
      <c r="Y473" s="408"/>
      <c r="Z473" s="413"/>
      <c r="AA473" s="413">
        <v>1</v>
      </c>
      <c r="AB473" s="413"/>
      <c r="AC473" s="413"/>
      <c r="AD473" s="413"/>
      <c r="AE473" s="413"/>
      <c r="AF473" s="413"/>
      <c r="AG473" s="413"/>
      <c r="AH473" s="413"/>
      <c r="AI473" s="413"/>
      <c r="AJ473" s="413"/>
      <c r="AK473" s="413"/>
      <c r="AL473" s="413"/>
      <c r="AM473" s="295">
        <f>SUM(Y473:AL473)</f>
        <v>1</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9">
        <v>0</v>
      </c>
      <c r="Z474" s="409">
        <v>0</v>
      </c>
      <c r="AA474" s="409">
        <v>1</v>
      </c>
      <c r="AB474" s="409">
        <v>0</v>
      </c>
      <c r="AC474" s="409">
        <v>0</v>
      </c>
      <c r="AD474" s="409">
        <v>0</v>
      </c>
      <c r="AE474" s="409">
        <v>0</v>
      </c>
      <c r="AF474" s="409">
        <v>0</v>
      </c>
      <c r="AG474" s="409">
        <f t="shared" ref="AG474:AL474" si="139">AG473</f>
        <v>0</v>
      </c>
      <c r="AH474" s="409">
        <f t="shared" si="139"/>
        <v>0</v>
      </c>
      <c r="AI474" s="409">
        <f t="shared" si="139"/>
        <v>0</v>
      </c>
      <c r="AJ474" s="409">
        <f t="shared" si="139"/>
        <v>0</v>
      </c>
      <c r="AK474" s="409">
        <f t="shared" si="139"/>
        <v>0</v>
      </c>
      <c r="AL474" s="409">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0"/>
      <c r="Z475" s="410"/>
      <c r="AA475" s="410"/>
      <c r="AB475" s="410"/>
      <c r="AC475" s="410"/>
      <c r="AD475" s="410"/>
      <c r="AE475" s="410"/>
      <c r="AF475" s="410"/>
      <c r="AG475" s="410"/>
      <c r="AH475" s="410"/>
      <c r="AI475" s="410"/>
      <c r="AJ475" s="410"/>
      <c r="AK475" s="410"/>
      <c r="AL475" s="410"/>
      <c r="AM475" s="305"/>
    </row>
    <row r="476" spans="1:39" ht="15.75" outlineLevel="1">
      <c r="A476" s="502"/>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2"/>
      <c r="Z476" s="412"/>
      <c r="AA476" s="412"/>
      <c r="AB476" s="412"/>
      <c r="AC476" s="412"/>
      <c r="AD476" s="412"/>
      <c r="AE476" s="412"/>
      <c r="AF476" s="412"/>
      <c r="AG476" s="412"/>
      <c r="AH476" s="412"/>
      <c r="AI476" s="412"/>
      <c r="AJ476" s="412"/>
      <c r="AK476" s="412"/>
      <c r="AL476" s="412"/>
      <c r="AM476" s="291"/>
    </row>
    <row r="477" spans="1:39" ht="15" outlineLevel="1">
      <c r="A477" s="501">
        <v>23</v>
      </c>
      <c r="B477" s="314" t="s">
        <v>14</v>
      </c>
      <c r="C477" s="290" t="s">
        <v>25</v>
      </c>
      <c r="D477" s="294">
        <v>79269.215540000005</v>
      </c>
      <c r="E477" s="294">
        <v>79176.545800000007</v>
      </c>
      <c r="F477" s="294">
        <v>74859.895279999997</v>
      </c>
      <c r="G477" s="294">
        <v>73072.249330000006</v>
      </c>
      <c r="H477" s="294">
        <v>71136.650169999994</v>
      </c>
      <c r="I477" s="294">
        <v>71136.650169999994</v>
      </c>
      <c r="J477" s="294">
        <v>68951.181159999993</v>
      </c>
      <c r="K477" s="294">
        <v>68012.739929999996</v>
      </c>
      <c r="L477" s="294">
        <v>31982.487280000001</v>
      </c>
      <c r="M477" s="294">
        <v>31552.487280000001</v>
      </c>
      <c r="N477" s="290"/>
      <c r="O477" s="294">
        <v>7.5003321979999997</v>
      </c>
      <c r="P477" s="294">
        <v>7.4955734840000003</v>
      </c>
      <c r="Q477" s="294">
        <v>7.2709667610000004</v>
      </c>
      <c r="R477" s="294">
        <v>7.177698253</v>
      </c>
      <c r="S477" s="294">
        <v>7.0844297459999996</v>
      </c>
      <c r="T477" s="294">
        <v>7.0844297459999996</v>
      </c>
      <c r="U477" s="294">
        <v>6.9705063630000001</v>
      </c>
      <c r="V477" s="294">
        <v>6.9705063630000001</v>
      </c>
      <c r="W477" s="294">
        <v>5.0911591610000002</v>
      </c>
      <c r="X477" s="294">
        <v>4.6307591459999999</v>
      </c>
      <c r="Y477" s="463">
        <v>1</v>
      </c>
      <c r="Z477" s="408"/>
      <c r="AA477" s="408"/>
      <c r="AB477" s="408"/>
      <c r="AC477" s="408"/>
      <c r="AD477" s="408"/>
      <c r="AE477" s="408"/>
      <c r="AF477" s="408"/>
      <c r="AG477" s="408"/>
      <c r="AH477" s="408"/>
      <c r="AI477" s="408"/>
      <c r="AJ477" s="408"/>
      <c r="AK477" s="408"/>
      <c r="AL477" s="408"/>
      <c r="AM477" s="295">
        <f>SUM(Y477:AL477)</f>
        <v>1</v>
      </c>
    </row>
    <row r="478" spans="1:39" ht="15" outlineLevel="1">
      <c r="B478" s="293" t="s">
        <v>259</v>
      </c>
      <c r="C478" s="290" t="s">
        <v>163</v>
      </c>
      <c r="D478" s="294"/>
      <c r="E478" s="294"/>
      <c r="F478" s="294"/>
      <c r="G478" s="294"/>
      <c r="H478" s="294"/>
      <c r="I478" s="294"/>
      <c r="J478" s="294"/>
      <c r="K478" s="294"/>
      <c r="L478" s="294"/>
      <c r="M478" s="294"/>
      <c r="N478" s="461"/>
      <c r="O478" s="294"/>
      <c r="P478" s="294"/>
      <c r="Q478" s="294"/>
      <c r="R478" s="294"/>
      <c r="S478" s="294"/>
      <c r="T478" s="294"/>
      <c r="U478" s="294"/>
      <c r="V478" s="294"/>
      <c r="W478" s="294"/>
      <c r="X478" s="294"/>
      <c r="Y478" s="409">
        <v>1</v>
      </c>
      <c r="Z478" s="409">
        <v>0</v>
      </c>
      <c r="AA478" s="409">
        <v>0</v>
      </c>
      <c r="AB478" s="409">
        <v>0</v>
      </c>
      <c r="AC478" s="409">
        <v>0</v>
      </c>
      <c r="AD478" s="409">
        <v>0</v>
      </c>
      <c r="AE478" s="409">
        <v>0</v>
      </c>
      <c r="AF478" s="409">
        <v>0</v>
      </c>
      <c r="AG478" s="409">
        <f t="shared" ref="AG478:AL478" si="140">AG477</f>
        <v>0</v>
      </c>
      <c r="AH478" s="409">
        <f t="shared" si="140"/>
        <v>0</v>
      </c>
      <c r="AI478" s="409">
        <f t="shared" si="140"/>
        <v>0</v>
      </c>
      <c r="AJ478" s="409">
        <f t="shared" si="140"/>
        <v>0</v>
      </c>
      <c r="AK478" s="409">
        <f t="shared" si="140"/>
        <v>0</v>
      </c>
      <c r="AL478" s="409">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0"/>
      <c r="Z479" s="410"/>
      <c r="AA479" s="410"/>
      <c r="AB479" s="410"/>
      <c r="AC479" s="410"/>
      <c r="AD479" s="410"/>
      <c r="AE479" s="410"/>
      <c r="AF479" s="410"/>
      <c r="AG479" s="410"/>
      <c r="AH479" s="410"/>
      <c r="AI479" s="410"/>
      <c r="AJ479" s="410"/>
      <c r="AK479" s="410"/>
      <c r="AL479" s="410"/>
      <c r="AM479" s="305"/>
    </row>
    <row r="480" spans="1:39" s="292" customFormat="1" ht="15.75" outlineLevel="1">
      <c r="A480" s="502"/>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2"/>
      <c r="Z480" s="412"/>
      <c r="AA480" s="412"/>
      <c r="AB480" s="412"/>
      <c r="AC480" s="412"/>
      <c r="AD480" s="412"/>
      <c r="AE480" s="412"/>
      <c r="AF480" s="412"/>
      <c r="AG480" s="412"/>
      <c r="AH480" s="412"/>
      <c r="AI480" s="412"/>
      <c r="AJ480" s="412"/>
      <c r="AK480" s="412"/>
      <c r="AL480" s="412"/>
      <c r="AM480" s="291"/>
    </row>
    <row r="481" spans="1:39" s="282" customFormat="1" ht="15" outlineLevel="1">
      <c r="A481" s="501">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8"/>
      <c r="Z481" s="408"/>
      <c r="AA481" s="408"/>
      <c r="AB481" s="408"/>
      <c r="AC481" s="408"/>
      <c r="AD481" s="408"/>
      <c r="AE481" s="408"/>
      <c r="AF481" s="408"/>
      <c r="AG481" s="408"/>
      <c r="AH481" s="408"/>
      <c r="AI481" s="408"/>
      <c r="AJ481" s="408"/>
      <c r="AK481" s="408"/>
      <c r="AL481" s="408"/>
      <c r="AM481" s="295">
        <f>SUM(Y481:AL481)</f>
        <v>0</v>
      </c>
    </row>
    <row r="482" spans="1:39" s="282" customFormat="1" ht="15" outlineLevel="1">
      <c r="A482" s="501"/>
      <c r="B482" s="314" t="s">
        <v>259</v>
      </c>
      <c r="C482" s="290" t="s">
        <v>163</v>
      </c>
      <c r="D482" s="294"/>
      <c r="E482" s="294"/>
      <c r="F482" s="294"/>
      <c r="G482" s="294"/>
      <c r="H482" s="294"/>
      <c r="I482" s="294"/>
      <c r="J482" s="294"/>
      <c r="K482" s="294"/>
      <c r="L482" s="294"/>
      <c r="M482" s="294"/>
      <c r="N482" s="461"/>
      <c r="O482" s="294"/>
      <c r="P482" s="294"/>
      <c r="Q482" s="294"/>
      <c r="R482" s="294"/>
      <c r="S482" s="294"/>
      <c r="T482" s="294"/>
      <c r="U482" s="294"/>
      <c r="V482" s="294"/>
      <c r="W482" s="294"/>
      <c r="X482" s="294"/>
      <c r="Y482" s="409">
        <v>0</v>
      </c>
      <c r="Z482" s="409">
        <v>0</v>
      </c>
      <c r="AA482" s="409">
        <v>0</v>
      </c>
      <c r="AB482" s="409">
        <v>0</v>
      </c>
      <c r="AC482" s="409">
        <v>0</v>
      </c>
      <c r="AD482" s="409">
        <v>0</v>
      </c>
      <c r="AE482" s="409">
        <v>0</v>
      </c>
      <c r="AF482" s="409">
        <v>0</v>
      </c>
      <c r="AG482" s="409">
        <f t="shared" ref="AG482:AL482" si="141">AG481</f>
        <v>0</v>
      </c>
      <c r="AH482" s="409">
        <f t="shared" si="141"/>
        <v>0</v>
      </c>
      <c r="AI482" s="409">
        <f t="shared" si="141"/>
        <v>0</v>
      </c>
      <c r="AJ482" s="409">
        <f t="shared" si="141"/>
        <v>0</v>
      </c>
      <c r="AK482" s="409">
        <f t="shared" si="141"/>
        <v>0</v>
      </c>
      <c r="AL482" s="409">
        <f t="shared" si="141"/>
        <v>0</v>
      </c>
      <c r="AM482" s="296"/>
    </row>
    <row r="483" spans="1:39" s="282" customFormat="1" ht="15" outlineLevel="1">
      <c r="A483" s="501"/>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0"/>
      <c r="Z483" s="410"/>
      <c r="AA483" s="410"/>
      <c r="AB483" s="410"/>
      <c r="AC483" s="410"/>
      <c r="AD483" s="410"/>
      <c r="AE483" s="410"/>
      <c r="AF483" s="410"/>
      <c r="AG483" s="410"/>
      <c r="AH483" s="410"/>
      <c r="AI483" s="410"/>
      <c r="AJ483" s="410"/>
      <c r="AK483" s="410"/>
      <c r="AL483" s="410"/>
      <c r="AM483" s="305"/>
    </row>
    <row r="484" spans="1:39" s="282" customFormat="1" ht="15" outlineLevel="1">
      <c r="A484" s="501">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3"/>
      <c r="Z484" s="413"/>
      <c r="AA484" s="413"/>
      <c r="AB484" s="413"/>
      <c r="AC484" s="413"/>
      <c r="AD484" s="413"/>
      <c r="AE484" s="413"/>
      <c r="AF484" s="413"/>
      <c r="AG484" s="413"/>
      <c r="AH484" s="413"/>
      <c r="AI484" s="413"/>
      <c r="AJ484" s="413"/>
      <c r="AK484" s="413"/>
      <c r="AL484" s="413"/>
      <c r="AM484" s="295">
        <f>SUM(Y484:AL484)</f>
        <v>0</v>
      </c>
    </row>
    <row r="485" spans="1:39" s="282" customFormat="1" ht="15" outlineLevel="1">
      <c r="A485" s="501"/>
      <c r="B485" s="314" t="s">
        <v>259</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09">
        <v>0</v>
      </c>
      <c r="Z485" s="409">
        <v>0</v>
      </c>
      <c r="AA485" s="409">
        <v>0</v>
      </c>
      <c r="AB485" s="409">
        <v>0</v>
      </c>
      <c r="AC485" s="409">
        <v>0</v>
      </c>
      <c r="AD485" s="409">
        <v>0</v>
      </c>
      <c r="AE485" s="409">
        <v>0</v>
      </c>
      <c r="AF485" s="409">
        <v>0</v>
      </c>
      <c r="AG485" s="409">
        <f t="shared" ref="AG485:AL485" si="142">AG484</f>
        <v>0</v>
      </c>
      <c r="AH485" s="409">
        <f t="shared" si="142"/>
        <v>0</v>
      </c>
      <c r="AI485" s="409">
        <f t="shared" si="142"/>
        <v>0</v>
      </c>
      <c r="AJ485" s="409">
        <f t="shared" si="142"/>
        <v>0</v>
      </c>
      <c r="AK485" s="409">
        <f t="shared" si="142"/>
        <v>0</v>
      </c>
      <c r="AL485" s="409">
        <f t="shared" si="142"/>
        <v>0</v>
      </c>
      <c r="AM485" s="310"/>
    </row>
    <row r="486" spans="1:39" s="282" customFormat="1" ht="15" outlineLevel="1">
      <c r="A486" s="501"/>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4"/>
      <c r="Z486" s="415"/>
      <c r="AA486" s="414"/>
      <c r="AB486" s="414"/>
      <c r="AC486" s="414"/>
      <c r="AD486" s="414"/>
      <c r="AE486" s="414"/>
      <c r="AF486" s="414"/>
      <c r="AG486" s="414"/>
      <c r="AH486" s="414"/>
      <c r="AI486" s="414"/>
      <c r="AJ486" s="414"/>
      <c r="AK486" s="414"/>
      <c r="AL486" s="414"/>
      <c r="AM486" s="312"/>
    </row>
    <row r="487" spans="1:39" ht="15.75" outlineLevel="1">
      <c r="A487" s="502"/>
      <c r="B487" s="287" t="s">
        <v>15</v>
      </c>
      <c r="C487" s="318"/>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2"/>
      <c r="Z487" s="412"/>
      <c r="AA487" s="412"/>
      <c r="AB487" s="412"/>
      <c r="AC487" s="412"/>
      <c r="AD487" s="412"/>
      <c r="AE487" s="412"/>
      <c r="AF487" s="412"/>
      <c r="AG487" s="412"/>
      <c r="AH487" s="412"/>
      <c r="AI487" s="412"/>
      <c r="AJ487" s="412"/>
      <c r="AK487" s="412"/>
      <c r="AL487" s="412"/>
      <c r="AM487" s="291"/>
    </row>
    <row r="488" spans="1:39" ht="15" outlineLevel="1">
      <c r="A488" s="501">
        <v>26</v>
      </c>
      <c r="B488" s="319"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4"/>
      <c r="Z488" s="413"/>
      <c r="AA488" s="413"/>
      <c r="AB488" s="413"/>
      <c r="AC488" s="413"/>
      <c r="AD488" s="413"/>
      <c r="AE488" s="413"/>
      <c r="AF488" s="413"/>
      <c r="AG488" s="413"/>
      <c r="AH488" s="413"/>
      <c r="AI488" s="413"/>
      <c r="AJ488" s="413"/>
      <c r="AK488" s="413"/>
      <c r="AL488" s="413"/>
      <c r="AM488" s="295">
        <f>SUM(Y488:AL488)</f>
        <v>0</v>
      </c>
    </row>
    <row r="489" spans="1:39" ht="15" outlineLevel="1">
      <c r="B489" s="293" t="s">
        <v>259</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09">
        <v>0</v>
      </c>
      <c r="Z489" s="409">
        <v>0</v>
      </c>
      <c r="AA489" s="409">
        <v>0</v>
      </c>
      <c r="AB489" s="409">
        <v>0</v>
      </c>
      <c r="AC489" s="409">
        <v>0</v>
      </c>
      <c r="AD489" s="409">
        <v>0</v>
      </c>
      <c r="AE489" s="409">
        <v>0</v>
      </c>
      <c r="AF489" s="409">
        <v>0</v>
      </c>
      <c r="AG489" s="409">
        <f t="shared" ref="AG489:AL489" si="143">AG488</f>
        <v>0</v>
      </c>
      <c r="AH489" s="409">
        <f t="shared" si="143"/>
        <v>0</v>
      </c>
      <c r="AI489" s="409">
        <f t="shared" si="143"/>
        <v>0</v>
      </c>
      <c r="AJ489" s="409">
        <f t="shared" si="143"/>
        <v>0</v>
      </c>
      <c r="AK489" s="409">
        <f t="shared" si="143"/>
        <v>0</v>
      </c>
      <c r="AL489" s="409">
        <f t="shared" si="143"/>
        <v>0</v>
      </c>
      <c r="AM489" s="305"/>
    </row>
    <row r="490" spans="1:39" ht="15" outlineLevel="1">
      <c r="A490" s="504"/>
      <c r="B490" s="320"/>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1"/>
      <c r="Z490" s="422"/>
      <c r="AA490" s="422"/>
      <c r="AB490" s="422"/>
      <c r="AC490" s="422"/>
      <c r="AD490" s="422"/>
      <c r="AE490" s="422"/>
      <c r="AF490" s="422"/>
      <c r="AG490" s="422"/>
      <c r="AH490" s="422"/>
      <c r="AI490" s="422"/>
      <c r="AJ490" s="422"/>
      <c r="AK490" s="422"/>
      <c r="AL490" s="422"/>
      <c r="AM490" s="296"/>
    </row>
    <row r="491" spans="1:39" ht="15" outlineLevel="1">
      <c r="A491" s="501">
        <v>27</v>
      </c>
      <c r="B491" s="319"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4"/>
      <c r="Z491" s="413"/>
      <c r="AA491" s="413"/>
      <c r="AB491" s="413"/>
      <c r="AC491" s="413"/>
      <c r="AD491" s="413"/>
      <c r="AE491" s="413"/>
      <c r="AF491" s="413"/>
      <c r="AG491" s="413"/>
      <c r="AH491" s="413"/>
      <c r="AI491" s="413"/>
      <c r="AJ491" s="413"/>
      <c r="AK491" s="413"/>
      <c r="AL491" s="413"/>
      <c r="AM491" s="295">
        <f>SUM(Y491:AL491)</f>
        <v>0</v>
      </c>
    </row>
    <row r="492" spans="1:39" ht="15" outlineLevel="1">
      <c r="B492" s="293" t="s">
        <v>259</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09">
        <v>0</v>
      </c>
      <c r="Z492" s="409">
        <v>0</v>
      </c>
      <c r="AA492" s="409">
        <v>0</v>
      </c>
      <c r="AB492" s="409">
        <v>0</v>
      </c>
      <c r="AC492" s="409">
        <v>0</v>
      </c>
      <c r="AD492" s="409">
        <v>0</v>
      </c>
      <c r="AE492" s="409">
        <v>0</v>
      </c>
      <c r="AF492" s="409">
        <v>0</v>
      </c>
      <c r="AG492" s="409">
        <f t="shared" ref="AG492:AL492" si="144">AG491</f>
        <v>0</v>
      </c>
      <c r="AH492" s="409">
        <f t="shared" si="144"/>
        <v>0</v>
      </c>
      <c r="AI492" s="409">
        <f t="shared" si="144"/>
        <v>0</v>
      </c>
      <c r="AJ492" s="409">
        <f t="shared" si="144"/>
        <v>0</v>
      </c>
      <c r="AK492" s="409">
        <f t="shared" si="144"/>
        <v>0</v>
      </c>
      <c r="AL492" s="409">
        <f t="shared" si="144"/>
        <v>0</v>
      </c>
      <c r="AM492" s="305"/>
    </row>
    <row r="493" spans="1:39" ht="15.75" outlineLevel="1">
      <c r="A493" s="504"/>
      <c r="B493" s="321"/>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0"/>
      <c r="Z493" s="410"/>
      <c r="AA493" s="410"/>
      <c r="AB493" s="410"/>
      <c r="AC493" s="410"/>
      <c r="AD493" s="410"/>
      <c r="AE493" s="410"/>
      <c r="AF493" s="410"/>
      <c r="AG493" s="410"/>
      <c r="AH493" s="410"/>
      <c r="AI493" s="410"/>
      <c r="AJ493" s="410"/>
      <c r="AK493" s="410"/>
      <c r="AL493" s="410"/>
      <c r="AM493" s="305"/>
    </row>
    <row r="494" spans="1:39" ht="15" outlineLevel="1">
      <c r="A494" s="501">
        <v>28</v>
      </c>
      <c r="B494" s="319"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4"/>
      <c r="Z494" s="413"/>
      <c r="AA494" s="413"/>
      <c r="AB494" s="413"/>
      <c r="AC494" s="413"/>
      <c r="AD494" s="413"/>
      <c r="AE494" s="413"/>
      <c r="AF494" s="413"/>
      <c r="AG494" s="413"/>
      <c r="AH494" s="413"/>
      <c r="AI494" s="413"/>
      <c r="AJ494" s="413"/>
      <c r="AK494" s="413"/>
      <c r="AL494" s="413"/>
      <c r="AM494" s="295">
        <f>SUM(Y494:AL494)</f>
        <v>0</v>
      </c>
    </row>
    <row r="495" spans="1:39" ht="15" outlineLevel="1">
      <c r="B495" s="293" t="s">
        <v>259</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09">
        <v>0</v>
      </c>
      <c r="Z495" s="409">
        <v>0</v>
      </c>
      <c r="AA495" s="409">
        <v>0</v>
      </c>
      <c r="AB495" s="409">
        <v>0</v>
      </c>
      <c r="AC495" s="409">
        <v>0</v>
      </c>
      <c r="AD495" s="409">
        <v>0</v>
      </c>
      <c r="AE495" s="409">
        <v>0</v>
      </c>
      <c r="AF495" s="409">
        <v>0</v>
      </c>
      <c r="AG495" s="409">
        <f t="shared" ref="AG495:AL495" si="145">AG494</f>
        <v>0</v>
      </c>
      <c r="AH495" s="409">
        <f t="shared" si="145"/>
        <v>0</v>
      </c>
      <c r="AI495" s="409">
        <f t="shared" si="145"/>
        <v>0</v>
      </c>
      <c r="AJ495" s="409">
        <f t="shared" si="145"/>
        <v>0</v>
      </c>
      <c r="AK495" s="409">
        <f t="shared" si="145"/>
        <v>0</v>
      </c>
      <c r="AL495" s="409">
        <f t="shared" si="145"/>
        <v>0</v>
      </c>
      <c r="AM495" s="296"/>
    </row>
    <row r="496" spans="1:39" ht="15" outlineLevel="1">
      <c r="A496" s="504"/>
      <c r="B496" s="320"/>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0"/>
      <c r="Z496" s="410"/>
      <c r="AA496" s="410"/>
      <c r="AB496" s="410"/>
      <c r="AC496" s="410"/>
      <c r="AD496" s="410"/>
      <c r="AE496" s="410"/>
      <c r="AF496" s="410"/>
      <c r="AG496" s="410"/>
      <c r="AH496" s="410"/>
      <c r="AI496" s="410"/>
      <c r="AJ496" s="410"/>
      <c r="AK496" s="410"/>
      <c r="AL496" s="410"/>
      <c r="AM496" s="305"/>
    </row>
    <row r="497" spans="1:39" ht="15" outlineLevel="1">
      <c r="A497" s="501">
        <v>29</v>
      </c>
      <c r="B497" s="322"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4"/>
      <c r="Z497" s="413"/>
      <c r="AA497" s="413"/>
      <c r="AB497" s="413"/>
      <c r="AC497" s="413"/>
      <c r="AD497" s="413"/>
      <c r="AE497" s="413"/>
      <c r="AF497" s="413"/>
      <c r="AG497" s="413"/>
      <c r="AH497" s="413"/>
      <c r="AI497" s="413"/>
      <c r="AJ497" s="413"/>
      <c r="AK497" s="413"/>
      <c r="AL497" s="413"/>
      <c r="AM497" s="295">
        <f>SUM(Y497:AL497)</f>
        <v>0</v>
      </c>
    </row>
    <row r="498" spans="1:39" ht="15" outlineLevel="1">
      <c r="B498" s="322" t="s">
        <v>259</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09">
        <v>0</v>
      </c>
      <c r="Z498" s="409">
        <v>0</v>
      </c>
      <c r="AA498" s="409">
        <v>0</v>
      </c>
      <c r="AB498" s="409">
        <v>0</v>
      </c>
      <c r="AC498" s="409">
        <v>0</v>
      </c>
      <c r="AD498" s="409">
        <v>0</v>
      </c>
      <c r="AE498" s="409">
        <v>0</v>
      </c>
      <c r="AF498" s="409">
        <v>0</v>
      </c>
      <c r="AG498" s="409">
        <f t="shared" ref="AG498:AL498" si="146">AG497</f>
        <v>0</v>
      </c>
      <c r="AH498" s="409">
        <f t="shared" si="146"/>
        <v>0</v>
      </c>
      <c r="AI498" s="409">
        <f t="shared" si="146"/>
        <v>0</v>
      </c>
      <c r="AJ498" s="409">
        <f t="shared" si="146"/>
        <v>0</v>
      </c>
      <c r="AK498" s="409">
        <f t="shared" si="146"/>
        <v>0</v>
      </c>
      <c r="AL498" s="409">
        <f t="shared" si="146"/>
        <v>0</v>
      </c>
      <c r="AM498" s="296"/>
    </row>
    <row r="499" spans="1:39" ht="15" outlineLevel="1">
      <c r="B499" s="322"/>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1"/>
      <c r="Z499" s="421"/>
      <c r="AA499" s="421"/>
      <c r="AB499" s="421"/>
      <c r="AC499" s="421"/>
      <c r="AD499" s="421"/>
      <c r="AE499" s="421"/>
      <c r="AF499" s="421"/>
      <c r="AG499" s="421"/>
      <c r="AH499" s="421"/>
      <c r="AI499" s="421"/>
      <c r="AJ499" s="421"/>
      <c r="AK499" s="421"/>
      <c r="AL499" s="421"/>
      <c r="AM499" s="312"/>
    </row>
    <row r="500" spans="1:39" s="282" customFormat="1" ht="15" outlineLevel="1">
      <c r="A500" s="501">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8"/>
      <c r="Z500" s="408"/>
      <c r="AA500" s="408"/>
      <c r="AB500" s="408"/>
      <c r="AC500" s="408"/>
      <c r="AD500" s="408"/>
      <c r="AE500" s="408"/>
      <c r="AF500" s="408"/>
      <c r="AG500" s="408"/>
      <c r="AH500" s="408"/>
      <c r="AI500" s="408"/>
      <c r="AJ500" s="408"/>
      <c r="AK500" s="408"/>
      <c r="AL500" s="408"/>
      <c r="AM500" s="295">
        <f>SUM(Y500:AL500)</f>
        <v>0</v>
      </c>
    </row>
    <row r="501" spans="1:39" s="282" customFormat="1" ht="15" outlineLevel="1">
      <c r="A501" s="501"/>
      <c r="B501" s="322" t="s">
        <v>259</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09">
        <v>0</v>
      </c>
      <c r="Z501" s="409">
        <v>0</v>
      </c>
      <c r="AA501" s="409">
        <v>0</v>
      </c>
      <c r="AB501" s="409">
        <v>0</v>
      </c>
      <c r="AC501" s="409">
        <v>0</v>
      </c>
      <c r="AD501" s="409">
        <v>0</v>
      </c>
      <c r="AE501" s="409">
        <v>0</v>
      </c>
      <c r="AF501" s="409">
        <v>0</v>
      </c>
      <c r="AG501" s="409">
        <f t="shared" ref="AG501:AL501" si="147">AG500</f>
        <v>0</v>
      </c>
      <c r="AH501" s="409">
        <f t="shared" si="147"/>
        <v>0</v>
      </c>
      <c r="AI501" s="409">
        <f t="shared" si="147"/>
        <v>0</v>
      </c>
      <c r="AJ501" s="409">
        <f t="shared" si="147"/>
        <v>0</v>
      </c>
      <c r="AK501" s="409">
        <f t="shared" si="147"/>
        <v>0</v>
      </c>
      <c r="AL501" s="409">
        <f t="shared" si="147"/>
        <v>0</v>
      </c>
      <c r="AM501" s="296"/>
    </row>
    <row r="502" spans="1:39" s="282" customFormat="1" ht="15" outlineLevel="1">
      <c r="A502" s="501"/>
      <c r="B502" s="322"/>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0"/>
      <c r="Z502" s="410"/>
      <c r="AA502" s="410"/>
      <c r="AB502" s="410"/>
      <c r="AC502" s="410"/>
      <c r="AD502" s="410"/>
      <c r="AE502" s="410"/>
      <c r="AF502" s="410"/>
      <c r="AG502" s="410"/>
      <c r="AH502" s="410"/>
      <c r="AI502" s="410"/>
      <c r="AJ502" s="410"/>
      <c r="AK502" s="410"/>
      <c r="AL502" s="410"/>
      <c r="AM502" s="312"/>
    </row>
    <row r="503" spans="1:39" s="282" customFormat="1" ht="15.75" outlineLevel="1">
      <c r="A503" s="501"/>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0"/>
      <c r="Z503" s="410"/>
      <c r="AA503" s="410"/>
      <c r="AB503" s="410"/>
      <c r="AC503" s="410"/>
      <c r="AD503" s="410"/>
      <c r="AE503" s="410"/>
      <c r="AF503" s="410"/>
      <c r="AG503" s="410"/>
      <c r="AH503" s="410"/>
      <c r="AI503" s="410"/>
      <c r="AJ503" s="410"/>
      <c r="AK503" s="410"/>
      <c r="AL503" s="410"/>
      <c r="AM503" s="312"/>
    </row>
    <row r="504" spans="1:39" s="282" customFormat="1" ht="15" outlineLevel="1">
      <c r="A504" s="501">
        <v>31</v>
      </c>
      <c r="B504" s="322"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8"/>
      <c r="Z504" s="408"/>
      <c r="AA504" s="408"/>
      <c r="AB504" s="408"/>
      <c r="AC504" s="408"/>
      <c r="AD504" s="408"/>
      <c r="AE504" s="408"/>
      <c r="AF504" s="408"/>
      <c r="AG504" s="408"/>
      <c r="AH504" s="408"/>
      <c r="AI504" s="408"/>
      <c r="AJ504" s="408"/>
      <c r="AK504" s="408"/>
      <c r="AL504" s="408"/>
      <c r="AM504" s="295">
        <f>SUM(Y504:AL504)</f>
        <v>0</v>
      </c>
    </row>
    <row r="505" spans="1:39" s="282" customFormat="1" ht="15" outlineLevel="1">
      <c r="A505" s="501"/>
      <c r="B505" s="322" t="s">
        <v>259</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09">
        <v>0</v>
      </c>
      <c r="Z505" s="409">
        <v>0</v>
      </c>
      <c r="AA505" s="409">
        <v>0</v>
      </c>
      <c r="AB505" s="409">
        <v>0</v>
      </c>
      <c r="AC505" s="409">
        <v>0</v>
      </c>
      <c r="AD505" s="409">
        <v>0</v>
      </c>
      <c r="AE505" s="409">
        <v>0</v>
      </c>
      <c r="AF505" s="409">
        <v>0</v>
      </c>
      <c r="AG505" s="409">
        <f t="shared" ref="AG505:AL505" si="148">AG504</f>
        <v>0</v>
      </c>
      <c r="AH505" s="409">
        <f t="shared" si="148"/>
        <v>0</v>
      </c>
      <c r="AI505" s="409">
        <f t="shared" si="148"/>
        <v>0</v>
      </c>
      <c r="AJ505" s="409">
        <f t="shared" si="148"/>
        <v>0</v>
      </c>
      <c r="AK505" s="409">
        <f t="shared" si="148"/>
        <v>0</v>
      </c>
      <c r="AL505" s="409">
        <f t="shared" si="148"/>
        <v>0</v>
      </c>
      <c r="AM505" s="296"/>
    </row>
    <row r="506" spans="1:39" s="282" customFormat="1" ht="15" outlineLevel="1">
      <c r="A506" s="501"/>
      <c r="B506" s="322"/>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0"/>
      <c r="Z506" s="410"/>
      <c r="AA506" s="410"/>
      <c r="AB506" s="410"/>
      <c r="AC506" s="410"/>
      <c r="AD506" s="410"/>
      <c r="AE506" s="410"/>
      <c r="AF506" s="410"/>
      <c r="AG506" s="410"/>
      <c r="AH506" s="410"/>
      <c r="AI506" s="410"/>
      <c r="AJ506" s="410"/>
      <c r="AK506" s="410"/>
      <c r="AL506" s="410"/>
      <c r="AM506" s="312"/>
    </row>
    <row r="507" spans="1:39" s="282" customFormat="1" ht="15" outlineLevel="1">
      <c r="A507" s="501">
        <v>32</v>
      </c>
      <c r="B507" s="322" t="s">
        <v>492</v>
      </c>
      <c r="C507" s="290" t="s">
        <v>25</v>
      </c>
      <c r="D507" s="294">
        <v>0</v>
      </c>
      <c r="E507" s="294"/>
      <c r="F507" s="294"/>
      <c r="G507" s="294"/>
      <c r="H507" s="294"/>
      <c r="I507" s="294"/>
      <c r="J507" s="294"/>
      <c r="K507" s="294"/>
      <c r="L507" s="294"/>
      <c r="M507" s="294"/>
      <c r="N507" s="294">
        <v>0</v>
      </c>
      <c r="O507" s="294">
        <v>438.76213289999998</v>
      </c>
      <c r="P507" s="294"/>
      <c r="Q507" s="294"/>
      <c r="R507" s="294"/>
      <c r="S507" s="294"/>
      <c r="T507" s="294"/>
      <c r="U507" s="294"/>
      <c r="V507" s="294"/>
      <c r="W507" s="294"/>
      <c r="X507" s="294"/>
      <c r="Y507" s="408"/>
      <c r="Z507" s="408"/>
      <c r="AA507" s="408"/>
      <c r="AB507" s="408"/>
      <c r="AC507" s="408"/>
      <c r="AD507" s="408"/>
      <c r="AE507" s="408"/>
      <c r="AF507" s="408"/>
      <c r="AG507" s="408"/>
      <c r="AH507" s="408"/>
      <c r="AI507" s="408"/>
      <c r="AJ507" s="408"/>
      <c r="AK507" s="408"/>
      <c r="AL507" s="408"/>
      <c r="AM507" s="295">
        <f>SUM(Y507:AL507)</f>
        <v>0</v>
      </c>
    </row>
    <row r="508" spans="1:39" s="282" customFormat="1" ht="15" outlineLevel="1">
      <c r="A508" s="501"/>
      <c r="B508" s="322" t="s">
        <v>259</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09">
        <v>0</v>
      </c>
      <c r="Z508" s="409">
        <v>0</v>
      </c>
      <c r="AA508" s="409">
        <v>0</v>
      </c>
      <c r="AB508" s="409">
        <v>0</v>
      </c>
      <c r="AC508" s="409">
        <v>0</v>
      </c>
      <c r="AD508" s="409">
        <v>0</v>
      </c>
      <c r="AE508" s="409">
        <v>0</v>
      </c>
      <c r="AF508" s="409">
        <v>0</v>
      </c>
      <c r="AG508" s="409">
        <f t="shared" ref="AG508:AL508" si="149">AG507</f>
        <v>0</v>
      </c>
      <c r="AH508" s="409">
        <f t="shared" si="149"/>
        <v>0</v>
      </c>
      <c r="AI508" s="409">
        <f t="shared" si="149"/>
        <v>0</v>
      </c>
      <c r="AJ508" s="409">
        <f t="shared" si="149"/>
        <v>0</v>
      </c>
      <c r="AK508" s="409">
        <f t="shared" si="149"/>
        <v>0</v>
      </c>
      <c r="AL508" s="409">
        <f t="shared" si="149"/>
        <v>0</v>
      </c>
      <c r="AM508" s="296"/>
    </row>
    <row r="509" spans="1:39" s="282" customFormat="1" ht="15" outlineLevel="1">
      <c r="A509" s="501"/>
      <c r="B509" s="322"/>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0"/>
      <c r="Z509" s="410"/>
      <c r="AA509" s="410"/>
      <c r="AB509" s="410"/>
      <c r="AC509" s="410"/>
      <c r="AD509" s="410"/>
      <c r="AE509" s="410"/>
      <c r="AF509" s="410"/>
      <c r="AG509" s="410"/>
      <c r="AH509" s="410"/>
      <c r="AI509" s="410"/>
      <c r="AJ509" s="410"/>
      <c r="AK509" s="410"/>
      <c r="AL509" s="410"/>
      <c r="AM509" s="312"/>
    </row>
    <row r="510" spans="1:39" s="282" customFormat="1" ht="15" outlineLevel="1">
      <c r="A510" s="501">
        <v>33</v>
      </c>
      <c r="B510" s="322" t="s">
        <v>493</v>
      </c>
      <c r="C510" s="290" t="s">
        <v>25</v>
      </c>
      <c r="D510" s="294">
        <v>337665.78759999998</v>
      </c>
      <c r="E510" s="294"/>
      <c r="F510" s="294"/>
      <c r="G510" s="294"/>
      <c r="H510" s="294"/>
      <c r="I510" s="294"/>
      <c r="J510" s="294"/>
      <c r="K510" s="294"/>
      <c r="L510" s="294"/>
      <c r="M510" s="294"/>
      <c r="N510" s="294">
        <v>0</v>
      </c>
      <c r="O510" s="294">
        <v>4.4425109999999997</v>
      </c>
      <c r="P510" s="294"/>
      <c r="Q510" s="294"/>
      <c r="R510" s="294"/>
      <c r="S510" s="294"/>
      <c r="T510" s="294"/>
      <c r="U510" s="294"/>
      <c r="V510" s="294"/>
      <c r="W510" s="294"/>
      <c r="X510" s="294"/>
      <c r="Y510" s="408"/>
      <c r="Z510" s="408"/>
      <c r="AA510" s="408"/>
      <c r="AB510" s="408"/>
      <c r="AC510" s="408"/>
      <c r="AD510" s="408"/>
      <c r="AE510" s="408"/>
      <c r="AF510" s="408"/>
      <c r="AG510" s="408"/>
      <c r="AH510" s="408"/>
      <c r="AI510" s="408"/>
      <c r="AJ510" s="408"/>
      <c r="AK510" s="408"/>
      <c r="AL510" s="408"/>
      <c r="AM510" s="295">
        <f>SUM(Y510:AL510)</f>
        <v>0</v>
      </c>
    </row>
    <row r="511" spans="1:39" s="282" customFormat="1" ht="15" outlineLevel="1">
      <c r="A511" s="501"/>
      <c r="B511" s="322" t="s">
        <v>259</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09">
        <v>0</v>
      </c>
      <c r="Z511" s="409">
        <v>0</v>
      </c>
      <c r="AA511" s="409">
        <v>0</v>
      </c>
      <c r="AB511" s="409">
        <v>0</v>
      </c>
      <c r="AC511" s="409">
        <v>0</v>
      </c>
      <c r="AD511" s="409">
        <v>0</v>
      </c>
      <c r="AE511" s="409">
        <v>0</v>
      </c>
      <c r="AF511" s="409">
        <v>0</v>
      </c>
      <c r="AG511" s="409">
        <f t="shared" ref="AG511:AK511" si="150">AG510</f>
        <v>0</v>
      </c>
      <c r="AH511" s="409">
        <f t="shared" si="150"/>
        <v>0</v>
      </c>
      <c r="AI511" s="409">
        <f t="shared" si="150"/>
        <v>0</v>
      </c>
      <c r="AJ511" s="409">
        <f t="shared" si="150"/>
        <v>0</v>
      </c>
      <c r="AK511" s="409">
        <f t="shared" si="150"/>
        <v>0</v>
      </c>
      <c r="AL511" s="409">
        <f>AL510</f>
        <v>0</v>
      </c>
      <c r="AM511" s="296"/>
    </row>
    <row r="512" spans="1:39" ht="15" outlineLevel="1">
      <c r="B512" s="314"/>
      <c r="C512" s="323"/>
      <c r="D512" s="290"/>
      <c r="E512" s="290"/>
      <c r="F512" s="290"/>
      <c r="G512" s="290"/>
      <c r="H512" s="290"/>
      <c r="I512" s="290"/>
      <c r="J512" s="290"/>
      <c r="K512" s="290"/>
      <c r="L512" s="290"/>
      <c r="M512" s="290"/>
      <c r="N512" s="299"/>
      <c r="O512" s="290"/>
      <c r="P512" s="324"/>
      <c r="Q512" s="324"/>
      <c r="R512" s="324"/>
      <c r="S512" s="324"/>
      <c r="T512" s="324"/>
      <c r="U512" s="324"/>
      <c r="V512" s="324"/>
      <c r="W512" s="324"/>
      <c r="X512" s="324"/>
      <c r="Y512" s="300"/>
      <c r="Z512" s="300"/>
      <c r="AA512" s="300"/>
      <c r="AB512" s="300"/>
      <c r="AC512" s="300"/>
      <c r="AD512" s="300"/>
      <c r="AE512" s="300"/>
      <c r="AF512" s="300"/>
      <c r="AG512" s="300"/>
      <c r="AH512" s="300"/>
      <c r="AI512" s="300"/>
      <c r="AJ512" s="300"/>
      <c r="AK512" s="300"/>
      <c r="AL512" s="300"/>
      <c r="AM512" s="305"/>
    </row>
    <row r="513" spans="2:41" ht="15.75">
      <c r="B513" s="325" t="s">
        <v>260</v>
      </c>
      <c r="C513" s="327"/>
      <c r="D513" s="327">
        <f>SUM(D408:D511)</f>
        <v>5198565.0516012218</v>
      </c>
      <c r="E513" s="327"/>
      <c r="F513" s="327"/>
      <c r="G513" s="327"/>
      <c r="H513" s="327"/>
      <c r="I513" s="327"/>
      <c r="J513" s="327"/>
      <c r="K513" s="327"/>
      <c r="L513" s="327"/>
      <c r="M513" s="327"/>
      <c r="N513" s="327"/>
      <c r="O513" s="327">
        <f>SUM(O408:O511)</f>
        <v>3329.8454426743838</v>
      </c>
      <c r="P513" s="327"/>
      <c r="Q513" s="327"/>
      <c r="R513" s="327"/>
      <c r="S513" s="327"/>
      <c r="T513" s="327"/>
      <c r="U513" s="327"/>
      <c r="V513" s="327"/>
      <c r="W513" s="327"/>
      <c r="X513" s="327"/>
      <c r="Y513" s="327">
        <f>IF(Y407="kWh",SUMPRODUCT(D408:D511,Y408:Y511))</f>
        <v>1554608.1745012212</v>
      </c>
      <c r="Z513" s="327">
        <f>IF(Z407="kWh",SUMPRODUCT(D408:D511,Z408:Z511))</f>
        <v>832302.86904000002</v>
      </c>
      <c r="AA513" s="327">
        <f>IF(AA407="kW",SUMPRODUCT(N408:N511,O408:O511,AA408:AA511),SUMPRODUCT(D408:D511,AA408:AA511))</f>
        <v>2411.6275281600001</v>
      </c>
      <c r="AB513" s="327">
        <f>IF(AB407="kW",SUMPRODUCT(N408:N511,O408:O511,AB408:AB511),SUMPRODUCT(D408:D511,AB408:AB511))</f>
        <v>814.63907616000006</v>
      </c>
      <c r="AC513" s="327">
        <f>IF(AC407="kW",SUMPRODUCT(N408:N511,O408:O511,AC408:AC511),SUMPRODUCT(D408:D511,AC408:AC511))</f>
        <v>0</v>
      </c>
      <c r="AD513" s="327">
        <f>IF(AD407="kW",SUMPRODUCT(N408:N511,O408:O511,AD408:AD511),SUMPRODUCT(D408:D511,AD408:AD511))</f>
        <v>0</v>
      </c>
      <c r="AE513" s="327">
        <f>IF(AE407="kW",SUMPRODUCT(N408:N511,O408:O511,AE408:AE511),SUMPRODUCT(D408:D511,AE408:AE511))</f>
        <v>0</v>
      </c>
      <c r="AF513" s="327">
        <f>IF(AF407="kW",SUMPRODUCT(N408:N511,O408:O511,AF408:AF511),SUMPRODUCT(D408:D511,AF408:AF511))</f>
        <v>208.41225552</v>
      </c>
      <c r="AG513" s="327">
        <f>IF(AG407="kW",SUMPRODUCT(N408:N511,O408:O511,AG408:AG511),SUMPRODUCT(D408:D511,AG408:AG511))</f>
        <v>0</v>
      </c>
      <c r="AH513" s="327">
        <f>IF(AH407="kW",SUMPRODUCT(N408:N511,O408:O511,AH408:AH511),SUMPRODUCT(D408:D511,AH408:AH511))</f>
        <v>0</v>
      </c>
      <c r="AI513" s="327">
        <f>IF(AI407="kW",SUMPRODUCT(N408:N511,O408:O511,AI408:AI511),SUMPRODUCT(D408:D511,AI408:AI511))</f>
        <v>0</v>
      </c>
      <c r="AJ513" s="327">
        <f>IF(AJ407="kW",SUMPRODUCT(N408:N511,O408:O511,AJ408:AJ511),SUMPRODUCT(D408:D511,AJ408:AJ511))</f>
        <v>0</v>
      </c>
      <c r="AK513" s="327">
        <f>IF(AK407="kW",SUMPRODUCT(N408:N511,O408:O511,AK408:AK511),SUMPRODUCT(D408:D511,AK408:AK511))</f>
        <v>0</v>
      </c>
      <c r="AL513" s="327">
        <f>IF(AL407="kW",SUMPRODUCT(N408:N511,O408:O511,AL408:AL511),SUMPRODUCT(D408:D511,AL408:AL511))</f>
        <v>0</v>
      </c>
      <c r="AM513" s="328"/>
    </row>
    <row r="514" spans="2:41" ht="15.75">
      <c r="B514" s="389" t="s">
        <v>261</v>
      </c>
      <c r="C514" s="390"/>
      <c r="D514" s="390"/>
      <c r="E514" s="390"/>
      <c r="F514" s="390"/>
      <c r="G514" s="390"/>
      <c r="H514" s="390"/>
      <c r="I514" s="390"/>
      <c r="J514" s="390"/>
      <c r="K514" s="390"/>
      <c r="L514" s="390"/>
      <c r="M514" s="390"/>
      <c r="N514" s="390"/>
      <c r="O514" s="390"/>
      <c r="P514" s="390"/>
      <c r="Q514" s="390"/>
      <c r="R514" s="390"/>
      <c r="S514" s="390"/>
      <c r="T514" s="390"/>
      <c r="U514" s="390"/>
      <c r="V514" s="390"/>
      <c r="W514" s="390"/>
      <c r="X514" s="390"/>
      <c r="Y514" s="326">
        <f>HLOOKUP(Y406,'2. LRAMVA Threshold'!$B$42:$Q$53,6,FALSE)</f>
        <v>4162607</v>
      </c>
      <c r="Z514" s="326">
        <f>HLOOKUP(Z406,'2. LRAMVA Threshold'!$B$42:$Q$53,6,FALSE)</f>
        <v>1601705</v>
      </c>
      <c r="AA514" s="326">
        <f>HLOOKUP(AA406,'2. LRAMVA Threshold'!$B$42:$Q$53,6,FALSE)</f>
        <v>1126</v>
      </c>
      <c r="AB514" s="326">
        <f>HLOOKUP(AB406,'2. LRAMVA Threshold'!$B$42:$Q$53,6,FALSE)</f>
        <v>607</v>
      </c>
      <c r="AC514" s="326">
        <f>HLOOKUP(AC406,'2. LRAMVA Threshold'!$B$42:$Q$53,6,FALSE)</f>
        <v>3</v>
      </c>
      <c r="AD514" s="326">
        <f>HLOOKUP(AD406,'2. LRAMVA Threshold'!$B$42:$Q$53,6,FALSE)</f>
        <v>44</v>
      </c>
      <c r="AE514" s="326">
        <f>HLOOKUP(AE406,'2. LRAMVA Threshold'!$B$42:$Q$53,6,FALSE)</f>
        <v>35877</v>
      </c>
      <c r="AF514" s="326">
        <f>HLOOKUP(AF406,'2. LRAMVA Threshold'!$B$42:$Q$53,6,FALSE)</f>
        <v>722</v>
      </c>
      <c r="AG514" s="326">
        <f>HLOOKUP(AG406,'2. LRAMVA Threshold'!$B$42:$Q$53,6,FALSE)</f>
        <v>0</v>
      </c>
      <c r="AH514" s="326">
        <f>HLOOKUP(AH406,'2. LRAMVA Threshold'!$B$42:$Q$53,6,FALSE)</f>
        <v>0</v>
      </c>
      <c r="AI514" s="326">
        <f>HLOOKUP(AI406,'2. LRAMVA Threshold'!$B$42:$Q$53,6,FALSE)</f>
        <v>0</v>
      </c>
      <c r="AJ514" s="326">
        <f>HLOOKUP(AJ406,'2. LRAMVA Threshold'!$B$42:$Q$53,6,FALSE)</f>
        <v>0</v>
      </c>
      <c r="AK514" s="326">
        <f>HLOOKUP(AK406,'2. LRAMVA Threshold'!$B$42:$Q$53,6,FALSE)</f>
        <v>0</v>
      </c>
      <c r="AL514" s="326">
        <f>HLOOKUP(AL406,'2. LRAMVA Threshold'!$B$42:$Q$53,6,FALSE)</f>
        <v>0</v>
      </c>
      <c r="AM514" s="391"/>
    </row>
    <row r="515" spans="2:41" ht="15">
      <c r="B515" s="392"/>
      <c r="C515" s="393"/>
      <c r="D515" s="394"/>
      <c r="E515" s="394"/>
      <c r="F515" s="394"/>
      <c r="G515" s="394"/>
      <c r="H515" s="394"/>
      <c r="I515" s="394"/>
      <c r="J515" s="394"/>
      <c r="K515" s="394"/>
      <c r="L515" s="394"/>
      <c r="M515" s="394"/>
      <c r="N515" s="394"/>
      <c r="O515" s="395"/>
      <c r="P515" s="394"/>
      <c r="Q515" s="394"/>
      <c r="R515" s="394"/>
      <c r="S515" s="396"/>
      <c r="T515" s="396"/>
      <c r="U515" s="396"/>
      <c r="V515" s="396"/>
      <c r="W515" s="394"/>
      <c r="X515" s="394"/>
      <c r="Y515" s="397"/>
      <c r="Z515" s="397"/>
      <c r="AA515" s="397"/>
      <c r="AB515" s="397"/>
      <c r="AC515" s="397"/>
      <c r="AD515" s="397"/>
      <c r="AE515" s="397"/>
      <c r="AF515" s="397"/>
      <c r="AG515" s="397"/>
      <c r="AH515" s="397"/>
      <c r="AI515" s="397"/>
      <c r="AJ515" s="397"/>
      <c r="AK515" s="397"/>
      <c r="AL515" s="397"/>
      <c r="AM515" s="398"/>
    </row>
    <row r="516" spans="2:41" ht="15">
      <c r="B516" s="322" t="s">
        <v>167</v>
      </c>
      <c r="C516" s="336"/>
      <c r="D516" s="336"/>
      <c r="E516" s="374"/>
      <c r="F516" s="374"/>
      <c r="G516" s="374"/>
      <c r="H516" s="374"/>
      <c r="I516" s="374"/>
      <c r="J516" s="374"/>
      <c r="K516" s="374"/>
      <c r="L516" s="374"/>
      <c r="M516" s="374"/>
      <c r="N516" s="374"/>
      <c r="O516" s="290"/>
      <c r="P516" s="338"/>
      <c r="Q516" s="338"/>
      <c r="R516" s="338"/>
      <c r="S516" s="337"/>
      <c r="T516" s="337"/>
      <c r="U516" s="337"/>
      <c r="V516" s="337"/>
      <c r="W516" s="338"/>
      <c r="X516" s="338"/>
      <c r="Y516" s="339">
        <f>HLOOKUP(Y$20,'3.  Distribution Rates'!$C$122:$P$133,6,FALSE)</f>
        <v>0</v>
      </c>
      <c r="Z516" s="339">
        <f>HLOOKUP(Z$20,'3.  Distribution Rates'!$C$122:$P$133,6,FALSE)</f>
        <v>0</v>
      </c>
      <c r="AA516" s="339">
        <f>HLOOKUP(AA$20,'3.  Distribution Rates'!$C$122:$P$133,6,FALSE)</f>
        <v>0</v>
      </c>
      <c r="AB516" s="339">
        <f>HLOOKUP(AB$20,'3.  Distribution Rates'!$C$122:$P$133,6,FALSE)</f>
        <v>0</v>
      </c>
      <c r="AC516" s="339">
        <f>HLOOKUP(AC$20,'3.  Distribution Rates'!$C$122:$P$133,6,FALSE)</f>
        <v>0</v>
      </c>
      <c r="AD516" s="339">
        <f>HLOOKUP(AD$20,'3.  Distribution Rates'!$C$122:$P$133,6,FALSE)</f>
        <v>0</v>
      </c>
      <c r="AE516" s="339">
        <f>HLOOKUP(AE$20,'3.  Distribution Rates'!$C$122:$P$133,6,FALSE)</f>
        <v>0</v>
      </c>
      <c r="AF516" s="339">
        <f>HLOOKUP(AF$20,'3.  Distribution Rates'!$C$122:$P$133,6,FALSE)</f>
        <v>0</v>
      </c>
      <c r="AG516" s="339">
        <f>HLOOKUP(AG$20,'3.  Distribution Rates'!$C$122:$P$133,6,FALSE)</f>
        <v>0</v>
      </c>
      <c r="AH516" s="339">
        <f>HLOOKUP(AH$20,'3.  Distribution Rates'!$C$122:$P$133,6,FALSE)</f>
        <v>0</v>
      </c>
      <c r="AI516" s="339">
        <f>HLOOKUP(AI$20,'3.  Distribution Rates'!$C$122:$P$133,6,FALSE)</f>
        <v>0</v>
      </c>
      <c r="AJ516" s="339">
        <f>HLOOKUP(AJ$20,'3.  Distribution Rates'!$C$122:$P$133,6,FALSE)</f>
        <v>0</v>
      </c>
      <c r="AK516" s="339">
        <f>HLOOKUP(AK$20,'3.  Distribution Rates'!$C$122:$P$133,6,FALSE)</f>
        <v>0</v>
      </c>
      <c r="AL516" s="339">
        <f>HLOOKUP(AL$20,'3.  Distribution Rates'!$C$122:$P$133,6,FALSE)</f>
        <v>0</v>
      </c>
      <c r="AM516" s="399"/>
    </row>
    <row r="517" spans="2:41" ht="15">
      <c r="B517" s="322" t="s">
        <v>159</v>
      </c>
      <c r="C517" s="343"/>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6">
        <f>Y137*Y516</f>
        <v>0</v>
      </c>
      <c r="Z517" s="376">
        <f t="shared" ref="Z517:AL517" si="151">Z137*Z516</f>
        <v>0</v>
      </c>
      <c r="AA517" s="376">
        <f t="shared" si="151"/>
        <v>0</v>
      </c>
      <c r="AB517" s="376">
        <f t="shared" si="151"/>
        <v>0</v>
      </c>
      <c r="AC517" s="376">
        <f t="shared" si="151"/>
        <v>0</v>
      </c>
      <c r="AD517" s="376">
        <f t="shared" si="151"/>
        <v>0</v>
      </c>
      <c r="AE517" s="376">
        <f t="shared" si="151"/>
        <v>0</v>
      </c>
      <c r="AF517" s="376">
        <f t="shared" si="151"/>
        <v>0</v>
      </c>
      <c r="AG517" s="376">
        <f t="shared" si="151"/>
        <v>0</v>
      </c>
      <c r="AH517" s="376">
        <f t="shared" si="151"/>
        <v>0</v>
      </c>
      <c r="AI517" s="376">
        <f t="shared" si="151"/>
        <v>0</v>
      </c>
      <c r="AJ517" s="376">
        <f t="shared" si="151"/>
        <v>0</v>
      </c>
      <c r="AK517" s="376">
        <f t="shared" si="151"/>
        <v>0</v>
      </c>
      <c r="AL517" s="376">
        <f t="shared" si="151"/>
        <v>0</v>
      </c>
      <c r="AM517" s="609">
        <f>SUM(Y517:AL517)</f>
        <v>0</v>
      </c>
      <c r="AO517" s="282"/>
    </row>
    <row r="518" spans="2:41" ht="15">
      <c r="B518" s="322" t="s">
        <v>160</v>
      </c>
      <c r="C518" s="343"/>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6">
        <f>Y266*Y516</f>
        <v>0</v>
      </c>
      <c r="Z518" s="376">
        <f t="shared" ref="Z518:AL518" si="152">Z266*Z516</f>
        <v>0</v>
      </c>
      <c r="AA518" s="376">
        <f t="shared" si="152"/>
        <v>0</v>
      </c>
      <c r="AB518" s="376">
        <f t="shared" si="152"/>
        <v>0</v>
      </c>
      <c r="AC518" s="376">
        <f t="shared" si="152"/>
        <v>0</v>
      </c>
      <c r="AD518" s="376">
        <f t="shared" si="152"/>
        <v>0</v>
      </c>
      <c r="AE518" s="376">
        <f t="shared" si="152"/>
        <v>0</v>
      </c>
      <c r="AF518" s="376">
        <f t="shared" si="152"/>
        <v>0</v>
      </c>
      <c r="AG518" s="376">
        <f t="shared" si="152"/>
        <v>0</v>
      </c>
      <c r="AH518" s="376">
        <f t="shared" si="152"/>
        <v>0</v>
      </c>
      <c r="AI518" s="376">
        <f t="shared" si="152"/>
        <v>0</v>
      </c>
      <c r="AJ518" s="376">
        <f t="shared" si="152"/>
        <v>0</v>
      </c>
      <c r="AK518" s="376">
        <f t="shared" si="152"/>
        <v>0</v>
      </c>
      <c r="AL518" s="376">
        <f t="shared" si="152"/>
        <v>0</v>
      </c>
      <c r="AM518" s="609">
        <f>SUM(Y518:AL518)</f>
        <v>0</v>
      </c>
    </row>
    <row r="519" spans="2:41" ht="15">
      <c r="B519" s="322" t="s">
        <v>161</v>
      </c>
      <c r="C519" s="343"/>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6">
        <f>Y395*Y516</f>
        <v>0</v>
      </c>
      <c r="Z519" s="376">
        <f t="shared" ref="Z519:AL519" si="153">Z395*Z516</f>
        <v>0</v>
      </c>
      <c r="AA519" s="376">
        <f t="shared" si="153"/>
        <v>0</v>
      </c>
      <c r="AB519" s="376">
        <f t="shared" si="153"/>
        <v>0</v>
      </c>
      <c r="AC519" s="376">
        <f t="shared" si="153"/>
        <v>0</v>
      </c>
      <c r="AD519" s="376">
        <f t="shared" si="153"/>
        <v>0</v>
      </c>
      <c r="AE519" s="376">
        <f t="shared" si="153"/>
        <v>0</v>
      </c>
      <c r="AF519" s="376">
        <f t="shared" si="153"/>
        <v>0</v>
      </c>
      <c r="AG519" s="376">
        <f t="shared" si="153"/>
        <v>0</v>
      </c>
      <c r="AH519" s="376">
        <f t="shared" si="153"/>
        <v>0</v>
      </c>
      <c r="AI519" s="376">
        <f t="shared" si="153"/>
        <v>0</v>
      </c>
      <c r="AJ519" s="376">
        <f t="shared" si="153"/>
        <v>0</v>
      </c>
      <c r="AK519" s="376">
        <f t="shared" si="153"/>
        <v>0</v>
      </c>
      <c r="AL519" s="376">
        <f t="shared" si="153"/>
        <v>0</v>
      </c>
      <c r="AM519" s="609">
        <f>SUM(Y519:AL519)</f>
        <v>0</v>
      </c>
    </row>
    <row r="520" spans="2:41" ht="15">
      <c r="B520" s="322" t="s">
        <v>162</v>
      </c>
      <c r="C520" s="343"/>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6">
        <f>Y513*Y516</f>
        <v>0</v>
      </c>
      <c r="Z520" s="376">
        <f t="shared" ref="Z520:AK520" si="154">Z513*Z516</f>
        <v>0</v>
      </c>
      <c r="AA520" s="376">
        <f t="shared" si="154"/>
        <v>0</v>
      </c>
      <c r="AB520" s="376">
        <f t="shared" si="154"/>
        <v>0</v>
      </c>
      <c r="AC520" s="376">
        <f t="shared" si="154"/>
        <v>0</v>
      </c>
      <c r="AD520" s="376">
        <f t="shared" si="154"/>
        <v>0</v>
      </c>
      <c r="AE520" s="376">
        <f t="shared" si="154"/>
        <v>0</v>
      </c>
      <c r="AF520" s="376">
        <f t="shared" si="154"/>
        <v>0</v>
      </c>
      <c r="AG520" s="376">
        <f t="shared" si="154"/>
        <v>0</v>
      </c>
      <c r="AH520" s="376">
        <f t="shared" si="154"/>
        <v>0</v>
      </c>
      <c r="AI520" s="376">
        <f>AI513*AI516</f>
        <v>0</v>
      </c>
      <c r="AJ520" s="376">
        <f t="shared" si="154"/>
        <v>0</v>
      </c>
      <c r="AK520" s="376">
        <f t="shared" si="154"/>
        <v>0</v>
      </c>
      <c r="AL520" s="376">
        <f>AL513*AL516</f>
        <v>0</v>
      </c>
      <c r="AM520" s="609">
        <f>SUM(Y520:AL520)</f>
        <v>0</v>
      </c>
    </row>
    <row r="521" spans="2:41" ht="15.75">
      <c r="B521" s="347" t="s">
        <v>262</v>
      </c>
      <c r="C521" s="343"/>
      <c r="D521" s="334"/>
      <c r="E521" s="332"/>
      <c r="F521" s="332"/>
      <c r="G521" s="332"/>
      <c r="H521" s="332"/>
      <c r="I521" s="332"/>
      <c r="J521" s="332"/>
      <c r="K521" s="332"/>
      <c r="L521" s="332"/>
      <c r="M521" s="332"/>
      <c r="N521" s="332"/>
      <c r="O521" s="299"/>
      <c r="P521" s="332"/>
      <c r="Q521" s="332"/>
      <c r="R521" s="332"/>
      <c r="S521" s="334"/>
      <c r="T521" s="334"/>
      <c r="U521" s="334"/>
      <c r="V521" s="334"/>
      <c r="W521" s="332"/>
      <c r="X521" s="332"/>
      <c r="Y521" s="344">
        <f>SUM(Y517:Y520)</f>
        <v>0</v>
      </c>
      <c r="Z521" s="344">
        <f t="shared" ref="Z521:AK521" si="155">SUM(Z517:Z520)</f>
        <v>0</v>
      </c>
      <c r="AA521" s="344">
        <f t="shared" si="155"/>
        <v>0</v>
      </c>
      <c r="AB521" s="344">
        <f t="shared" si="155"/>
        <v>0</v>
      </c>
      <c r="AC521" s="344">
        <f t="shared" si="155"/>
        <v>0</v>
      </c>
      <c r="AD521" s="344">
        <f t="shared" si="155"/>
        <v>0</v>
      </c>
      <c r="AE521" s="344">
        <f t="shared" si="155"/>
        <v>0</v>
      </c>
      <c r="AF521" s="344">
        <f t="shared" si="155"/>
        <v>0</v>
      </c>
      <c r="AG521" s="344">
        <f t="shared" si="155"/>
        <v>0</v>
      </c>
      <c r="AH521" s="344">
        <f t="shared" si="155"/>
        <v>0</v>
      </c>
      <c r="AI521" s="344">
        <f t="shared" si="155"/>
        <v>0</v>
      </c>
      <c r="AJ521" s="344">
        <f t="shared" si="155"/>
        <v>0</v>
      </c>
      <c r="AK521" s="344">
        <f t="shared" si="155"/>
        <v>0</v>
      </c>
      <c r="AL521" s="344">
        <f>SUM(AL517:AL520)</f>
        <v>0</v>
      </c>
      <c r="AM521" s="405">
        <f>SUM(AM517:AM520)</f>
        <v>0</v>
      </c>
    </row>
    <row r="522" spans="2:41" ht="15.75">
      <c r="B522" s="347" t="s">
        <v>263</v>
      </c>
      <c r="C522" s="343"/>
      <c r="D522" s="348"/>
      <c r="E522" s="332"/>
      <c r="F522" s="332"/>
      <c r="G522" s="332"/>
      <c r="H522" s="332"/>
      <c r="I522" s="332"/>
      <c r="J522" s="332"/>
      <c r="K522" s="332"/>
      <c r="L522" s="332"/>
      <c r="M522" s="332"/>
      <c r="N522" s="332"/>
      <c r="O522" s="299"/>
      <c r="P522" s="332"/>
      <c r="Q522" s="332"/>
      <c r="R522" s="332"/>
      <c r="S522" s="334"/>
      <c r="T522" s="334"/>
      <c r="U522" s="334"/>
      <c r="V522" s="334"/>
      <c r="W522" s="332"/>
      <c r="X522" s="332"/>
      <c r="Y522" s="345">
        <f>Y514*Y516</f>
        <v>0</v>
      </c>
      <c r="Z522" s="345">
        <f t="shared" ref="Z522:AJ522" si="156">Z514*Z516</f>
        <v>0</v>
      </c>
      <c r="AA522" s="345">
        <f>AA514*AA516</f>
        <v>0</v>
      </c>
      <c r="AB522" s="345">
        <f t="shared" si="156"/>
        <v>0</v>
      </c>
      <c r="AC522" s="345">
        <f t="shared" si="156"/>
        <v>0</v>
      </c>
      <c r="AD522" s="345">
        <f>AD514*AD516</f>
        <v>0</v>
      </c>
      <c r="AE522" s="345">
        <f t="shared" si="156"/>
        <v>0</v>
      </c>
      <c r="AF522" s="345">
        <f t="shared" si="156"/>
        <v>0</v>
      </c>
      <c r="AG522" s="345">
        <f t="shared" si="156"/>
        <v>0</v>
      </c>
      <c r="AH522" s="345">
        <f t="shared" si="156"/>
        <v>0</v>
      </c>
      <c r="AI522" s="345">
        <f t="shared" si="156"/>
        <v>0</v>
      </c>
      <c r="AJ522" s="345">
        <f t="shared" si="156"/>
        <v>0</v>
      </c>
      <c r="AK522" s="345">
        <f>AK514*AK516</f>
        <v>0</v>
      </c>
      <c r="AL522" s="345">
        <f>AL514*AL516</f>
        <v>0</v>
      </c>
      <c r="AM522" s="405">
        <f>SUM(Y522:AL522)</f>
        <v>0</v>
      </c>
    </row>
    <row r="523" spans="2:41" ht="15.75">
      <c r="B523" s="347" t="s">
        <v>265</v>
      </c>
      <c r="C523" s="343"/>
      <c r="D523" s="348"/>
      <c r="E523" s="332"/>
      <c r="F523" s="332"/>
      <c r="G523" s="332"/>
      <c r="H523" s="332"/>
      <c r="I523" s="332"/>
      <c r="J523" s="332"/>
      <c r="K523" s="332"/>
      <c r="L523" s="332"/>
      <c r="M523" s="332"/>
      <c r="N523" s="332"/>
      <c r="O523" s="299"/>
      <c r="P523" s="332"/>
      <c r="Q523" s="332"/>
      <c r="R523" s="332"/>
      <c r="S523" s="348"/>
      <c r="T523" s="348"/>
      <c r="U523" s="348"/>
      <c r="V523" s="348"/>
      <c r="W523" s="332"/>
      <c r="X523" s="332"/>
      <c r="Y523" s="349"/>
      <c r="Z523" s="349"/>
      <c r="AA523" s="349"/>
      <c r="AB523" s="349"/>
      <c r="AC523" s="349"/>
      <c r="AD523" s="349"/>
      <c r="AE523" s="349"/>
      <c r="AF523" s="349"/>
      <c r="AG523" s="349"/>
      <c r="AH523" s="349"/>
      <c r="AI523" s="349"/>
      <c r="AJ523" s="349"/>
      <c r="AK523" s="349"/>
      <c r="AL523" s="349"/>
      <c r="AM523" s="405">
        <f>AM521-AM522</f>
        <v>0</v>
      </c>
    </row>
    <row r="524" spans="2:41" ht="15.75">
      <c r="B524" s="347"/>
      <c r="C524" s="343"/>
      <c r="D524" s="348"/>
      <c r="E524" s="332"/>
      <c r="F524" s="332"/>
      <c r="G524" s="332"/>
      <c r="H524" s="332"/>
      <c r="I524" s="332"/>
      <c r="J524" s="332"/>
      <c r="K524" s="332"/>
      <c r="L524" s="332"/>
      <c r="M524" s="332"/>
      <c r="N524" s="332"/>
      <c r="O524" s="299"/>
      <c r="P524" s="332"/>
      <c r="Q524" s="332"/>
      <c r="R524" s="332"/>
      <c r="S524" s="348"/>
      <c r="T524" s="348"/>
      <c r="U524" s="348"/>
      <c r="V524" s="348"/>
      <c r="W524" s="332"/>
      <c r="X524" s="332"/>
      <c r="Y524" s="349"/>
      <c r="Z524" s="349"/>
      <c r="AA524" s="349"/>
      <c r="AB524" s="349"/>
      <c r="AC524" s="349"/>
      <c r="AD524" s="349"/>
      <c r="AE524" s="349"/>
      <c r="AF524" s="349"/>
      <c r="AG524" s="349"/>
      <c r="AH524" s="349"/>
      <c r="AI524" s="349"/>
      <c r="AJ524" s="349"/>
      <c r="AK524" s="349"/>
      <c r="AL524" s="349"/>
      <c r="AM524" s="405"/>
    </row>
    <row r="525" spans="2:41" ht="15.75">
      <c r="B525" s="347"/>
      <c r="C525" s="343"/>
      <c r="D525" s="348"/>
      <c r="E525" s="332"/>
      <c r="F525" s="332"/>
      <c r="G525" s="332"/>
      <c r="H525" s="332"/>
      <c r="I525" s="332"/>
      <c r="J525" s="332"/>
      <c r="K525" s="332"/>
      <c r="L525" s="332"/>
      <c r="M525" s="332"/>
      <c r="N525" s="332"/>
      <c r="O525" s="299"/>
      <c r="P525" s="332"/>
      <c r="Q525" s="332"/>
      <c r="R525" s="332"/>
      <c r="S525" s="348"/>
      <c r="T525" s="348"/>
      <c r="U525" s="348"/>
      <c r="V525" s="348"/>
      <c r="W525" s="332"/>
      <c r="X525" s="332"/>
      <c r="Y525" s="349"/>
      <c r="Z525" s="349"/>
      <c r="AA525" s="349"/>
      <c r="AB525" s="349"/>
      <c r="AC525" s="349"/>
      <c r="AD525" s="349"/>
      <c r="AE525" s="349"/>
      <c r="AF525" s="349"/>
      <c r="AG525" s="349"/>
      <c r="AH525" s="349"/>
      <c r="AI525" s="349"/>
      <c r="AJ525" s="349"/>
      <c r="AK525" s="349"/>
      <c r="AL525" s="349"/>
      <c r="AM525" s="406"/>
    </row>
    <row r="526" spans="2:41" ht="15">
      <c r="B526" s="322" t="s">
        <v>201</v>
      </c>
      <c r="C526" s="348"/>
      <c r="D526" s="348"/>
      <c r="E526" s="332"/>
      <c r="F526" s="332"/>
      <c r="G526" s="332"/>
      <c r="H526" s="332"/>
      <c r="I526" s="332"/>
      <c r="J526" s="332"/>
      <c r="K526" s="332"/>
      <c r="L526" s="332"/>
      <c r="M526" s="332"/>
      <c r="N526" s="332"/>
      <c r="O526" s="299"/>
      <c r="P526" s="332"/>
      <c r="Q526" s="332"/>
      <c r="R526" s="332"/>
      <c r="S526" s="348"/>
      <c r="T526" s="343"/>
      <c r="U526" s="348"/>
      <c r="V526" s="348"/>
      <c r="W526" s="332"/>
      <c r="X526" s="332"/>
      <c r="Y526" s="290">
        <f>SUMPRODUCT(E408:E511,Y408:Y511)</f>
        <v>1436113.191661221</v>
      </c>
      <c r="Z526" s="290">
        <f>SUMPRODUCT(E408:E511,Z408:Z511)</f>
        <v>811181.3541</v>
      </c>
      <c r="AA526" s="290">
        <f>IF(AA407="kW",SUMPRODUCT(N408:N511,P408:P511,AA408:AA511),SUMPRODUCT(E408:E511,AA408:AA511))</f>
        <v>2408.5846986840002</v>
      </c>
      <c r="AB526" s="290">
        <f>IF(AB407="kW",SUMPRODUCT(N408:N511,P408:P511,AB408:AB511),SUMPRODUCT(E408:E511,AB408:AB511))</f>
        <v>814.41368138400003</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208.14929494800003</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1"/>
    </row>
    <row r="527" spans="2:41" ht="15">
      <c r="B527" s="322" t="s">
        <v>202</v>
      </c>
      <c r="C527" s="354"/>
      <c r="D527" s="278"/>
      <c r="E527" s="278"/>
      <c r="F527" s="278"/>
      <c r="G527" s="278"/>
      <c r="H527" s="278"/>
      <c r="I527" s="278"/>
      <c r="J527" s="278"/>
      <c r="K527" s="278"/>
      <c r="L527" s="278"/>
      <c r="M527" s="278"/>
      <c r="N527" s="278"/>
      <c r="O527" s="355"/>
      <c r="P527" s="278"/>
      <c r="Q527" s="278"/>
      <c r="R527" s="278"/>
      <c r="S527" s="303"/>
      <c r="T527" s="308"/>
      <c r="U527" s="308"/>
      <c r="V527" s="278"/>
      <c r="W527" s="278"/>
      <c r="X527" s="308"/>
      <c r="Y527" s="290">
        <f>SUMPRODUCT(F408:F511,Y408:Y511)</f>
        <v>1370612.3966412211</v>
      </c>
      <c r="Z527" s="290">
        <f>SUMPRODUCT(F408:F511,Z408:Z511)</f>
        <v>748573.78879999998</v>
      </c>
      <c r="AA527" s="290">
        <f>IF(AA407="kW",SUMPRODUCT(N408:N511,Q408:Q511,AA408:AA511),SUMPRODUCT(F408:F511,AA408:AA511))</f>
        <v>2408.5846986840002</v>
      </c>
      <c r="AB527" s="290">
        <f>IF(AB407="kW",SUMPRODUCT(N408:N511,Q408:Q511,AB408:AB511),SUMPRODUCT(F408:F511,AB408:AB511))</f>
        <v>814.41368138400003</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208.14929494800003</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5"/>
    </row>
    <row r="528" spans="2:41" ht="15">
      <c r="B528" s="322" t="s">
        <v>203</v>
      </c>
      <c r="C528" s="354"/>
      <c r="D528" s="278"/>
      <c r="E528" s="278"/>
      <c r="F528" s="278"/>
      <c r="G528" s="278"/>
      <c r="H528" s="278"/>
      <c r="I528" s="278"/>
      <c r="J528" s="278"/>
      <c r="K528" s="278"/>
      <c r="L528" s="278"/>
      <c r="M528" s="278"/>
      <c r="N528" s="278"/>
      <c r="O528" s="355"/>
      <c r="P528" s="278"/>
      <c r="Q528" s="278"/>
      <c r="R528" s="278"/>
      <c r="S528" s="303"/>
      <c r="T528" s="308"/>
      <c r="U528" s="308"/>
      <c r="V528" s="278"/>
      <c r="W528" s="278"/>
      <c r="X528" s="308"/>
      <c r="Y528" s="290">
        <f>SUMPRODUCT(G408:G511,Y408:Y511)</f>
        <v>1368511.5265514213</v>
      </c>
      <c r="Z528" s="290">
        <f>SUMPRODUCT(G408:G511,Z408:Z511)</f>
        <v>575323.81782</v>
      </c>
      <c r="AA528" s="290">
        <f>IF(AA407="kW",SUMPRODUCT(N408:N511,R408:R511,AA408:AA511),SUMPRODUCT(G408:G511,AA408:AA511))</f>
        <v>2345.9019933240002</v>
      </c>
      <c r="AB528" s="290">
        <f>IF(AB407="kW",SUMPRODUCT(N408:N511,R408:R511,AB408:AB511),SUMPRODUCT(G408:G511,AB408:AB511))</f>
        <v>809.77051802400001</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202.73227102800004</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5"/>
    </row>
    <row r="529" spans="2:39" ht="15">
      <c r="B529" s="322" t="s">
        <v>204</v>
      </c>
      <c r="C529" s="354"/>
      <c r="D529" s="278"/>
      <c r="E529" s="278"/>
      <c r="F529" s="278"/>
      <c r="G529" s="278"/>
      <c r="H529" s="278"/>
      <c r="I529" s="278"/>
      <c r="J529" s="278"/>
      <c r="K529" s="278"/>
      <c r="L529" s="278"/>
      <c r="M529" s="278"/>
      <c r="N529" s="278"/>
      <c r="O529" s="355"/>
      <c r="P529" s="278"/>
      <c r="Q529" s="278"/>
      <c r="R529" s="278"/>
      <c r="S529" s="303"/>
      <c r="T529" s="308"/>
      <c r="U529" s="308"/>
      <c r="V529" s="278"/>
      <c r="W529" s="278"/>
      <c r="X529" s="308"/>
      <c r="Y529" s="290">
        <f>SUMPRODUCT(H408:H511,Y408:Y511)</f>
        <v>1293775.6614372956</v>
      </c>
      <c r="Z529" s="290">
        <f>SUMPRODUCT(H408:H511,Z408:Z511)</f>
        <v>575323.81782</v>
      </c>
      <c r="AA529" s="290">
        <f>IF(AA407="kW",SUMPRODUCT(N408:N511,S408:S511,AA408:AA511),SUMPRODUCT(H408:H511,AA408:AA511))</f>
        <v>2345.9019933240002</v>
      </c>
      <c r="AB529" s="290">
        <f>IF(AB407="kW",SUMPRODUCT(N408:N511,S408:S511,AB408:AB511),SUMPRODUCT(H408:H511,AB408:AB511))</f>
        <v>809.77051802400001</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202.73227102800004</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5"/>
    </row>
    <row r="530" spans="2:39" ht="15">
      <c r="B530" s="322" t="s">
        <v>205</v>
      </c>
      <c r="C530" s="354"/>
      <c r="D530" s="278"/>
      <c r="E530" s="278"/>
      <c r="F530" s="278"/>
      <c r="G530" s="278"/>
      <c r="H530" s="278"/>
      <c r="I530" s="278"/>
      <c r="J530" s="278"/>
      <c r="K530" s="278"/>
      <c r="L530" s="278"/>
      <c r="M530" s="278"/>
      <c r="N530" s="278"/>
      <c r="O530" s="355"/>
      <c r="P530" s="278"/>
      <c r="Q530" s="278"/>
      <c r="R530" s="278"/>
      <c r="S530" s="303"/>
      <c r="T530" s="308"/>
      <c r="U530" s="308"/>
      <c r="V530" s="278"/>
      <c r="W530" s="278"/>
      <c r="X530" s="308"/>
      <c r="Y530" s="290">
        <f>SUMPRODUCT(I408:I511,Y408:Y511)</f>
        <v>1243948.24596</v>
      </c>
      <c r="Z530" s="290">
        <f>SUMPRODUCT(I408:I511,Z408:Z511)</f>
        <v>575323.81782</v>
      </c>
      <c r="AA530" s="290">
        <f>IF(AA407="kW",SUMPRODUCT(N408:N511,T408:T511,AA408:AA511),SUMPRODUCT(I408:I511,AA408:AA511))</f>
        <v>2345.9019933240002</v>
      </c>
      <c r="AB530" s="290">
        <f>IF(AB407="kW",SUMPRODUCT(N408:N511,T408:T511,AB408:AB511),SUMPRODUCT(I408:I511,AB408:AB511))</f>
        <v>809.77051802400001</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202.73227102800004</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5"/>
    </row>
    <row r="531" spans="2:39" ht="15">
      <c r="B531" s="379" t="s">
        <v>206</v>
      </c>
      <c r="C531" s="357"/>
      <c r="D531" s="382"/>
      <c r="E531" s="382"/>
      <c r="F531" s="382"/>
      <c r="G531" s="382"/>
      <c r="H531" s="382"/>
      <c r="I531" s="382"/>
      <c r="J531" s="382"/>
      <c r="K531" s="382"/>
      <c r="L531" s="382"/>
      <c r="M531" s="382"/>
      <c r="N531" s="382"/>
      <c r="O531" s="381"/>
      <c r="P531" s="382"/>
      <c r="Q531" s="382"/>
      <c r="R531" s="382"/>
      <c r="S531" s="362"/>
      <c r="T531" s="383"/>
      <c r="U531" s="383"/>
      <c r="V531" s="382"/>
      <c r="W531" s="382"/>
      <c r="X531" s="383"/>
      <c r="Y531" s="324">
        <f>SUMPRODUCT(J408:J511,Y408:Y511)</f>
        <v>1241762.7769499999</v>
      </c>
      <c r="Z531" s="324">
        <f>SUMPRODUCT(J408:J511,Z408:Z511)</f>
        <v>573815.07527999999</v>
      </c>
      <c r="AA531" s="324">
        <f>IF(AA407="kW",SUMPRODUCT(N408:N511,U408:U511,AA408:AA511),SUMPRODUCT(J408:J511,AA408:AA511))</f>
        <v>2305.784991132</v>
      </c>
      <c r="AB531" s="324">
        <f>IF(AB407="kW",SUMPRODUCT(N408:N511,U408:U511,AB408:AB511),SUMPRODUCT(J408:J511,AB408:AB511))</f>
        <v>806.79888823199997</v>
      </c>
      <c r="AC531" s="324">
        <f>IF(AC407="kW",SUMPRODUCT(N408:N511,U408:U511,AC408:AC511),SUMPRODUCT(J408:J511, AC408:AC511))</f>
        <v>0</v>
      </c>
      <c r="AD531" s="324">
        <f>IF(AD407="kW",SUMPRODUCT(N408:N511,U408:U511,AD408:AD511),SUMPRODUCT(J408:J511, AD408:AD511))</f>
        <v>0</v>
      </c>
      <c r="AE531" s="324">
        <f>IF(AE407="kW",SUMPRODUCT(N408:N511,U408:U511,AE408:AE511),SUMPRODUCT(J408:J511,AE408:AE511))</f>
        <v>0</v>
      </c>
      <c r="AF531" s="324">
        <f>IF(AF407="kW",SUMPRODUCT(N408:N511,U408:U511,AF408:AF511),SUMPRODUCT(J408:J511,AF408:AF511))</f>
        <v>199.265369604</v>
      </c>
      <c r="AG531" s="324">
        <f>IF(AG407="kW",SUMPRODUCT(N408:N511,U408:U511,AG408:AG511),SUMPRODUCT(J408:J511,AG408:AG511))</f>
        <v>0</v>
      </c>
      <c r="AH531" s="324">
        <f>IF(AH407="kW",SUMPRODUCT(N408:N511,U408:U511,AH408:AH511),SUMPRODUCT(J408:J511,AH408:AH511))</f>
        <v>0</v>
      </c>
      <c r="AI531" s="324">
        <f>IF(AI407="kW",SUMPRODUCT(N408:N511,U408:U511,AI408:AI511),SUMPRODUCT(J408:J511,AI408:AI511))</f>
        <v>0</v>
      </c>
      <c r="AJ531" s="324">
        <f>IF(AJ407="kW",SUMPRODUCT(N408:N511,U408:U511,AJ408:AJ511),SUMPRODUCT(J408:J511,AJ408:AJ511))</f>
        <v>0</v>
      </c>
      <c r="AK531" s="324">
        <f>IF(AK407="kW",SUMPRODUCT(N408:N511,U408:U511,AK408:AK511),SUMPRODUCT(J408:J511,AK408:AK511))</f>
        <v>0</v>
      </c>
      <c r="AL531" s="324">
        <f>IF(AL407="kW",SUMPRODUCT(N408:N511,U408:U511,AL408:AL511),SUMPRODUCT(J408:J511,AL408:AL511))</f>
        <v>0</v>
      </c>
      <c r="AM531" s="384"/>
    </row>
    <row r="532" spans="2:39" ht="22.5" customHeight="1">
      <c r="B532" s="366" t="s">
        <v>583</v>
      </c>
      <c r="C532" s="385"/>
      <c r="D532" s="386"/>
      <c r="E532" s="386"/>
      <c r="F532" s="386"/>
      <c r="G532" s="386"/>
      <c r="H532" s="386"/>
      <c r="I532" s="386"/>
      <c r="J532" s="386"/>
      <c r="K532" s="386"/>
      <c r="L532" s="386"/>
      <c r="M532" s="386"/>
      <c r="N532" s="386"/>
      <c r="O532" s="386"/>
      <c r="P532" s="386"/>
      <c r="Q532" s="386"/>
      <c r="R532" s="386"/>
      <c r="S532" s="369"/>
      <c r="T532" s="370"/>
      <c r="U532" s="386"/>
      <c r="V532" s="386"/>
      <c r="W532" s="386"/>
      <c r="X532" s="386"/>
      <c r="Y532" s="407"/>
      <c r="Z532" s="407"/>
      <c r="AA532" s="407"/>
      <c r="AB532" s="407"/>
      <c r="AC532" s="407"/>
      <c r="AD532" s="407"/>
      <c r="AE532" s="407"/>
      <c r="AF532" s="407"/>
      <c r="AG532" s="407"/>
      <c r="AH532" s="407"/>
      <c r="AI532" s="407"/>
      <c r="AJ532" s="407"/>
      <c r="AK532" s="407"/>
      <c r="AL532" s="407"/>
      <c r="AM532" s="387"/>
    </row>
    <row r="534" spans="2:39" ht="15">
      <c r="B534" s="57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abSelected="1" topLeftCell="A1018" zoomScale="90" zoomScaleNormal="90" workbookViewId="0">
      <pane xSplit="2" topLeftCell="C1" activePane="topRight" state="frozen"/>
      <selection pane="topRight" activeCell="D1036" sqref="D1036"/>
    </sheetView>
  </sheetViews>
  <sheetFormatPr defaultColWidth="9" defaultRowHeight="15" outlineLevelRow="1" outlineLevelCol="1"/>
  <cols>
    <col min="1" max="1" width="4.5703125" style="510" customWidth="1"/>
    <col min="2" max="2" width="44" style="817" customWidth="1"/>
    <col min="3" max="3" width="13.42578125" style="425" customWidth="1"/>
    <col min="4" max="4" width="17" style="425" customWidth="1"/>
    <col min="5" max="5" width="11" style="425" customWidth="1" outlineLevel="1"/>
    <col min="6" max="6" width="12.28515625" style="425" customWidth="1" outlineLevel="1"/>
    <col min="7" max="13" width="10.140625" style="425" bestFit="1" customWidth="1" outlineLevel="1"/>
    <col min="14" max="14" width="13.5703125" style="425" customWidth="1" outlineLevel="1"/>
    <col min="15" max="15" width="15.5703125" style="425" customWidth="1"/>
    <col min="16" max="24" width="9" style="425" customWidth="1" outlineLevel="1"/>
    <col min="25" max="25" width="16.5703125" style="425" customWidth="1"/>
    <col min="26" max="27" width="15" style="425" customWidth="1"/>
    <col min="28" max="28" width="17.5703125" style="425" customWidth="1"/>
    <col min="29" max="29" width="19.5703125" style="425" customWidth="1"/>
    <col min="30" max="30" width="18.5703125" style="425" customWidth="1"/>
    <col min="31" max="35" width="15" style="425" customWidth="1"/>
    <col min="36" max="38" width="17.28515625" style="425" customWidth="1"/>
    <col min="39" max="39" width="14.5703125" style="425" customWidth="1"/>
    <col min="40" max="40" width="11.5703125" style="425" customWidth="1"/>
    <col min="41" max="16384" width="9" style="425"/>
  </cols>
  <sheetData>
    <row r="13" spans="2:39" ht="15.75" thickBot="1"/>
    <row r="14" spans="2:39" ht="26.25" customHeight="1" thickBot="1">
      <c r="B14" s="931" t="s">
        <v>171</v>
      </c>
      <c r="C14" s="256" t="s">
        <v>175</v>
      </c>
      <c r="D14" s="498"/>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931"/>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931"/>
      <c r="C16" s="908" t="s">
        <v>551</v>
      </c>
      <c r="D16" s="909"/>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931" t="s">
        <v>505</v>
      </c>
      <c r="C18" s="929" t="s">
        <v>687</v>
      </c>
      <c r="D18" s="929"/>
      <c r="E18" s="929"/>
      <c r="F18" s="929"/>
      <c r="G18" s="929"/>
      <c r="H18" s="929"/>
      <c r="I18" s="929"/>
      <c r="J18" s="929"/>
      <c r="K18" s="929"/>
      <c r="L18" s="929"/>
      <c r="M18" s="929"/>
      <c r="N18" s="929"/>
      <c r="O18" s="929"/>
      <c r="P18" s="929"/>
      <c r="Q18" s="929"/>
      <c r="R18" s="929"/>
      <c r="S18" s="929"/>
      <c r="T18" s="929"/>
      <c r="U18" s="929"/>
      <c r="V18" s="929"/>
      <c r="W18" s="929"/>
      <c r="X18" s="929"/>
      <c r="Y18" s="586"/>
      <c r="Z18" s="586"/>
      <c r="AA18" s="586"/>
      <c r="AB18" s="586"/>
      <c r="AC18" s="586"/>
      <c r="AD18" s="586"/>
      <c r="AE18" s="269"/>
      <c r="AF18" s="264"/>
      <c r="AG18" s="264"/>
      <c r="AH18" s="264"/>
      <c r="AI18" s="264"/>
      <c r="AJ18" s="264"/>
      <c r="AK18" s="264"/>
      <c r="AL18" s="264"/>
      <c r="AM18" s="264"/>
    </row>
    <row r="19" spans="2:39" ht="45.75" customHeight="1">
      <c r="B19" s="931"/>
      <c r="C19" s="929" t="s">
        <v>566</v>
      </c>
      <c r="D19" s="929"/>
      <c r="E19" s="929"/>
      <c r="F19" s="929"/>
      <c r="G19" s="929"/>
      <c r="H19" s="929"/>
      <c r="I19" s="929"/>
      <c r="J19" s="929"/>
      <c r="K19" s="929"/>
      <c r="L19" s="929"/>
      <c r="M19" s="929"/>
      <c r="N19" s="929"/>
      <c r="O19" s="929"/>
      <c r="P19" s="929"/>
      <c r="Q19" s="929"/>
      <c r="R19" s="929"/>
      <c r="S19" s="929"/>
      <c r="T19" s="929"/>
      <c r="U19" s="929"/>
      <c r="V19" s="929"/>
      <c r="W19" s="929"/>
      <c r="X19" s="929"/>
      <c r="Y19" s="586"/>
      <c r="Z19" s="586"/>
      <c r="AA19" s="586"/>
      <c r="AB19" s="586"/>
      <c r="AC19" s="586"/>
      <c r="AD19" s="586"/>
      <c r="AE19" s="269"/>
      <c r="AF19" s="264"/>
      <c r="AG19" s="264"/>
      <c r="AH19" s="264"/>
      <c r="AI19" s="264"/>
      <c r="AJ19" s="264"/>
      <c r="AK19" s="264"/>
      <c r="AL19" s="264"/>
      <c r="AM19" s="264"/>
    </row>
    <row r="20" spans="2:39" ht="62.25" customHeight="1">
      <c r="B20" s="818"/>
      <c r="C20" s="929" t="s">
        <v>564</v>
      </c>
      <c r="D20" s="929"/>
      <c r="E20" s="929"/>
      <c r="F20" s="929"/>
      <c r="G20" s="929"/>
      <c r="H20" s="929"/>
      <c r="I20" s="929"/>
      <c r="J20" s="929"/>
      <c r="K20" s="929"/>
      <c r="L20" s="929"/>
      <c r="M20" s="929"/>
      <c r="N20" s="929"/>
      <c r="O20" s="929"/>
      <c r="P20" s="929"/>
      <c r="Q20" s="929"/>
      <c r="R20" s="929"/>
      <c r="S20" s="929"/>
      <c r="T20" s="929"/>
      <c r="U20" s="929"/>
      <c r="V20" s="929"/>
      <c r="W20" s="929"/>
      <c r="X20" s="929"/>
      <c r="Y20" s="586"/>
      <c r="Z20" s="586"/>
      <c r="AA20" s="586"/>
      <c r="AB20" s="586"/>
      <c r="AC20" s="586"/>
      <c r="AD20" s="586"/>
      <c r="AE20" s="426"/>
      <c r="AF20" s="264"/>
      <c r="AG20" s="264"/>
      <c r="AH20" s="264"/>
      <c r="AI20" s="264"/>
      <c r="AJ20" s="264"/>
      <c r="AK20" s="264"/>
      <c r="AL20" s="264"/>
      <c r="AM20" s="264"/>
    </row>
    <row r="21" spans="2:39" ht="37.5" customHeight="1">
      <c r="B21" s="818"/>
      <c r="C21" s="929" t="s">
        <v>630</v>
      </c>
      <c r="D21" s="929"/>
      <c r="E21" s="929"/>
      <c r="F21" s="929"/>
      <c r="G21" s="929"/>
      <c r="H21" s="929"/>
      <c r="I21" s="929"/>
      <c r="J21" s="929"/>
      <c r="K21" s="929"/>
      <c r="L21" s="929"/>
      <c r="M21" s="929"/>
      <c r="N21" s="929"/>
      <c r="O21" s="929"/>
      <c r="P21" s="929"/>
      <c r="Q21" s="929"/>
      <c r="R21" s="929"/>
      <c r="S21" s="929"/>
      <c r="T21" s="929"/>
      <c r="U21" s="929"/>
      <c r="V21" s="929"/>
      <c r="W21" s="929"/>
      <c r="X21" s="929"/>
      <c r="Y21" s="586"/>
      <c r="Z21" s="586"/>
      <c r="AA21" s="586"/>
      <c r="AB21" s="586"/>
      <c r="AC21" s="586"/>
      <c r="AD21" s="586"/>
      <c r="AE21" s="275"/>
      <c r="AF21" s="264"/>
      <c r="AG21" s="264"/>
      <c r="AH21" s="264"/>
      <c r="AI21" s="264"/>
      <c r="AJ21" s="264"/>
      <c r="AK21" s="264"/>
      <c r="AL21" s="264"/>
      <c r="AM21" s="264"/>
    </row>
    <row r="22" spans="2:39" ht="54.75" customHeight="1">
      <c r="B22" s="818"/>
      <c r="C22" s="929" t="s">
        <v>614</v>
      </c>
      <c r="D22" s="929"/>
      <c r="E22" s="929"/>
      <c r="F22" s="929"/>
      <c r="G22" s="929"/>
      <c r="H22" s="929"/>
      <c r="I22" s="929"/>
      <c r="J22" s="929"/>
      <c r="K22" s="929"/>
      <c r="L22" s="929"/>
      <c r="M22" s="929"/>
      <c r="N22" s="929"/>
      <c r="O22" s="929"/>
      <c r="P22" s="929"/>
      <c r="Q22" s="929"/>
      <c r="R22" s="929"/>
      <c r="S22" s="929"/>
      <c r="T22" s="929"/>
      <c r="U22" s="929"/>
      <c r="V22" s="929"/>
      <c r="W22" s="929"/>
      <c r="X22" s="929"/>
      <c r="Y22" s="586"/>
      <c r="Z22" s="586"/>
      <c r="AA22" s="586"/>
      <c r="AB22" s="586"/>
      <c r="AC22" s="586"/>
      <c r="AD22" s="586"/>
      <c r="AE22" s="426"/>
      <c r="AF22" s="264"/>
      <c r="AG22" s="264"/>
      <c r="AH22" s="264"/>
      <c r="AI22" s="264"/>
      <c r="AJ22" s="264"/>
      <c r="AK22" s="264"/>
      <c r="AL22" s="264"/>
      <c r="AM22" s="264"/>
    </row>
    <row r="23" spans="2:39" ht="15.75">
      <c r="B23" s="818"/>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931" t="s">
        <v>527</v>
      </c>
      <c r="C24" s="576"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931"/>
      <c r="C25" s="576"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818"/>
      <c r="C26" s="576"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818"/>
      <c r="C27" s="576"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818"/>
      <c r="C28" s="576"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818"/>
      <c r="C29" s="576"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81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81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819" t="s">
        <v>266</v>
      </c>
      <c r="C33" s="280"/>
      <c r="D33" s="570"/>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932" t="s">
        <v>211</v>
      </c>
      <c r="C34" s="922" t="s">
        <v>33</v>
      </c>
      <c r="D34" s="283" t="s">
        <v>422</v>
      </c>
      <c r="E34" s="924" t="s">
        <v>209</v>
      </c>
      <c r="F34" s="925"/>
      <c r="G34" s="925"/>
      <c r="H34" s="925"/>
      <c r="I34" s="925"/>
      <c r="J34" s="925"/>
      <c r="K34" s="925"/>
      <c r="L34" s="925"/>
      <c r="M34" s="926"/>
      <c r="N34" s="927" t="s">
        <v>213</v>
      </c>
      <c r="O34" s="283" t="s">
        <v>423</v>
      </c>
      <c r="P34" s="924" t="s">
        <v>212</v>
      </c>
      <c r="Q34" s="925"/>
      <c r="R34" s="925"/>
      <c r="S34" s="925"/>
      <c r="T34" s="925"/>
      <c r="U34" s="925"/>
      <c r="V34" s="925"/>
      <c r="W34" s="925"/>
      <c r="X34" s="926"/>
      <c r="Y34" s="917" t="s">
        <v>243</v>
      </c>
      <c r="Z34" s="918"/>
      <c r="AA34" s="918"/>
      <c r="AB34" s="918"/>
      <c r="AC34" s="918"/>
      <c r="AD34" s="918"/>
      <c r="AE34" s="918"/>
      <c r="AF34" s="918"/>
      <c r="AG34" s="918"/>
      <c r="AH34" s="918"/>
      <c r="AI34" s="918"/>
      <c r="AJ34" s="918"/>
      <c r="AK34" s="918"/>
      <c r="AL34" s="918"/>
      <c r="AM34" s="919"/>
    </row>
    <row r="35" spans="1:39" ht="65.25" customHeight="1">
      <c r="B35" s="933"/>
      <c r="C35" s="923"/>
      <c r="D35" s="284">
        <v>2015</v>
      </c>
      <c r="E35" s="284">
        <v>2016</v>
      </c>
      <c r="F35" s="284">
        <v>2017</v>
      </c>
      <c r="G35" s="284">
        <v>2018</v>
      </c>
      <c r="H35" s="284">
        <v>2019</v>
      </c>
      <c r="I35" s="284">
        <v>2020</v>
      </c>
      <c r="J35" s="284">
        <v>2021</v>
      </c>
      <c r="K35" s="284">
        <v>2022</v>
      </c>
      <c r="L35" s="284">
        <v>2023</v>
      </c>
      <c r="M35" s="427">
        <v>2024</v>
      </c>
      <c r="N35" s="928"/>
      <c r="O35" s="284">
        <v>2015</v>
      </c>
      <c r="P35" s="284">
        <v>2016</v>
      </c>
      <c r="Q35" s="284">
        <v>2017</v>
      </c>
      <c r="R35" s="284">
        <v>2018</v>
      </c>
      <c r="S35" s="284">
        <v>2019</v>
      </c>
      <c r="T35" s="284">
        <v>2020</v>
      </c>
      <c r="U35" s="284">
        <v>2021</v>
      </c>
      <c r="V35" s="284">
        <v>2022</v>
      </c>
      <c r="W35" s="284">
        <v>2023</v>
      </c>
      <c r="X35" s="427">
        <v>2024</v>
      </c>
      <c r="Y35" s="284" t="str">
        <f>'1.  LRAMVA Summary'!D52</f>
        <v>Residential</v>
      </c>
      <c r="Z35" s="284" t="str">
        <f>'1.  LRAMVA Summary'!E52</f>
        <v>GS&lt;50 kW</v>
      </c>
      <c r="AA35" s="284" t="str">
        <f>'1.  LRAMVA Summary'!F52</f>
        <v>General Service 50 - 999 kW</v>
      </c>
      <c r="AB35" s="284" t="str">
        <f>'1.  LRAMVA Summary'!G52</f>
        <v>General Service 1,000 - 4,999 kW</v>
      </c>
      <c r="AC35" s="284" t="str">
        <f>'1.  LRAMVA Summary'!H52</f>
        <v>Sentinel Lighting</v>
      </c>
      <c r="AD35" s="284" t="str">
        <f>'1.  LRAMVA Summary'!I52</f>
        <v>Street Lighting</v>
      </c>
      <c r="AE35" s="284" t="str">
        <f>'1.  LRAMVA Summary'!J52</f>
        <v>Unmetered Scattered Load</v>
      </c>
      <c r="AF35" s="284" t="str">
        <f>'1.  LRAMVA Summary'!K52</f>
        <v>Large Use</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820"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v>
      </c>
      <c r="AD36" s="290" t="str">
        <f>'1.  LRAMVA Summary'!I53</f>
        <v>kW</v>
      </c>
      <c r="AE36" s="290" t="str">
        <f>'1.  LRAMVA Summary'!J53</f>
        <v>kWh</v>
      </c>
      <c r="AF36" s="290" t="str">
        <f>'1.  LRAMVA Summary'!K53</f>
        <v>kW</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821"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10">
        <v>1</v>
      </c>
      <c r="B38" s="822" t="s">
        <v>95</v>
      </c>
      <c r="C38" s="290" t="s">
        <v>25</v>
      </c>
      <c r="D38" s="294">
        <v>322695</v>
      </c>
      <c r="E38" s="294">
        <v>319758</v>
      </c>
      <c r="F38" s="294">
        <v>319758</v>
      </c>
      <c r="G38" s="294">
        <v>319758</v>
      </c>
      <c r="H38" s="294">
        <v>319758</v>
      </c>
      <c r="I38" s="294">
        <v>319758</v>
      </c>
      <c r="J38" s="294">
        <v>319758</v>
      </c>
      <c r="K38" s="294">
        <v>319689</v>
      </c>
      <c r="L38" s="294">
        <v>319689</v>
      </c>
      <c r="M38" s="294">
        <v>319689</v>
      </c>
      <c r="N38" s="290"/>
      <c r="O38" s="294">
        <v>21</v>
      </c>
      <c r="P38" s="294">
        <v>21</v>
      </c>
      <c r="Q38" s="294">
        <v>21</v>
      </c>
      <c r="R38" s="294">
        <v>21</v>
      </c>
      <c r="S38" s="294">
        <v>21</v>
      </c>
      <c r="T38" s="294">
        <v>21</v>
      </c>
      <c r="U38" s="294">
        <v>21</v>
      </c>
      <c r="V38" s="294">
        <v>21</v>
      </c>
      <c r="W38" s="294">
        <v>21</v>
      </c>
      <c r="X38" s="294">
        <v>21</v>
      </c>
      <c r="Y38" s="408">
        <v>1</v>
      </c>
      <c r="Z38" s="408"/>
      <c r="AA38" s="408"/>
      <c r="AB38" s="408"/>
      <c r="AC38" s="408"/>
      <c r="AD38" s="408"/>
      <c r="AE38" s="408"/>
      <c r="AF38" s="408"/>
      <c r="AG38" s="408"/>
      <c r="AH38" s="408"/>
      <c r="AI38" s="408"/>
      <c r="AJ38" s="408"/>
      <c r="AK38" s="408"/>
      <c r="AL38" s="408"/>
      <c r="AM38" s="295">
        <f>SUM(Y38:AL38)</f>
        <v>1</v>
      </c>
    </row>
    <row r="39" spans="1:39" outlineLevel="1">
      <c r="B39" s="823" t="s">
        <v>267</v>
      </c>
      <c r="C39" s="290" t="s">
        <v>163</v>
      </c>
      <c r="D39" s="294">
        <v>53894</v>
      </c>
      <c r="E39" s="294">
        <v>53119</v>
      </c>
      <c r="F39" s="294">
        <v>53119</v>
      </c>
      <c r="G39" s="294">
        <v>53119</v>
      </c>
      <c r="H39" s="294">
        <v>53119</v>
      </c>
      <c r="I39" s="294">
        <v>53119</v>
      </c>
      <c r="J39" s="294">
        <v>53119</v>
      </c>
      <c r="K39" s="294">
        <v>53097</v>
      </c>
      <c r="L39" s="294">
        <v>53097</v>
      </c>
      <c r="M39" s="294">
        <v>53097</v>
      </c>
      <c r="N39" s="461"/>
      <c r="O39" s="294">
        <v>3</v>
      </c>
      <c r="P39" s="294">
        <v>3</v>
      </c>
      <c r="Q39" s="294">
        <v>3</v>
      </c>
      <c r="R39" s="294">
        <v>3</v>
      </c>
      <c r="S39" s="294">
        <v>3</v>
      </c>
      <c r="T39" s="294">
        <v>3</v>
      </c>
      <c r="U39" s="294">
        <v>3</v>
      </c>
      <c r="V39" s="294">
        <v>3</v>
      </c>
      <c r="W39" s="294">
        <v>3</v>
      </c>
      <c r="X39" s="294">
        <v>3</v>
      </c>
      <c r="Y39" s="409">
        <v>1</v>
      </c>
      <c r="Z39" s="409">
        <v>0</v>
      </c>
      <c r="AA39" s="409">
        <v>0</v>
      </c>
      <c r="AB39" s="409">
        <v>0</v>
      </c>
      <c r="AC39" s="409">
        <v>0</v>
      </c>
      <c r="AD39" s="409">
        <v>0</v>
      </c>
      <c r="AE39" s="409">
        <v>0</v>
      </c>
      <c r="AF39" s="409">
        <v>0</v>
      </c>
      <c r="AG39" s="409">
        <f t="shared" ref="AG39:AL39" si="0">AG38</f>
        <v>0</v>
      </c>
      <c r="AH39" s="409">
        <f t="shared" si="0"/>
        <v>0</v>
      </c>
      <c r="AI39" s="409">
        <f t="shared" si="0"/>
        <v>0</v>
      </c>
      <c r="AJ39" s="409">
        <f t="shared" si="0"/>
        <v>0</v>
      </c>
      <c r="AK39" s="409">
        <f t="shared" si="0"/>
        <v>0</v>
      </c>
      <c r="AL39" s="409">
        <f t="shared" si="0"/>
        <v>0</v>
      </c>
      <c r="AM39" s="296"/>
    </row>
    <row r="40" spans="1:39" ht="15.75" outlineLevel="1">
      <c r="B40" s="824"/>
      <c r="C40" s="298"/>
      <c r="D40" s="298"/>
      <c r="E40" s="298"/>
      <c r="F40" s="298"/>
      <c r="G40" s="298"/>
      <c r="H40" s="298"/>
      <c r="I40" s="298"/>
      <c r="J40" s="298"/>
      <c r="K40" s="298"/>
      <c r="L40" s="298"/>
      <c r="M40" s="298"/>
      <c r="N40" s="299"/>
      <c r="O40" s="298"/>
      <c r="P40" s="298"/>
      <c r="Q40" s="298"/>
      <c r="R40" s="298"/>
      <c r="S40" s="298"/>
      <c r="T40" s="298"/>
      <c r="U40" s="298"/>
      <c r="V40" s="298"/>
      <c r="W40" s="298"/>
      <c r="X40" s="298"/>
      <c r="Y40" s="410"/>
      <c r="Z40" s="411"/>
      <c r="AA40" s="411"/>
      <c r="AB40" s="411"/>
      <c r="AC40" s="411"/>
      <c r="AD40" s="411"/>
      <c r="AE40" s="411"/>
      <c r="AF40" s="411"/>
      <c r="AG40" s="411"/>
      <c r="AH40" s="411"/>
      <c r="AI40" s="411"/>
      <c r="AJ40" s="411"/>
      <c r="AK40" s="411"/>
      <c r="AL40" s="411"/>
      <c r="AM40" s="301"/>
    </row>
    <row r="41" spans="1:39" outlineLevel="1">
      <c r="A41" s="510">
        <v>2</v>
      </c>
      <c r="B41" s="822" t="s">
        <v>96</v>
      </c>
      <c r="C41" s="290" t="s">
        <v>25</v>
      </c>
      <c r="D41" s="294">
        <v>596157</v>
      </c>
      <c r="E41" s="294">
        <v>585562</v>
      </c>
      <c r="F41" s="294">
        <v>585562</v>
      </c>
      <c r="G41" s="294">
        <v>585562</v>
      </c>
      <c r="H41" s="294">
        <v>585562</v>
      </c>
      <c r="I41" s="294">
        <v>585562</v>
      </c>
      <c r="J41" s="294">
        <v>585562</v>
      </c>
      <c r="K41" s="294">
        <v>585255</v>
      </c>
      <c r="L41" s="294">
        <v>585255</v>
      </c>
      <c r="M41" s="294">
        <v>585255</v>
      </c>
      <c r="N41" s="290"/>
      <c r="O41" s="294">
        <v>40</v>
      </c>
      <c r="P41" s="294">
        <v>40</v>
      </c>
      <c r="Q41" s="294">
        <v>40</v>
      </c>
      <c r="R41" s="294">
        <v>40</v>
      </c>
      <c r="S41" s="294">
        <v>40</v>
      </c>
      <c r="T41" s="294">
        <v>40</v>
      </c>
      <c r="U41" s="294">
        <v>40</v>
      </c>
      <c r="V41" s="294">
        <v>40</v>
      </c>
      <c r="W41" s="294">
        <v>40</v>
      </c>
      <c r="X41" s="294">
        <v>40</v>
      </c>
      <c r="Y41" s="408">
        <v>1</v>
      </c>
      <c r="Z41" s="408"/>
      <c r="AA41" s="408"/>
      <c r="AB41" s="408"/>
      <c r="AC41" s="408"/>
      <c r="AD41" s="408"/>
      <c r="AE41" s="408"/>
      <c r="AF41" s="408"/>
      <c r="AG41" s="408"/>
      <c r="AH41" s="408"/>
      <c r="AI41" s="408"/>
      <c r="AJ41" s="408"/>
      <c r="AK41" s="408"/>
      <c r="AL41" s="408"/>
      <c r="AM41" s="295">
        <f>SUM(Y41:AL41)</f>
        <v>1</v>
      </c>
    </row>
    <row r="42" spans="1:39" outlineLevel="1">
      <c r="B42" s="823" t="s">
        <v>267</v>
      </c>
      <c r="C42" s="290" t="s">
        <v>163</v>
      </c>
      <c r="D42" s="294">
        <v>6166</v>
      </c>
      <c r="E42" s="294">
        <v>6094</v>
      </c>
      <c r="F42" s="294">
        <v>6094</v>
      </c>
      <c r="G42" s="294">
        <v>6094</v>
      </c>
      <c r="H42" s="294">
        <v>6094</v>
      </c>
      <c r="I42" s="294">
        <v>6094</v>
      </c>
      <c r="J42" s="294">
        <v>6094</v>
      </c>
      <c r="K42" s="294">
        <v>6079</v>
      </c>
      <c r="L42" s="294">
        <v>6079</v>
      </c>
      <c r="M42" s="294">
        <v>6079</v>
      </c>
      <c r="N42" s="461"/>
      <c r="O42" s="294">
        <v>0</v>
      </c>
      <c r="P42" s="294">
        <v>0</v>
      </c>
      <c r="Q42" s="294">
        <v>0</v>
      </c>
      <c r="R42" s="294">
        <v>0</v>
      </c>
      <c r="S42" s="294">
        <v>0</v>
      </c>
      <c r="T42" s="294">
        <v>0</v>
      </c>
      <c r="U42" s="294">
        <v>0</v>
      </c>
      <c r="V42" s="294">
        <v>0</v>
      </c>
      <c r="W42" s="294">
        <v>0</v>
      </c>
      <c r="X42" s="294">
        <v>0</v>
      </c>
      <c r="Y42" s="409">
        <v>1</v>
      </c>
      <c r="Z42" s="409">
        <v>0</v>
      </c>
      <c r="AA42" s="409">
        <v>0</v>
      </c>
      <c r="AB42" s="409">
        <v>0</v>
      </c>
      <c r="AC42" s="409">
        <v>0</v>
      </c>
      <c r="AD42" s="409">
        <v>0</v>
      </c>
      <c r="AE42" s="409">
        <v>0</v>
      </c>
      <c r="AF42" s="409">
        <v>0</v>
      </c>
      <c r="AG42" s="409">
        <f t="shared" ref="AG42" si="1">AG41</f>
        <v>0</v>
      </c>
      <c r="AH42" s="409">
        <f t="shared" ref="AH42" si="2">AH41</f>
        <v>0</v>
      </c>
      <c r="AI42" s="409">
        <f t="shared" ref="AI42" si="3">AI41</f>
        <v>0</v>
      </c>
      <c r="AJ42" s="409">
        <f t="shared" ref="AJ42" si="4">AJ41</f>
        <v>0</v>
      </c>
      <c r="AK42" s="409">
        <f t="shared" ref="AK42" si="5">AK41</f>
        <v>0</v>
      </c>
      <c r="AL42" s="409">
        <f t="shared" ref="AL42" si="6">AL41</f>
        <v>0</v>
      </c>
      <c r="AM42" s="296"/>
    </row>
    <row r="43" spans="1:39" ht="15.75" outlineLevel="1">
      <c r="B43" s="824"/>
      <c r="C43" s="298"/>
      <c r="D43" s="303"/>
      <c r="E43" s="303"/>
      <c r="F43" s="303"/>
      <c r="G43" s="303"/>
      <c r="H43" s="303"/>
      <c r="I43" s="303"/>
      <c r="J43" s="303"/>
      <c r="K43" s="303"/>
      <c r="L43" s="303"/>
      <c r="M43" s="303"/>
      <c r="N43" s="299"/>
      <c r="O43" s="303"/>
      <c r="P43" s="303"/>
      <c r="Q43" s="303"/>
      <c r="R43" s="303"/>
      <c r="S43" s="303"/>
      <c r="T43" s="303"/>
      <c r="U43" s="303"/>
      <c r="V43" s="303"/>
      <c r="W43" s="303"/>
      <c r="X43" s="303"/>
      <c r="Y43" s="410"/>
      <c r="Z43" s="411"/>
      <c r="AA43" s="411"/>
      <c r="AB43" s="411"/>
      <c r="AC43" s="411"/>
      <c r="AD43" s="411"/>
      <c r="AE43" s="411"/>
      <c r="AF43" s="411"/>
      <c r="AG43" s="411"/>
      <c r="AH43" s="411"/>
      <c r="AI43" s="411"/>
      <c r="AJ43" s="411"/>
      <c r="AK43" s="411"/>
      <c r="AL43" s="411"/>
      <c r="AM43" s="301"/>
    </row>
    <row r="44" spans="1:39" outlineLevel="1">
      <c r="A44" s="510">
        <v>3</v>
      </c>
      <c r="B44" s="822" t="s">
        <v>97</v>
      </c>
      <c r="C44" s="290" t="s">
        <v>25</v>
      </c>
      <c r="D44" s="294">
        <v>62028</v>
      </c>
      <c r="E44" s="294">
        <v>62028</v>
      </c>
      <c r="F44" s="294">
        <v>62028</v>
      </c>
      <c r="G44" s="294">
        <v>61193</v>
      </c>
      <c r="H44" s="294">
        <v>30523</v>
      </c>
      <c r="I44" s="294">
        <v>0</v>
      </c>
      <c r="J44" s="294">
        <v>0</v>
      </c>
      <c r="K44" s="294">
        <v>0</v>
      </c>
      <c r="L44" s="294">
        <v>0</v>
      </c>
      <c r="M44" s="294">
        <v>0</v>
      </c>
      <c r="N44" s="290"/>
      <c r="O44" s="294">
        <v>10</v>
      </c>
      <c r="P44" s="294">
        <v>10</v>
      </c>
      <c r="Q44" s="294">
        <v>10</v>
      </c>
      <c r="R44" s="294">
        <v>9</v>
      </c>
      <c r="S44" s="294">
        <v>4</v>
      </c>
      <c r="T44" s="294">
        <v>0</v>
      </c>
      <c r="U44" s="294">
        <v>0</v>
      </c>
      <c r="V44" s="294">
        <v>0</v>
      </c>
      <c r="W44" s="294">
        <v>0</v>
      </c>
      <c r="X44" s="294">
        <v>0</v>
      </c>
      <c r="Y44" s="408">
        <v>1</v>
      </c>
      <c r="Z44" s="408"/>
      <c r="AA44" s="408"/>
      <c r="AB44" s="408"/>
      <c r="AC44" s="408"/>
      <c r="AD44" s="408"/>
      <c r="AE44" s="408"/>
      <c r="AF44" s="408"/>
      <c r="AG44" s="408"/>
      <c r="AH44" s="408"/>
      <c r="AI44" s="408"/>
      <c r="AJ44" s="408"/>
      <c r="AK44" s="408"/>
      <c r="AL44" s="408"/>
      <c r="AM44" s="295">
        <f>SUM(Y44:AL44)</f>
        <v>1</v>
      </c>
    </row>
    <row r="45" spans="1:39" outlineLevel="1">
      <c r="B45" s="823" t="s">
        <v>267</v>
      </c>
      <c r="C45" s="290" t="s">
        <v>163</v>
      </c>
      <c r="D45" s="294"/>
      <c r="E45" s="294"/>
      <c r="F45" s="294"/>
      <c r="G45" s="294"/>
      <c r="H45" s="294"/>
      <c r="I45" s="294"/>
      <c r="J45" s="294"/>
      <c r="K45" s="294"/>
      <c r="L45" s="294"/>
      <c r="M45" s="294"/>
      <c r="N45" s="461"/>
      <c r="O45" s="294"/>
      <c r="P45" s="294"/>
      <c r="Q45" s="294"/>
      <c r="R45" s="294"/>
      <c r="S45" s="294"/>
      <c r="T45" s="294"/>
      <c r="U45" s="294"/>
      <c r="V45" s="294"/>
      <c r="W45" s="294"/>
      <c r="X45" s="294"/>
      <c r="Y45" s="409">
        <v>1</v>
      </c>
      <c r="Z45" s="409">
        <v>0</v>
      </c>
      <c r="AA45" s="409">
        <v>0</v>
      </c>
      <c r="AB45" s="409">
        <v>0</v>
      </c>
      <c r="AC45" s="409">
        <v>0</v>
      </c>
      <c r="AD45" s="409">
        <v>0</v>
      </c>
      <c r="AE45" s="409">
        <v>0</v>
      </c>
      <c r="AF45" s="409">
        <v>0</v>
      </c>
      <c r="AG45" s="409">
        <f t="shared" ref="AG45" si="7">AG44</f>
        <v>0</v>
      </c>
      <c r="AH45" s="409">
        <f t="shared" ref="AH45" si="8">AH44</f>
        <v>0</v>
      </c>
      <c r="AI45" s="409">
        <f t="shared" ref="AI45" si="9">AI44</f>
        <v>0</v>
      </c>
      <c r="AJ45" s="409">
        <f t="shared" ref="AJ45" si="10">AJ44</f>
        <v>0</v>
      </c>
      <c r="AK45" s="409">
        <f t="shared" ref="AK45" si="11">AK44</f>
        <v>0</v>
      </c>
      <c r="AL45" s="409">
        <f t="shared" ref="AL45" si="12">AL44</f>
        <v>0</v>
      </c>
      <c r="AM45" s="296"/>
    </row>
    <row r="46" spans="1:39" outlineLevel="1">
      <c r="B46" s="823"/>
      <c r="C46" s="304"/>
      <c r="D46" s="290"/>
      <c r="E46" s="290"/>
      <c r="F46" s="290"/>
      <c r="G46" s="290"/>
      <c r="H46" s="290"/>
      <c r="I46" s="290"/>
      <c r="J46" s="290"/>
      <c r="K46" s="290"/>
      <c r="L46" s="290"/>
      <c r="M46" s="290"/>
      <c r="N46" s="290"/>
      <c r="O46" s="290"/>
      <c r="P46" s="290"/>
      <c r="Q46" s="290"/>
      <c r="R46" s="290"/>
      <c r="S46" s="290"/>
      <c r="T46" s="290"/>
      <c r="U46" s="290"/>
      <c r="V46" s="290"/>
      <c r="W46" s="290"/>
      <c r="X46" s="290"/>
      <c r="Y46" s="410"/>
      <c r="Z46" s="410"/>
      <c r="AA46" s="410"/>
      <c r="AB46" s="410"/>
      <c r="AC46" s="410"/>
      <c r="AD46" s="410"/>
      <c r="AE46" s="410"/>
      <c r="AF46" s="410"/>
      <c r="AG46" s="410"/>
      <c r="AH46" s="410"/>
      <c r="AI46" s="410"/>
      <c r="AJ46" s="410"/>
      <c r="AK46" s="410"/>
      <c r="AL46" s="410"/>
      <c r="AM46" s="305"/>
    </row>
    <row r="47" spans="1:39" outlineLevel="1">
      <c r="A47" s="510">
        <v>4</v>
      </c>
      <c r="B47" s="822" t="s">
        <v>673</v>
      </c>
      <c r="C47" s="290" t="s">
        <v>25</v>
      </c>
      <c r="D47" s="294">
        <v>387380</v>
      </c>
      <c r="E47" s="294">
        <v>387380</v>
      </c>
      <c r="F47" s="294">
        <v>387380</v>
      </c>
      <c r="G47" s="294">
        <v>387380</v>
      </c>
      <c r="H47" s="294">
        <v>387380</v>
      </c>
      <c r="I47" s="294">
        <v>387380</v>
      </c>
      <c r="J47" s="294">
        <v>387380</v>
      </c>
      <c r="K47" s="294">
        <v>387380</v>
      </c>
      <c r="L47" s="294">
        <v>387380</v>
      </c>
      <c r="M47" s="294">
        <v>387380</v>
      </c>
      <c r="N47" s="290"/>
      <c r="O47" s="294">
        <v>204</v>
      </c>
      <c r="P47" s="294">
        <v>204</v>
      </c>
      <c r="Q47" s="294">
        <v>204</v>
      </c>
      <c r="R47" s="294">
        <v>204</v>
      </c>
      <c r="S47" s="294">
        <v>204</v>
      </c>
      <c r="T47" s="294">
        <v>204</v>
      </c>
      <c r="U47" s="294">
        <v>204</v>
      </c>
      <c r="V47" s="294">
        <v>204</v>
      </c>
      <c r="W47" s="294">
        <v>204</v>
      </c>
      <c r="X47" s="294">
        <v>204</v>
      </c>
      <c r="Y47" s="408">
        <v>1</v>
      </c>
      <c r="Z47" s="408"/>
      <c r="AA47" s="408"/>
      <c r="AB47" s="408"/>
      <c r="AC47" s="408"/>
      <c r="AD47" s="408"/>
      <c r="AE47" s="408"/>
      <c r="AF47" s="408"/>
      <c r="AG47" s="408"/>
      <c r="AH47" s="408"/>
      <c r="AI47" s="408"/>
      <c r="AJ47" s="408"/>
      <c r="AK47" s="408"/>
      <c r="AL47" s="408"/>
      <c r="AM47" s="295">
        <f>SUM(Y47:AL47)</f>
        <v>1</v>
      </c>
    </row>
    <row r="48" spans="1:39" outlineLevel="1">
      <c r="B48" s="823" t="s">
        <v>267</v>
      </c>
      <c r="C48" s="290" t="s">
        <v>163</v>
      </c>
      <c r="D48" s="294">
        <v>3351</v>
      </c>
      <c r="E48" s="294">
        <v>3351</v>
      </c>
      <c r="F48" s="294">
        <v>3351</v>
      </c>
      <c r="G48" s="294">
        <v>3351</v>
      </c>
      <c r="H48" s="294">
        <v>3351</v>
      </c>
      <c r="I48" s="294">
        <v>3351</v>
      </c>
      <c r="J48" s="294">
        <v>3351</v>
      </c>
      <c r="K48" s="294">
        <v>3351</v>
      </c>
      <c r="L48" s="294">
        <v>3351</v>
      </c>
      <c r="M48" s="294">
        <v>3351</v>
      </c>
      <c r="N48" s="461"/>
      <c r="O48" s="294">
        <v>2</v>
      </c>
      <c r="P48" s="294">
        <v>2</v>
      </c>
      <c r="Q48" s="294">
        <v>2</v>
      </c>
      <c r="R48" s="294">
        <v>2</v>
      </c>
      <c r="S48" s="294">
        <v>2</v>
      </c>
      <c r="T48" s="294">
        <v>2</v>
      </c>
      <c r="U48" s="294">
        <v>2</v>
      </c>
      <c r="V48" s="294">
        <v>2</v>
      </c>
      <c r="W48" s="294">
        <v>2</v>
      </c>
      <c r="X48" s="294">
        <v>2</v>
      </c>
      <c r="Y48" s="409">
        <v>1</v>
      </c>
      <c r="Z48" s="409">
        <v>0</v>
      </c>
      <c r="AA48" s="409">
        <v>0</v>
      </c>
      <c r="AB48" s="409">
        <v>0</v>
      </c>
      <c r="AC48" s="409">
        <v>0</v>
      </c>
      <c r="AD48" s="409">
        <v>0</v>
      </c>
      <c r="AE48" s="409">
        <v>0</v>
      </c>
      <c r="AF48" s="409">
        <v>0</v>
      </c>
      <c r="AG48" s="409">
        <f t="shared" ref="AG48" si="13">AG47</f>
        <v>0</v>
      </c>
      <c r="AH48" s="409">
        <f t="shared" ref="AH48" si="14">AH47</f>
        <v>0</v>
      </c>
      <c r="AI48" s="409">
        <f t="shared" ref="AI48" si="15">AI47</f>
        <v>0</v>
      </c>
      <c r="AJ48" s="409">
        <f t="shared" ref="AJ48" si="16">AJ47</f>
        <v>0</v>
      </c>
      <c r="AK48" s="409">
        <f t="shared" ref="AK48" si="17">AK47</f>
        <v>0</v>
      </c>
      <c r="AL48" s="409">
        <f t="shared" ref="AL48" si="18">AL47</f>
        <v>0</v>
      </c>
      <c r="AM48" s="296"/>
    </row>
    <row r="49" spans="1:39" outlineLevel="1">
      <c r="B49" s="823"/>
      <c r="C49" s="304"/>
      <c r="D49" s="303"/>
      <c r="E49" s="303"/>
      <c r="F49" s="303"/>
      <c r="G49" s="303"/>
      <c r="H49" s="303"/>
      <c r="I49" s="303"/>
      <c r="J49" s="303"/>
      <c r="K49" s="303"/>
      <c r="L49" s="303"/>
      <c r="M49" s="303"/>
      <c r="N49" s="290"/>
      <c r="O49" s="303"/>
      <c r="P49" s="303"/>
      <c r="Q49" s="303"/>
      <c r="R49" s="303"/>
      <c r="S49" s="303"/>
      <c r="T49" s="303"/>
      <c r="U49" s="303"/>
      <c r="V49" s="303"/>
      <c r="W49" s="303"/>
      <c r="X49" s="303"/>
      <c r="Y49" s="410"/>
      <c r="Z49" s="410"/>
      <c r="AA49" s="410"/>
      <c r="AB49" s="410"/>
      <c r="AC49" s="410"/>
      <c r="AD49" s="410"/>
      <c r="AE49" s="410"/>
      <c r="AF49" s="410"/>
      <c r="AG49" s="410"/>
      <c r="AH49" s="410"/>
      <c r="AI49" s="410"/>
      <c r="AJ49" s="410"/>
      <c r="AK49" s="410"/>
      <c r="AL49" s="410"/>
      <c r="AM49" s="305"/>
    </row>
    <row r="50" spans="1:39" ht="18" customHeight="1" outlineLevel="1">
      <c r="A50" s="510">
        <v>5</v>
      </c>
      <c r="B50" s="822"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8"/>
      <c r="Z50" s="408"/>
      <c r="AA50" s="408"/>
      <c r="AB50" s="408"/>
      <c r="AC50" s="408"/>
      <c r="AD50" s="408"/>
      <c r="AE50" s="408"/>
      <c r="AF50" s="408"/>
      <c r="AG50" s="408"/>
      <c r="AH50" s="408"/>
      <c r="AI50" s="408"/>
      <c r="AJ50" s="408"/>
      <c r="AK50" s="408"/>
      <c r="AL50" s="408"/>
      <c r="AM50" s="295">
        <f>SUM(Y50:AL50)</f>
        <v>0</v>
      </c>
    </row>
    <row r="51" spans="1:39" outlineLevel="1">
      <c r="B51" s="823" t="s">
        <v>267</v>
      </c>
      <c r="C51" s="290" t="s">
        <v>163</v>
      </c>
      <c r="D51" s="294"/>
      <c r="E51" s="294"/>
      <c r="F51" s="294"/>
      <c r="G51" s="294"/>
      <c r="H51" s="294"/>
      <c r="I51" s="294"/>
      <c r="J51" s="294"/>
      <c r="K51" s="294"/>
      <c r="L51" s="294"/>
      <c r="M51" s="294"/>
      <c r="N51" s="461"/>
      <c r="O51" s="294"/>
      <c r="P51" s="294"/>
      <c r="Q51" s="294"/>
      <c r="R51" s="294"/>
      <c r="S51" s="294"/>
      <c r="T51" s="294"/>
      <c r="U51" s="294"/>
      <c r="V51" s="294"/>
      <c r="W51" s="294"/>
      <c r="X51" s="294"/>
      <c r="Y51" s="409">
        <v>0</v>
      </c>
      <c r="Z51" s="409">
        <v>0</v>
      </c>
      <c r="AA51" s="409">
        <v>0</v>
      </c>
      <c r="AB51" s="409">
        <v>0</v>
      </c>
      <c r="AC51" s="409">
        <v>0</v>
      </c>
      <c r="AD51" s="409">
        <v>0</v>
      </c>
      <c r="AE51" s="409">
        <v>0</v>
      </c>
      <c r="AF51" s="409">
        <v>0</v>
      </c>
      <c r="AG51" s="409">
        <f t="shared" ref="AG51" si="19">AG50</f>
        <v>0</v>
      </c>
      <c r="AH51" s="409">
        <f t="shared" ref="AH51" si="20">AH50</f>
        <v>0</v>
      </c>
      <c r="AI51" s="409">
        <f t="shared" ref="AI51" si="21">AI50</f>
        <v>0</v>
      </c>
      <c r="AJ51" s="409">
        <f t="shared" ref="AJ51" si="22">AJ50</f>
        <v>0</v>
      </c>
      <c r="AK51" s="409">
        <f t="shared" ref="AK51" si="23">AK50</f>
        <v>0</v>
      </c>
      <c r="AL51" s="409">
        <f t="shared" ref="AL51" si="24">AL50</f>
        <v>0</v>
      </c>
      <c r="AM51" s="296"/>
    </row>
    <row r="52" spans="1:39" outlineLevel="1">
      <c r="B52" s="823"/>
      <c r="C52" s="290"/>
      <c r="D52" s="290"/>
      <c r="E52" s="290"/>
      <c r="F52" s="290"/>
      <c r="G52" s="290"/>
      <c r="H52" s="290"/>
      <c r="I52" s="290"/>
      <c r="J52" s="290"/>
      <c r="K52" s="290"/>
      <c r="L52" s="290"/>
      <c r="M52" s="290"/>
      <c r="N52" s="290"/>
      <c r="O52" s="290"/>
      <c r="P52" s="290"/>
      <c r="Q52" s="290"/>
      <c r="R52" s="290"/>
      <c r="S52" s="290"/>
      <c r="T52" s="290"/>
      <c r="U52" s="290"/>
      <c r="V52" s="290"/>
      <c r="W52" s="290"/>
      <c r="X52" s="290"/>
      <c r="Y52" s="420"/>
      <c r="Z52" s="421"/>
      <c r="AA52" s="421"/>
      <c r="AB52" s="421"/>
      <c r="AC52" s="421"/>
      <c r="AD52" s="421"/>
      <c r="AE52" s="421"/>
      <c r="AF52" s="421"/>
      <c r="AG52" s="421"/>
      <c r="AH52" s="421"/>
      <c r="AI52" s="421"/>
      <c r="AJ52" s="421"/>
      <c r="AK52" s="421"/>
      <c r="AL52" s="421"/>
      <c r="AM52" s="296"/>
    </row>
    <row r="53" spans="1:39" ht="16.5" customHeight="1" outlineLevel="1">
      <c r="B53" s="825"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2"/>
      <c r="Z53" s="412"/>
      <c r="AA53" s="412"/>
      <c r="AB53" s="412"/>
      <c r="AC53" s="412"/>
      <c r="AD53" s="412"/>
      <c r="AE53" s="412"/>
      <c r="AF53" s="412"/>
      <c r="AG53" s="412"/>
      <c r="AH53" s="412"/>
      <c r="AI53" s="412"/>
      <c r="AJ53" s="412"/>
      <c r="AK53" s="412"/>
      <c r="AL53" s="412"/>
      <c r="AM53" s="291"/>
    </row>
    <row r="54" spans="1:39" outlineLevel="1">
      <c r="A54" s="510">
        <v>6</v>
      </c>
      <c r="B54" s="822"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3"/>
      <c r="Z54" s="408"/>
      <c r="AA54" s="408"/>
      <c r="AB54" s="408"/>
      <c r="AC54" s="408"/>
      <c r="AD54" s="408"/>
      <c r="AE54" s="408"/>
      <c r="AF54" s="413"/>
      <c r="AG54" s="413"/>
      <c r="AH54" s="413"/>
      <c r="AI54" s="413"/>
      <c r="AJ54" s="413"/>
      <c r="AK54" s="413"/>
      <c r="AL54" s="413"/>
      <c r="AM54" s="295">
        <f>SUM(Y54:AL54)</f>
        <v>0</v>
      </c>
    </row>
    <row r="55" spans="1:39" outlineLevel="1">
      <c r="B55" s="823" t="s">
        <v>267</v>
      </c>
      <c r="C55" s="290" t="s">
        <v>163</v>
      </c>
      <c r="D55" s="294"/>
      <c r="E55" s="294"/>
      <c r="F55" s="294"/>
      <c r="G55" s="294"/>
      <c r="H55" s="294"/>
      <c r="I55" s="294"/>
      <c r="J55" s="294"/>
      <c r="K55" s="294"/>
      <c r="L55" s="294"/>
      <c r="M55" s="294"/>
      <c r="N55" s="294">
        <v>12</v>
      </c>
      <c r="O55" s="294"/>
      <c r="P55" s="294"/>
      <c r="Q55" s="294"/>
      <c r="R55" s="294"/>
      <c r="S55" s="294"/>
      <c r="T55" s="294"/>
      <c r="U55" s="294"/>
      <c r="V55" s="294"/>
      <c r="W55" s="294"/>
      <c r="X55" s="294"/>
      <c r="Y55" s="409">
        <v>0</v>
      </c>
      <c r="Z55" s="409">
        <v>0</v>
      </c>
      <c r="AA55" s="409">
        <v>0</v>
      </c>
      <c r="AB55" s="409">
        <v>0</v>
      </c>
      <c r="AC55" s="409">
        <v>0</v>
      </c>
      <c r="AD55" s="409">
        <v>0</v>
      </c>
      <c r="AE55" s="409">
        <v>0</v>
      </c>
      <c r="AF55" s="409">
        <v>0</v>
      </c>
      <c r="AG55" s="409">
        <f t="shared" ref="AG55" si="25">AG54</f>
        <v>0</v>
      </c>
      <c r="AH55" s="409">
        <f t="shared" ref="AH55" si="26">AH54</f>
        <v>0</v>
      </c>
      <c r="AI55" s="409">
        <f t="shared" ref="AI55" si="27">AI54</f>
        <v>0</v>
      </c>
      <c r="AJ55" s="409">
        <f t="shared" ref="AJ55" si="28">AJ54</f>
        <v>0</v>
      </c>
      <c r="AK55" s="409">
        <f t="shared" ref="AK55" si="29">AK54</f>
        <v>0</v>
      </c>
      <c r="AL55" s="409">
        <f t="shared" ref="AL55" si="30">AL54</f>
        <v>0</v>
      </c>
      <c r="AM55" s="310"/>
    </row>
    <row r="56" spans="1:39" outlineLevel="1">
      <c r="B56" s="826"/>
      <c r="C56" s="311"/>
      <c r="D56" s="290"/>
      <c r="E56" s="290"/>
      <c r="F56" s="290"/>
      <c r="G56" s="290"/>
      <c r="H56" s="290"/>
      <c r="I56" s="290"/>
      <c r="J56" s="290"/>
      <c r="K56" s="290"/>
      <c r="L56" s="290"/>
      <c r="M56" s="290"/>
      <c r="N56" s="290"/>
      <c r="O56" s="290"/>
      <c r="P56" s="290"/>
      <c r="Q56" s="290"/>
      <c r="R56" s="290"/>
      <c r="S56" s="290"/>
      <c r="T56" s="290"/>
      <c r="U56" s="290"/>
      <c r="V56" s="290"/>
      <c r="W56" s="290"/>
      <c r="X56" s="290"/>
      <c r="Y56" s="414"/>
      <c r="Z56" s="414"/>
      <c r="AA56" s="414"/>
      <c r="AB56" s="414"/>
      <c r="AC56" s="414"/>
      <c r="AD56" s="414"/>
      <c r="AE56" s="414"/>
      <c r="AF56" s="414"/>
      <c r="AG56" s="414"/>
      <c r="AH56" s="414"/>
      <c r="AI56" s="414"/>
      <c r="AJ56" s="414"/>
      <c r="AK56" s="414"/>
      <c r="AL56" s="414"/>
      <c r="AM56" s="312"/>
    </row>
    <row r="57" spans="1:39" ht="28.5" customHeight="1" outlineLevel="1">
      <c r="A57" s="510">
        <v>7</v>
      </c>
      <c r="B57" s="822" t="s">
        <v>100</v>
      </c>
      <c r="C57" s="290" t="s">
        <v>25</v>
      </c>
      <c r="D57" s="294">
        <v>5333302</v>
      </c>
      <c r="E57" s="294">
        <v>5333302</v>
      </c>
      <c r="F57" s="294">
        <v>5298190</v>
      </c>
      <c r="G57" s="294">
        <v>5298190</v>
      </c>
      <c r="H57" s="294">
        <v>5298190</v>
      </c>
      <c r="I57" s="294">
        <v>5298190</v>
      </c>
      <c r="J57" s="294">
        <v>5252067</v>
      </c>
      <c r="K57" s="294">
        <v>5252067</v>
      </c>
      <c r="L57" s="294">
        <v>5087206</v>
      </c>
      <c r="M57" s="294">
        <v>4874162</v>
      </c>
      <c r="N57" s="294">
        <v>12</v>
      </c>
      <c r="O57" s="294">
        <v>308</v>
      </c>
      <c r="P57" s="294">
        <v>308</v>
      </c>
      <c r="Q57" s="294">
        <v>297</v>
      </c>
      <c r="R57" s="294">
        <v>297</v>
      </c>
      <c r="S57" s="294">
        <v>297</v>
      </c>
      <c r="T57" s="294">
        <v>297</v>
      </c>
      <c r="U57" s="294">
        <v>290</v>
      </c>
      <c r="V57" s="294">
        <v>290</v>
      </c>
      <c r="W57" s="294">
        <v>289</v>
      </c>
      <c r="X57" s="294">
        <v>265</v>
      </c>
      <c r="Y57" s="514"/>
      <c r="Z57" s="514">
        <v>0.13</v>
      </c>
      <c r="AA57" s="514">
        <v>0.83</v>
      </c>
      <c r="AB57" s="408">
        <v>0.04</v>
      </c>
      <c r="AC57" s="514"/>
      <c r="AD57" s="408"/>
      <c r="AE57" s="408"/>
      <c r="AF57" s="413"/>
      <c r="AG57" s="413"/>
      <c r="AH57" s="413"/>
      <c r="AI57" s="413"/>
      <c r="AJ57" s="413"/>
      <c r="AK57" s="413"/>
      <c r="AL57" s="413"/>
      <c r="AM57" s="295">
        <f>SUM(Y57:AL57)</f>
        <v>1</v>
      </c>
    </row>
    <row r="58" spans="1:39" outlineLevel="1">
      <c r="B58" s="823" t="s">
        <v>267</v>
      </c>
      <c r="C58" s="290" t="s">
        <v>163</v>
      </c>
      <c r="D58" s="294">
        <v>213861</v>
      </c>
      <c r="E58" s="294">
        <v>213861</v>
      </c>
      <c r="F58" s="294">
        <v>248974</v>
      </c>
      <c r="G58" s="294">
        <v>249689</v>
      </c>
      <c r="H58" s="294">
        <v>249689</v>
      </c>
      <c r="I58" s="294">
        <v>249689</v>
      </c>
      <c r="J58" s="294">
        <v>295812</v>
      </c>
      <c r="K58" s="294">
        <v>295812</v>
      </c>
      <c r="L58" s="294">
        <v>460472</v>
      </c>
      <c r="M58" s="294">
        <v>499374</v>
      </c>
      <c r="N58" s="294">
        <v>12</v>
      </c>
      <c r="O58" s="294">
        <v>24</v>
      </c>
      <c r="P58" s="294">
        <v>24</v>
      </c>
      <c r="Q58" s="294">
        <v>35</v>
      </c>
      <c r="R58" s="294">
        <v>35</v>
      </c>
      <c r="S58" s="294">
        <v>35</v>
      </c>
      <c r="T58" s="294">
        <v>35</v>
      </c>
      <c r="U58" s="294">
        <v>43</v>
      </c>
      <c r="V58" s="294">
        <v>43</v>
      </c>
      <c r="W58" s="294">
        <v>43</v>
      </c>
      <c r="X58" s="294">
        <v>40</v>
      </c>
      <c r="Y58" s="409">
        <v>0</v>
      </c>
      <c r="Z58" s="409">
        <v>0.13</v>
      </c>
      <c r="AA58" s="409">
        <v>0.83</v>
      </c>
      <c r="AB58" s="409">
        <v>0.04</v>
      </c>
      <c r="AC58" s="409">
        <v>0</v>
      </c>
      <c r="AD58" s="409">
        <v>0</v>
      </c>
      <c r="AE58" s="409">
        <v>0</v>
      </c>
      <c r="AF58" s="409">
        <v>0</v>
      </c>
      <c r="AG58" s="409">
        <f t="shared" ref="AG58" si="31">AG57</f>
        <v>0</v>
      </c>
      <c r="AH58" s="409">
        <f t="shared" ref="AH58" si="32">AH57</f>
        <v>0</v>
      </c>
      <c r="AI58" s="409">
        <f t="shared" ref="AI58" si="33">AI57</f>
        <v>0</v>
      </c>
      <c r="AJ58" s="409">
        <f t="shared" ref="AJ58" si="34">AJ57</f>
        <v>0</v>
      </c>
      <c r="AK58" s="409">
        <f t="shared" ref="AK58" si="35">AK57</f>
        <v>0</v>
      </c>
      <c r="AL58" s="409">
        <f t="shared" ref="AL58" si="36">AL57</f>
        <v>0</v>
      </c>
      <c r="AM58" s="310"/>
    </row>
    <row r="59" spans="1:39" outlineLevel="1">
      <c r="B59" s="827"/>
      <c r="C59" s="311"/>
      <c r="D59" s="290"/>
      <c r="E59" s="290"/>
      <c r="F59" s="290"/>
      <c r="G59" s="290"/>
      <c r="H59" s="290"/>
      <c r="I59" s="290"/>
      <c r="J59" s="290"/>
      <c r="K59" s="290"/>
      <c r="L59" s="290"/>
      <c r="M59" s="290"/>
      <c r="N59" s="290"/>
      <c r="O59" s="290"/>
      <c r="P59" s="290"/>
      <c r="Q59" s="290"/>
      <c r="R59" s="290"/>
      <c r="S59" s="290"/>
      <c r="T59" s="290"/>
      <c r="U59" s="290"/>
      <c r="V59" s="290"/>
      <c r="W59" s="290"/>
      <c r="X59" s="290"/>
      <c r="Y59" s="414"/>
      <c r="Z59" s="415"/>
      <c r="AA59" s="414"/>
      <c r="AB59" s="414"/>
      <c r="AC59" s="414"/>
      <c r="AD59" s="414"/>
      <c r="AE59" s="414"/>
      <c r="AF59" s="414"/>
      <c r="AG59" s="414"/>
      <c r="AH59" s="414"/>
      <c r="AI59" s="414"/>
      <c r="AJ59" s="414"/>
      <c r="AK59" s="414"/>
      <c r="AL59" s="414"/>
      <c r="AM59" s="312"/>
    </row>
    <row r="60" spans="1:39" ht="30" outlineLevel="1">
      <c r="A60" s="510">
        <v>8</v>
      </c>
      <c r="B60" s="822" t="s">
        <v>101</v>
      </c>
      <c r="C60" s="290" t="s">
        <v>25</v>
      </c>
      <c r="D60" s="294">
        <v>278584</v>
      </c>
      <c r="E60" s="294">
        <v>239362</v>
      </c>
      <c r="F60" s="294">
        <v>167643</v>
      </c>
      <c r="G60" s="294">
        <v>167643</v>
      </c>
      <c r="H60" s="294">
        <v>167643</v>
      </c>
      <c r="I60" s="294">
        <v>167643</v>
      </c>
      <c r="J60" s="294">
        <v>167643</v>
      </c>
      <c r="K60" s="294">
        <v>167643</v>
      </c>
      <c r="L60" s="294">
        <v>167643</v>
      </c>
      <c r="M60" s="294">
        <v>167643</v>
      </c>
      <c r="N60" s="294">
        <v>12</v>
      </c>
      <c r="O60" s="294">
        <v>66</v>
      </c>
      <c r="P60" s="294">
        <v>57</v>
      </c>
      <c r="Q60" s="294">
        <v>38</v>
      </c>
      <c r="R60" s="294">
        <v>38</v>
      </c>
      <c r="S60" s="294">
        <v>38</v>
      </c>
      <c r="T60" s="294">
        <v>38</v>
      </c>
      <c r="U60" s="294">
        <v>38</v>
      </c>
      <c r="V60" s="294">
        <v>38</v>
      </c>
      <c r="W60" s="294">
        <v>38</v>
      </c>
      <c r="X60" s="294">
        <v>38</v>
      </c>
      <c r="Y60" s="413"/>
      <c r="Z60" s="514">
        <v>1</v>
      </c>
      <c r="AA60" s="408"/>
      <c r="AB60" s="408"/>
      <c r="AC60" s="408"/>
      <c r="AD60" s="408"/>
      <c r="AE60" s="408"/>
      <c r="AF60" s="413"/>
      <c r="AG60" s="413"/>
      <c r="AH60" s="413"/>
      <c r="AI60" s="413"/>
      <c r="AJ60" s="413"/>
      <c r="AK60" s="413"/>
      <c r="AL60" s="413"/>
      <c r="AM60" s="295">
        <f>SUM(Y60:AL60)</f>
        <v>1</v>
      </c>
    </row>
    <row r="61" spans="1:39" outlineLevel="1">
      <c r="B61" s="823" t="s">
        <v>267</v>
      </c>
      <c r="C61" s="290" t="s">
        <v>163</v>
      </c>
      <c r="D61" s="294">
        <v>-122373</v>
      </c>
      <c r="E61" s="294">
        <v>-83151</v>
      </c>
      <c r="F61" s="294">
        <v>-11432</v>
      </c>
      <c r="G61" s="294">
        <v>154</v>
      </c>
      <c r="H61" s="294">
        <v>154</v>
      </c>
      <c r="I61" s="294">
        <v>154</v>
      </c>
      <c r="J61" s="294">
        <v>154</v>
      </c>
      <c r="K61" s="294">
        <v>154</v>
      </c>
      <c r="L61" s="294">
        <v>154</v>
      </c>
      <c r="M61" s="294">
        <v>154</v>
      </c>
      <c r="N61" s="294">
        <v>12</v>
      </c>
      <c r="O61" s="294">
        <v>-30</v>
      </c>
      <c r="P61" s="294">
        <v>-22</v>
      </c>
      <c r="Q61" s="294">
        <v>-2</v>
      </c>
      <c r="R61" s="294">
        <v>0</v>
      </c>
      <c r="S61" s="294">
        <v>0</v>
      </c>
      <c r="T61" s="294">
        <v>0</v>
      </c>
      <c r="U61" s="294">
        <v>0</v>
      </c>
      <c r="V61" s="294">
        <v>0</v>
      </c>
      <c r="W61" s="294">
        <v>0</v>
      </c>
      <c r="X61" s="294">
        <v>0</v>
      </c>
      <c r="Y61" s="409">
        <v>0</v>
      </c>
      <c r="Z61" s="409">
        <v>1</v>
      </c>
      <c r="AA61" s="409">
        <v>0</v>
      </c>
      <c r="AB61" s="409">
        <v>0</v>
      </c>
      <c r="AC61" s="409">
        <v>0</v>
      </c>
      <c r="AD61" s="409">
        <v>0</v>
      </c>
      <c r="AE61" s="409">
        <v>0</v>
      </c>
      <c r="AF61" s="409">
        <v>0</v>
      </c>
      <c r="AG61" s="409">
        <f t="shared" ref="AG61" si="37">AG60</f>
        <v>0</v>
      </c>
      <c r="AH61" s="409">
        <f t="shared" ref="AH61" si="38">AH60</f>
        <v>0</v>
      </c>
      <c r="AI61" s="409">
        <f t="shared" ref="AI61" si="39">AI60</f>
        <v>0</v>
      </c>
      <c r="AJ61" s="409">
        <f t="shared" ref="AJ61" si="40">AJ60</f>
        <v>0</v>
      </c>
      <c r="AK61" s="409">
        <f t="shared" ref="AK61" si="41">AK60</f>
        <v>0</v>
      </c>
      <c r="AL61" s="409">
        <f t="shared" ref="AL61" si="42">AL60</f>
        <v>0</v>
      </c>
      <c r="AM61" s="310"/>
    </row>
    <row r="62" spans="1:39" outlineLevel="1">
      <c r="B62" s="827"/>
      <c r="C62" s="311"/>
      <c r="D62" s="315"/>
      <c r="E62" s="315"/>
      <c r="F62" s="315"/>
      <c r="G62" s="315"/>
      <c r="H62" s="315"/>
      <c r="I62" s="315"/>
      <c r="J62" s="315"/>
      <c r="K62" s="315"/>
      <c r="L62" s="315"/>
      <c r="M62" s="315"/>
      <c r="N62" s="290"/>
      <c r="O62" s="315"/>
      <c r="P62" s="315"/>
      <c r="Q62" s="315"/>
      <c r="R62" s="315"/>
      <c r="S62" s="315"/>
      <c r="T62" s="315"/>
      <c r="U62" s="315"/>
      <c r="V62" s="315"/>
      <c r="W62" s="315"/>
      <c r="X62" s="315"/>
      <c r="Y62" s="414"/>
      <c r="Z62" s="415"/>
      <c r="AA62" s="414"/>
      <c r="AB62" s="414"/>
      <c r="AC62" s="414"/>
      <c r="AD62" s="414"/>
      <c r="AE62" s="414"/>
      <c r="AF62" s="414"/>
      <c r="AG62" s="414"/>
      <c r="AH62" s="414"/>
      <c r="AI62" s="414"/>
      <c r="AJ62" s="414"/>
      <c r="AK62" s="414"/>
      <c r="AL62" s="414"/>
      <c r="AM62" s="312"/>
    </row>
    <row r="63" spans="1:39" ht="30" outlineLevel="1">
      <c r="A63" s="510">
        <v>9</v>
      </c>
      <c r="B63" s="822"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3"/>
      <c r="Z63" s="408"/>
      <c r="AA63" s="408"/>
      <c r="AB63" s="408"/>
      <c r="AC63" s="408"/>
      <c r="AD63" s="408"/>
      <c r="AE63" s="408"/>
      <c r="AF63" s="413"/>
      <c r="AG63" s="413"/>
      <c r="AH63" s="413"/>
      <c r="AI63" s="413"/>
      <c r="AJ63" s="413"/>
      <c r="AK63" s="413"/>
      <c r="AL63" s="413"/>
      <c r="AM63" s="295">
        <f>SUM(Y63:AL63)</f>
        <v>0</v>
      </c>
    </row>
    <row r="64" spans="1:39" outlineLevel="1">
      <c r="B64" s="823" t="s">
        <v>267</v>
      </c>
      <c r="C64" s="290" t="s">
        <v>163</v>
      </c>
      <c r="D64" s="294"/>
      <c r="E64" s="294"/>
      <c r="F64" s="294"/>
      <c r="G64" s="294"/>
      <c r="H64" s="294"/>
      <c r="I64" s="294"/>
      <c r="J64" s="294"/>
      <c r="K64" s="294"/>
      <c r="L64" s="294"/>
      <c r="M64" s="294"/>
      <c r="N64" s="294">
        <v>12</v>
      </c>
      <c r="O64" s="294"/>
      <c r="P64" s="294"/>
      <c r="Q64" s="294"/>
      <c r="R64" s="294"/>
      <c r="S64" s="294"/>
      <c r="T64" s="294"/>
      <c r="U64" s="294"/>
      <c r="V64" s="294"/>
      <c r="W64" s="294"/>
      <c r="X64" s="294"/>
      <c r="Y64" s="409">
        <v>0</v>
      </c>
      <c r="Z64" s="409">
        <v>0</v>
      </c>
      <c r="AA64" s="409">
        <v>0</v>
      </c>
      <c r="AB64" s="409">
        <v>0</v>
      </c>
      <c r="AC64" s="409">
        <v>0</v>
      </c>
      <c r="AD64" s="409">
        <v>0</v>
      </c>
      <c r="AE64" s="409">
        <v>0</v>
      </c>
      <c r="AF64" s="409">
        <v>0</v>
      </c>
      <c r="AG64" s="409">
        <f t="shared" ref="AG64" si="43">AG63</f>
        <v>0</v>
      </c>
      <c r="AH64" s="409">
        <f t="shared" ref="AH64" si="44">AH63</f>
        <v>0</v>
      </c>
      <c r="AI64" s="409">
        <f t="shared" ref="AI64" si="45">AI63</f>
        <v>0</v>
      </c>
      <c r="AJ64" s="409">
        <f t="shared" ref="AJ64" si="46">AJ63</f>
        <v>0</v>
      </c>
      <c r="AK64" s="409">
        <f t="shared" ref="AK64" si="47">AK63</f>
        <v>0</v>
      </c>
      <c r="AL64" s="409">
        <f t="shared" ref="AL64" si="48">AL63</f>
        <v>0</v>
      </c>
      <c r="AM64" s="310"/>
    </row>
    <row r="65" spans="1:39" outlineLevel="1">
      <c r="B65" s="827"/>
      <c r="C65" s="311"/>
      <c r="D65" s="315"/>
      <c r="E65" s="315"/>
      <c r="F65" s="315"/>
      <c r="G65" s="315"/>
      <c r="H65" s="315"/>
      <c r="I65" s="315"/>
      <c r="J65" s="315"/>
      <c r="K65" s="315"/>
      <c r="L65" s="315"/>
      <c r="M65" s="315"/>
      <c r="N65" s="290"/>
      <c r="O65" s="315"/>
      <c r="P65" s="315"/>
      <c r="Q65" s="315"/>
      <c r="R65" s="315"/>
      <c r="S65" s="315"/>
      <c r="T65" s="315"/>
      <c r="U65" s="315"/>
      <c r="V65" s="315"/>
      <c r="W65" s="315"/>
      <c r="X65" s="315"/>
      <c r="Y65" s="414"/>
      <c r="Z65" s="414"/>
      <c r="AA65" s="414"/>
      <c r="AB65" s="414"/>
      <c r="AC65" s="414"/>
      <c r="AD65" s="414"/>
      <c r="AE65" s="414"/>
      <c r="AF65" s="414"/>
      <c r="AG65" s="414"/>
      <c r="AH65" s="414"/>
      <c r="AI65" s="414"/>
      <c r="AJ65" s="414"/>
      <c r="AK65" s="414"/>
      <c r="AL65" s="414"/>
      <c r="AM65" s="312"/>
    </row>
    <row r="66" spans="1:39" ht="30" outlineLevel="1">
      <c r="A66" s="510">
        <v>10</v>
      </c>
      <c r="B66" s="822"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3"/>
      <c r="Z66" s="408"/>
      <c r="AA66" s="408">
        <v>1</v>
      </c>
      <c r="AB66" s="408"/>
      <c r="AC66" s="408"/>
      <c r="AD66" s="408"/>
      <c r="AE66" s="408"/>
      <c r="AF66" s="413"/>
      <c r="AG66" s="413"/>
      <c r="AH66" s="413"/>
      <c r="AI66" s="413"/>
      <c r="AJ66" s="413"/>
      <c r="AK66" s="413"/>
      <c r="AL66" s="413"/>
      <c r="AM66" s="295">
        <f>SUM(Y66:AL66)</f>
        <v>1</v>
      </c>
    </row>
    <row r="67" spans="1:39" outlineLevel="1">
      <c r="B67" s="823" t="s">
        <v>267</v>
      </c>
      <c r="C67" s="290" t="s">
        <v>163</v>
      </c>
      <c r="D67" s="294">
        <v>60323</v>
      </c>
      <c r="E67" s="294">
        <v>60323</v>
      </c>
      <c r="F67" s="294">
        <v>60323</v>
      </c>
      <c r="G67" s="294">
        <v>60323</v>
      </c>
      <c r="H67" s="294">
        <v>60323</v>
      </c>
      <c r="I67" s="294">
        <v>60323</v>
      </c>
      <c r="J67" s="294">
        <v>60323</v>
      </c>
      <c r="K67" s="294">
        <v>60323</v>
      </c>
      <c r="L67" s="294">
        <v>60323</v>
      </c>
      <c r="M67" s="294">
        <v>60323</v>
      </c>
      <c r="N67" s="294">
        <v>3</v>
      </c>
      <c r="O67" s="294">
        <v>16</v>
      </c>
      <c r="P67" s="294">
        <v>16</v>
      </c>
      <c r="Q67" s="294">
        <v>16</v>
      </c>
      <c r="R67" s="294">
        <v>16</v>
      </c>
      <c r="S67" s="294">
        <v>16</v>
      </c>
      <c r="T67" s="294">
        <v>16</v>
      </c>
      <c r="U67" s="294">
        <v>16</v>
      </c>
      <c r="V67" s="294">
        <v>16</v>
      </c>
      <c r="W67" s="294">
        <v>16</v>
      </c>
      <c r="X67" s="294">
        <v>16</v>
      </c>
      <c r="Y67" s="409">
        <v>0</v>
      </c>
      <c r="Z67" s="409">
        <v>0</v>
      </c>
      <c r="AA67" s="409">
        <v>1</v>
      </c>
      <c r="AB67" s="409">
        <v>0</v>
      </c>
      <c r="AC67" s="409">
        <v>0</v>
      </c>
      <c r="AD67" s="409">
        <v>0</v>
      </c>
      <c r="AE67" s="409">
        <v>0</v>
      </c>
      <c r="AF67" s="409">
        <v>0</v>
      </c>
      <c r="AG67" s="409">
        <f t="shared" ref="AG67" si="49">AG66</f>
        <v>0</v>
      </c>
      <c r="AH67" s="409">
        <f t="shared" ref="AH67" si="50">AH66</f>
        <v>0</v>
      </c>
      <c r="AI67" s="409">
        <f t="shared" ref="AI67" si="51">AI66</f>
        <v>0</v>
      </c>
      <c r="AJ67" s="409">
        <f t="shared" ref="AJ67" si="52">AJ66</f>
        <v>0</v>
      </c>
      <c r="AK67" s="409">
        <f t="shared" ref="AK67" si="53">AK66</f>
        <v>0</v>
      </c>
      <c r="AL67" s="409">
        <f t="shared" ref="AL67" si="54">AL66</f>
        <v>0</v>
      </c>
      <c r="AM67" s="310"/>
    </row>
    <row r="68" spans="1:39" outlineLevel="1">
      <c r="B68" s="827"/>
      <c r="C68" s="311"/>
      <c r="D68" s="315"/>
      <c r="E68" s="315"/>
      <c r="F68" s="315"/>
      <c r="G68" s="315"/>
      <c r="H68" s="315"/>
      <c r="I68" s="315"/>
      <c r="J68" s="315"/>
      <c r="K68" s="315"/>
      <c r="L68" s="315"/>
      <c r="M68" s="315"/>
      <c r="N68" s="290"/>
      <c r="O68" s="315"/>
      <c r="P68" s="315"/>
      <c r="Q68" s="315"/>
      <c r="R68" s="315"/>
      <c r="S68" s="315"/>
      <c r="T68" s="315"/>
      <c r="U68" s="315"/>
      <c r="V68" s="315"/>
      <c r="W68" s="315"/>
      <c r="X68" s="315"/>
      <c r="Y68" s="414"/>
      <c r="Z68" s="415"/>
      <c r="AA68" s="414"/>
      <c r="AB68" s="414"/>
      <c r="AC68" s="414"/>
      <c r="AD68" s="414"/>
      <c r="AE68" s="414"/>
      <c r="AF68" s="414"/>
      <c r="AG68" s="414"/>
      <c r="AH68" s="414"/>
      <c r="AI68" s="414"/>
      <c r="AJ68" s="414"/>
      <c r="AK68" s="414"/>
      <c r="AL68" s="414"/>
      <c r="AM68" s="312"/>
    </row>
    <row r="69" spans="1:39" ht="15.75" outlineLevel="1">
      <c r="B69" s="821"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2"/>
      <c r="Z69" s="412"/>
      <c r="AA69" s="412"/>
      <c r="AB69" s="412"/>
      <c r="AC69" s="412"/>
      <c r="AD69" s="412"/>
      <c r="AE69" s="412"/>
      <c r="AF69" s="412"/>
      <c r="AG69" s="412"/>
      <c r="AH69" s="412"/>
      <c r="AI69" s="412"/>
      <c r="AJ69" s="412"/>
      <c r="AK69" s="412"/>
      <c r="AL69" s="412"/>
      <c r="AM69" s="291"/>
    </row>
    <row r="70" spans="1:39" ht="30" outlineLevel="1">
      <c r="A70" s="510">
        <v>11</v>
      </c>
      <c r="B70" s="822" t="s">
        <v>104</v>
      </c>
      <c r="C70" s="290" t="s">
        <v>25</v>
      </c>
      <c r="D70" s="294">
        <v>164500</v>
      </c>
      <c r="E70" s="294">
        <v>164500</v>
      </c>
      <c r="F70" s="294">
        <v>164500</v>
      </c>
      <c r="G70" s="294">
        <v>164500</v>
      </c>
      <c r="H70" s="294">
        <v>164500</v>
      </c>
      <c r="I70" s="294">
        <v>164500</v>
      </c>
      <c r="J70" s="294">
        <v>164500</v>
      </c>
      <c r="K70" s="294">
        <v>164500</v>
      </c>
      <c r="L70" s="294">
        <v>164500</v>
      </c>
      <c r="M70" s="294">
        <v>164500</v>
      </c>
      <c r="N70" s="294">
        <v>12</v>
      </c>
      <c r="O70" s="294">
        <v>19</v>
      </c>
      <c r="P70" s="294">
        <v>19</v>
      </c>
      <c r="Q70" s="294">
        <v>19</v>
      </c>
      <c r="R70" s="294">
        <v>19</v>
      </c>
      <c r="S70" s="294">
        <v>19</v>
      </c>
      <c r="T70" s="294">
        <v>19</v>
      </c>
      <c r="U70" s="294">
        <v>19</v>
      </c>
      <c r="V70" s="294">
        <v>19</v>
      </c>
      <c r="W70" s="294">
        <v>19</v>
      </c>
      <c r="X70" s="294">
        <v>19</v>
      </c>
      <c r="Y70" s="424"/>
      <c r="Z70" s="408"/>
      <c r="AA70" s="408"/>
      <c r="AB70" s="408">
        <v>1</v>
      </c>
      <c r="AC70" s="408"/>
      <c r="AD70" s="408"/>
      <c r="AE70" s="408"/>
      <c r="AF70" s="413"/>
      <c r="AG70" s="413"/>
      <c r="AH70" s="413"/>
      <c r="AI70" s="413"/>
      <c r="AJ70" s="413"/>
      <c r="AK70" s="413"/>
      <c r="AL70" s="413"/>
      <c r="AM70" s="295">
        <f>SUM(Y70:AL70)</f>
        <v>1</v>
      </c>
    </row>
    <row r="71" spans="1:39" outlineLevel="1">
      <c r="B71" s="823" t="s">
        <v>267</v>
      </c>
      <c r="C71" s="290" t="s">
        <v>163</v>
      </c>
      <c r="D71" s="294"/>
      <c r="E71" s="294"/>
      <c r="F71" s="294"/>
      <c r="G71" s="294"/>
      <c r="H71" s="294"/>
      <c r="I71" s="294"/>
      <c r="J71" s="294"/>
      <c r="K71" s="294"/>
      <c r="L71" s="294"/>
      <c r="M71" s="294"/>
      <c r="N71" s="294">
        <v>12</v>
      </c>
      <c r="O71" s="294"/>
      <c r="P71" s="294"/>
      <c r="Q71" s="294"/>
      <c r="R71" s="294"/>
      <c r="S71" s="294"/>
      <c r="T71" s="294"/>
      <c r="U71" s="294"/>
      <c r="V71" s="294"/>
      <c r="W71" s="294"/>
      <c r="X71" s="294"/>
      <c r="Y71" s="409">
        <v>0</v>
      </c>
      <c r="Z71" s="409">
        <v>0</v>
      </c>
      <c r="AA71" s="409">
        <v>0</v>
      </c>
      <c r="AB71" s="409">
        <v>1</v>
      </c>
      <c r="AC71" s="409">
        <v>0</v>
      </c>
      <c r="AD71" s="409">
        <v>0</v>
      </c>
      <c r="AE71" s="409">
        <v>0</v>
      </c>
      <c r="AF71" s="409">
        <v>0</v>
      </c>
      <c r="AG71" s="409">
        <f t="shared" ref="AG71" si="55">AG70</f>
        <v>0</v>
      </c>
      <c r="AH71" s="409">
        <f t="shared" ref="AH71" si="56">AH70</f>
        <v>0</v>
      </c>
      <c r="AI71" s="409">
        <f t="shared" ref="AI71" si="57">AI70</f>
        <v>0</v>
      </c>
      <c r="AJ71" s="409">
        <f t="shared" ref="AJ71" si="58">AJ70</f>
        <v>0</v>
      </c>
      <c r="AK71" s="409">
        <f t="shared" ref="AK71" si="59">AK70</f>
        <v>0</v>
      </c>
      <c r="AL71" s="409">
        <f t="shared" ref="AL71" si="60">AL70</f>
        <v>0</v>
      </c>
      <c r="AM71" s="296"/>
    </row>
    <row r="72" spans="1:39" outlineLevel="1">
      <c r="B72" s="828"/>
      <c r="C72" s="304"/>
      <c r="D72" s="290"/>
      <c r="E72" s="290"/>
      <c r="F72" s="290"/>
      <c r="G72" s="290"/>
      <c r="H72" s="290"/>
      <c r="I72" s="290"/>
      <c r="J72" s="290"/>
      <c r="K72" s="290"/>
      <c r="L72" s="290"/>
      <c r="M72" s="290"/>
      <c r="N72" s="290"/>
      <c r="O72" s="290"/>
      <c r="P72" s="290"/>
      <c r="Q72" s="290"/>
      <c r="R72" s="290"/>
      <c r="S72" s="290"/>
      <c r="T72" s="290"/>
      <c r="U72" s="290"/>
      <c r="V72" s="290"/>
      <c r="W72" s="290"/>
      <c r="X72" s="290"/>
      <c r="Y72" s="410"/>
      <c r="Z72" s="419"/>
      <c r="AA72" s="419"/>
      <c r="AB72" s="419"/>
      <c r="AC72" s="419"/>
      <c r="AD72" s="419"/>
      <c r="AE72" s="419"/>
      <c r="AF72" s="419"/>
      <c r="AG72" s="419"/>
      <c r="AH72" s="419"/>
      <c r="AI72" s="419"/>
      <c r="AJ72" s="419"/>
      <c r="AK72" s="419"/>
      <c r="AL72" s="419"/>
      <c r="AM72" s="305"/>
    </row>
    <row r="73" spans="1:39" ht="45" outlineLevel="1">
      <c r="A73" s="510">
        <v>12</v>
      </c>
      <c r="B73" s="822"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8"/>
      <c r="Z73" s="408"/>
      <c r="AA73" s="408"/>
      <c r="AB73" s="408"/>
      <c r="AC73" s="408"/>
      <c r="AD73" s="408"/>
      <c r="AE73" s="408"/>
      <c r="AF73" s="413"/>
      <c r="AG73" s="413"/>
      <c r="AH73" s="413"/>
      <c r="AI73" s="413"/>
      <c r="AJ73" s="413"/>
      <c r="AK73" s="413"/>
      <c r="AL73" s="413"/>
      <c r="AM73" s="295">
        <f>SUM(Y73:AL73)</f>
        <v>0</v>
      </c>
    </row>
    <row r="74" spans="1:39" outlineLevel="1">
      <c r="B74" s="822" t="s">
        <v>267</v>
      </c>
      <c r="C74" s="290" t="s">
        <v>163</v>
      </c>
      <c r="D74" s="294"/>
      <c r="E74" s="294"/>
      <c r="F74" s="294"/>
      <c r="G74" s="294"/>
      <c r="H74" s="294"/>
      <c r="I74" s="294"/>
      <c r="J74" s="294"/>
      <c r="K74" s="294"/>
      <c r="L74" s="294"/>
      <c r="M74" s="294"/>
      <c r="N74" s="294">
        <v>12</v>
      </c>
      <c r="O74" s="294"/>
      <c r="P74" s="294"/>
      <c r="Q74" s="294"/>
      <c r="R74" s="294"/>
      <c r="S74" s="294"/>
      <c r="T74" s="294"/>
      <c r="U74" s="294"/>
      <c r="V74" s="294"/>
      <c r="W74" s="294"/>
      <c r="X74" s="294"/>
      <c r="Y74" s="409">
        <v>0</v>
      </c>
      <c r="Z74" s="409">
        <v>0</v>
      </c>
      <c r="AA74" s="409">
        <v>0</v>
      </c>
      <c r="AB74" s="409">
        <v>0</v>
      </c>
      <c r="AC74" s="409">
        <v>0</v>
      </c>
      <c r="AD74" s="409">
        <v>0</v>
      </c>
      <c r="AE74" s="409">
        <v>0</v>
      </c>
      <c r="AF74" s="409">
        <v>0</v>
      </c>
      <c r="AG74" s="409">
        <f t="shared" ref="AG74" si="61">AG73</f>
        <v>0</v>
      </c>
      <c r="AH74" s="409">
        <f t="shared" ref="AH74" si="62">AH73</f>
        <v>0</v>
      </c>
      <c r="AI74" s="409">
        <f t="shared" ref="AI74" si="63">AI73</f>
        <v>0</v>
      </c>
      <c r="AJ74" s="409">
        <f t="shared" ref="AJ74" si="64">AJ73</f>
        <v>0</v>
      </c>
      <c r="AK74" s="409">
        <f t="shared" ref="AK74" si="65">AK73</f>
        <v>0</v>
      </c>
      <c r="AL74" s="409">
        <f t="shared" ref="AL74" si="66">AL73</f>
        <v>0</v>
      </c>
      <c r="AM74" s="296"/>
    </row>
    <row r="75" spans="1:39" outlineLevel="1">
      <c r="B75" s="822"/>
      <c r="C75" s="304"/>
      <c r="D75" s="290"/>
      <c r="E75" s="290"/>
      <c r="F75" s="290"/>
      <c r="G75" s="290"/>
      <c r="H75" s="290"/>
      <c r="I75" s="290"/>
      <c r="J75" s="290"/>
      <c r="K75" s="290"/>
      <c r="L75" s="290"/>
      <c r="M75" s="290"/>
      <c r="N75" s="290"/>
      <c r="O75" s="290"/>
      <c r="P75" s="290"/>
      <c r="Q75" s="290"/>
      <c r="R75" s="290"/>
      <c r="S75" s="290"/>
      <c r="T75" s="290"/>
      <c r="U75" s="290"/>
      <c r="V75" s="290"/>
      <c r="W75" s="290"/>
      <c r="X75" s="290"/>
      <c r="Y75" s="420"/>
      <c r="Z75" s="420"/>
      <c r="AA75" s="410"/>
      <c r="AB75" s="410"/>
      <c r="AC75" s="410"/>
      <c r="AD75" s="410"/>
      <c r="AE75" s="410"/>
      <c r="AF75" s="410"/>
      <c r="AG75" s="410"/>
      <c r="AH75" s="410"/>
      <c r="AI75" s="410"/>
      <c r="AJ75" s="410"/>
      <c r="AK75" s="410"/>
      <c r="AL75" s="410"/>
      <c r="AM75" s="305"/>
    </row>
    <row r="76" spans="1:39" ht="30" outlineLevel="1">
      <c r="A76" s="510">
        <v>13</v>
      </c>
      <c r="B76" s="822" t="s">
        <v>106</v>
      </c>
      <c r="C76" s="290" t="s">
        <v>25</v>
      </c>
      <c r="D76" s="294">
        <v>22293</v>
      </c>
      <c r="E76" s="294">
        <v>22293</v>
      </c>
      <c r="F76" s="294">
        <v>22293</v>
      </c>
      <c r="G76" s="294">
        <v>22293</v>
      </c>
      <c r="H76" s="294">
        <v>22293</v>
      </c>
      <c r="I76" s="294">
        <v>22293</v>
      </c>
      <c r="J76" s="294">
        <v>22293</v>
      </c>
      <c r="K76" s="294">
        <v>22293</v>
      </c>
      <c r="L76" s="294">
        <v>20201</v>
      </c>
      <c r="M76" s="294">
        <v>20201</v>
      </c>
      <c r="N76" s="294">
        <v>12</v>
      </c>
      <c r="O76" s="294">
        <v>8</v>
      </c>
      <c r="P76" s="294">
        <v>8</v>
      </c>
      <c r="Q76" s="294">
        <v>8</v>
      </c>
      <c r="R76" s="294">
        <v>8</v>
      </c>
      <c r="S76" s="294">
        <v>8</v>
      </c>
      <c r="T76" s="294">
        <v>8</v>
      </c>
      <c r="U76" s="294">
        <v>8</v>
      </c>
      <c r="V76" s="294">
        <v>8</v>
      </c>
      <c r="W76" s="294">
        <v>6</v>
      </c>
      <c r="X76" s="294">
        <v>6</v>
      </c>
      <c r="Y76" s="408"/>
      <c r="Z76" s="408"/>
      <c r="AA76" s="408"/>
      <c r="AB76" s="408">
        <v>1</v>
      </c>
      <c r="AC76" s="408"/>
      <c r="AD76" s="408"/>
      <c r="AE76" s="408"/>
      <c r="AF76" s="413"/>
      <c r="AG76" s="413"/>
      <c r="AH76" s="413"/>
      <c r="AI76" s="413"/>
      <c r="AJ76" s="413"/>
      <c r="AK76" s="413"/>
      <c r="AL76" s="413"/>
      <c r="AM76" s="295">
        <f>SUM(Y76:AL76)</f>
        <v>1</v>
      </c>
    </row>
    <row r="77" spans="1:39" outlineLevel="1">
      <c r="B77" s="822" t="s">
        <v>267</v>
      </c>
      <c r="C77" s="290" t="s">
        <v>163</v>
      </c>
      <c r="D77" s="294"/>
      <c r="E77" s="294"/>
      <c r="F77" s="294"/>
      <c r="G77" s="294"/>
      <c r="H77" s="294"/>
      <c r="I77" s="294"/>
      <c r="J77" s="294"/>
      <c r="K77" s="294"/>
      <c r="L77" s="294"/>
      <c r="M77" s="294"/>
      <c r="N77" s="294">
        <v>12</v>
      </c>
      <c r="O77" s="294"/>
      <c r="P77" s="294"/>
      <c r="Q77" s="294"/>
      <c r="R77" s="294"/>
      <c r="S77" s="294"/>
      <c r="T77" s="294"/>
      <c r="U77" s="294"/>
      <c r="V77" s="294"/>
      <c r="W77" s="294"/>
      <c r="X77" s="294"/>
      <c r="Y77" s="409">
        <v>0</v>
      </c>
      <c r="Z77" s="409">
        <v>0</v>
      </c>
      <c r="AA77" s="409">
        <v>0</v>
      </c>
      <c r="AB77" s="409">
        <v>1</v>
      </c>
      <c r="AC77" s="409">
        <v>0</v>
      </c>
      <c r="AD77" s="409">
        <v>0</v>
      </c>
      <c r="AE77" s="409">
        <v>0</v>
      </c>
      <c r="AF77" s="409">
        <v>0</v>
      </c>
      <c r="AG77" s="409">
        <f t="shared" ref="AG77:AL77" si="67">AG76</f>
        <v>0</v>
      </c>
      <c r="AH77" s="409">
        <f t="shared" si="67"/>
        <v>0</v>
      </c>
      <c r="AI77" s="409">
        <f t="shared" si="67"/>
        <v>0</v>
      </c>
      <c r="AJ77" s="409">
        <f t="shared" si="67"/>
        <v>0</v>
      </c>
      <c r="AK77" s="409">
        <f t="shared" si="67"/>
        <v>0</v>
      </c>
      <c r="AL77" s="409">
        <f t="shared" si="67"/>
        <v>0</v>
      </c>
      <c r="AM77" s="305"/>
    </row>
    <row r="78" spans="1:39" outlineLevel="1">
      <c r="B78" s="822"/>
      <c r="C78" s="304"/>
      <c r="D78" s="290"/>
      <c r="E78" s="290"/>
      <c r="F78" s="290"/>
      <c r="G78" s="290"/>
      <c r="H78" s="290"/>
      <c r="I78" s="290"/>
      <c r="J78" s="290"/>
      <c r="K78" s="290"/>
      <c r="L78" s="290"/>
      <c r="M78" s="290"/>
      <c r="N78" s="290"/>
      <c r="O78" s="290"/>
      <c r="P78" s="290"/>
      <c r="Q78" s="290"/>
      <c r="R78" s="290"/>
      <c r="S78" s="290"/>
      <c r="T78" s="290"/>
      <c r="U78" s="290"/>
      <c r="V78" s="290"/>
      <c r="W78" s="290"/>
      <c r="X78" s="290"/>
      <c r="Y78" s="410"/>
      <c r="Z78" s="410"/>
      <c r="AA78" s="410"/>
      <c r="AB78" s="410"/>
      <c r="AC78" s="410"/>
      <c r="AD78" s="410"/>
      <c r="AE78" s="410"/>
      <c r="AF78" s="410"/>
      <c r="AG78" s="410"/>
      <c r="AH78" s="410"/>
      <c r="AI78" s="410"/>
      <c r="AJ78" s="410"/>
      <c r="AK78" s="410"/>
      <c r="AL78" s="410"/>
      <c r="AM78" s="305"/>
    </row>
    <row r="79" spans="1:39" ht="15.75" outlineLevel="1">
      <c r="B79" s="821"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2"/>
      <c r="Z79" s="412"/>
      <c r="AA79" s="412"/>
      <c r="AB79" s="412"/>
      <c r="AC79" s="412"/>
      <c r="AD79" s="412"/>
      <c r="AE79" s="412"/>
      <c r="AF79" s="412"/>
      <c r="AG79" s="412"/>
      <c r="AH79" s="412"/>
      <c r="AI79" s="412"/>
      <c r="AJ79" s="412"/>
      <c r="AK79" s="412"/>
      <c r="AL79" s="412"/>
      <c r="AM79" s="291"/>
    </row>
    <row r="80" spans="1:39" outlineLevel="1">
      <c r="A80" s="510">
        <v>14</v>
      </c>
      <c r="B80" s="828" t="s">
        <v>108</v>
      </c>
      <c r="C80" s="290" t="s">
        <v>25</v>
      </c>
      <c r="D80" s="294">
        <v>45402</v>
      </c>
      <c r="E80" s="294">
        <v>41348</v>
      </c>
      <c r="F80" s="294">
        <v>40659</v>
      </c>
      <c r="G80" s="294">
        <v>39969</v>
      </c>
      <c r="H80" s="294">
        <v>39900</v>
      </c>
      <c r="I80" s="294">
        <v>39900</v>
      </c>
      <c r="J80" s="294">
        <v>39900</v>
      </c>
      <c r="K80" s="294">
        <v>39300</v>
      </c>
      <c r="L80" s="294">
        <v>32870</v>
      </c>
      <c r="M80" s="294">
        <v>32484</v>
      </c>
      <c r="N80" s="294">
        <v>12</v>
      </c>
      <c r="O80" s="294">
        <v>6</v>
      </c>
      <c r="P80" s="294">
        <v>6</v>
      </c>
      <c r="Q80" s="294">
        <v>6</v>
      </c>
      <c r="R80" s="294">
        <v>6</v>
      </c>
      <c r="S80" s="294">
        <v>6</v>
      </c>
      <c r="T80" s="294">
        <v>6</v>
      </c>
      <c r="U80" s="294">
        <v>6</v>
      </c>
      <c r="V80" s="294">
        <v>6</v>
      </c>
      <c r="W80" s="294">
        <v>5</v>
      </c>
      <c r="X80" s="294">
        <v>5</v>
      </c>
      <c r="Y80" s="514">
        <v>1</v>
      </c>
      <c r="Z80" s="408"/>
      <c r="AA80" s="408"/>
      <c r="AB80" s="408"/>
      <c r="AC80" s="408"/>
      <c r="AD80" s="408"/>
      <c r="AE80" s="408"/>
      <c r="AF80" s="408"/>
      <c r="AG80" s="408"/>
      <c r="AH80" s="408"/>
      <c r="AI80" s="408"/>
      <c r="AJ80" s="408"/>
      <c r="AK80" s="408"/>
      <c r="AL80" s="408"/>
      <c r="AM80" s="295">
        <f>SUM(Y80:AL80)</f>
        <v>1</v>
      </c>
    </row>
    <row r="81" spans="1:40" outlineLevel="1">
      <c r="B81" s="823" t="s">
        <v>267</v>
      </c>
      <c r="C81" s="290" t="s">
        <v>163</v>
      </c>
      <c r="D81" s="294"/>
      <c r="E81" s="294"/>
      <c r="F81" s="294"/>
      <c r="G81" s="294"/>
      <c r="H81" s="294"/>
      <c r="I81" s="294"/>
      <c r="J81" s="294"/>
      <c r="K81" s="294"/>
      <c r="L81" s="294"/>
      <c r="M81" s="294"/>
      <c r="N81" s="294">
        <v>12</v>
      </c>
      <c r="O81" s="294"/>
      <c r="P81" s="294"/>
      <c r="Q81" s="294"/>
      <c r="R81" s="294"/>
      <c r="S81" s="294"/>
      <c r="T81" s="294"/>
      <c r="U81" s="294"/>
      <c r="V81" s="294"/>
      <c r="W81" s="294"/>
      <c r="X81" s="294"/>
      <c r="Y81" s="409">
        <v>1</v>
      </c>
      <c r="Z81" s="409">
        <v>0</v>
      </c>
      <c r="AA81" s="409">
        <v>0</v>
      </c>
      <c r="AB81" s="409">
        <v>0</v>
      </c>
      <c r="AC81" s="409">
        <v>0</v>
      </c>
      <c r="AD81" s="409">
        <v>0</v>
      </c>
      <c r="AE81" s="409">
        <v>0</v>
      </c>
      <c r="AF81" s="409">
        <v>0</v>
      </c>
      <c r="AG81" s="409">
        <f t="shared" ref="AG81" si="68">AG80</f>
        <v>0</v>
      </c>
      <c r="AH81" s="409">
        <f t="shared" ref="AH81" si="69">AH80</f>
        <v>0</v>
      </c>
      <c r="AI81" s="409">
        <f t="shared" ref="AI81" si="70">AI80</f>
        <v>0</v>
      </c>
      <c r="AJ81" s="409">
        <f t="shared" ref="AJ81" si="71">AJ80</f>
        <v>0</v>
      </c>
      <c r="AK81" s="409">
        <f t="shared" ref="AK81" si="72">AK80</f>
        <v>0</v>
      </c>
      <c r="AL81" s="409">
        <f t="shared" ref="AL81" si="73">AL80</f>
        <v>0</v>
      </c>
      <c r="AM81" s="296"/>
    </row>
    <row r="82" spans="1:40" s="506" customFormat="1" outlineLevel="1">
      <c r="A82" s="511"/>
      <c r="B82" s="823"/>
      <c r="C82" s="290"/>
      <c r="D82" s="290"/>
      <c r="E82" s="290"/>
      <c r="F82" s="290"/>
      <c r="G82" s="290"/>
      <c r="H82" s="290"/>
      <c r="I82" s="290"/>
      <c r="J82" s="290"/>
      <c r="K82" s="290"/>
      <c r="L82" s="290"/>
      <c r="M82" s="290"/>
      <c r="N82" s="461"/>
      <c r="O82" s="290"/>
      <c r="P82" s="290"/>
      <c r="Q82" s="290"/>
      <c r="R82" s="290"/>
      <c r="S82" s="290"/>
      <c r="T82" s="290"/>
      <c r="U82" s="290"/>
      <c r="V82" s="290"/>
      <c r="W82" s="290"/>
      <c r="X82" s="290"/>
      <c r="Y82" s="409"/>
      <c r="Z82" s="409"/>
      <c r="AA82" s="409"/>
      <c r="AB82" s="409"/>
      <c r="AC82" s="409"/>
      <c r="AD82" s="409"/>
      <c r="AE82" s="409"/>
      <c r="AF82" s="409"/>
      <c r="AG82" s="409"/>
      <c r="AH82" s="409"/>
      <c r="AI82" s="409"/>
      <c r="AJ82" s="409"/>
      <c r="AK82" s="409"/>
      <c r="AL82" s="409"/>
      <c r="AM82" s="507"/>
      <c r="AN82" s="610"/>
    </row>
    <row r="83" spans="1:40" s="308" customFormat="1" ht="15.75" outlineLevel="1">
      <c r="A83" s="511"/>
      <c r="B83" s="821"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0"/>
      <c r="Z83" s="410"/>
      <c r="AA83" s="410"/>
      <c r="AB83" s="410"/>
      <c r="AC83" s="410"/>
      <c r="AD83" s="410"/>
      <c r="AE83" s="414"/>
      <c r="AF83" s="414"/>
      <c r="AG83" s="414"/>
      <c r="AH83" s="414"/>
      <c r="AI83" s="414"/>
      <c r="AJ83" s="414"/>
      <c r="AK83" s="414"/>
      <c r="AL83" s="414"/>
      <c r="AM83" s="508"/>
      <c r="AN83" s="611"/>
    </row>
    <row r="84" spans="1:40" outlineLevel="1">
      <c r="A84" s="510">
        <v>15</v>
      </c>
      <c r="B84" s="82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8"/>
      <c r="Z84" s="408"/>
      <c r="AA84" s="408"/>
      <c r="AB84" s="408"/>
      <c r="AC84" s="408"/>
      <c r="AD84" s="408"/>
      <c r="AE84" s="408"/>
      <c r="AF84" s="408"/>
      <c r="AG84" s="408"/>
      <c r="AH84" s="408"/>
      <c r="AI84" s="408"/>
      <c r="AJ84" s="408"/>
      <c r="AK84" s="408"/>
      <c r="AL84" s="408"/>
      <c r="AM84" s="295">
        <f>SUM(Y84:AL84)</f>
        <v>0</v>
      </c>
    </row>
    <row r="85" spans="1:40" outlineLevel="1">
      <c r="B85" s="823" t="s">
        <v>267</v>
      </c>
      <c r="C85" s="290" t="s">
        <v>163</v>
      </c>
      <c r="D85" s="294"/>
      <c r="E85" s="294"/>
      <c r="F85" s="294"/>
      <c r="G85" s="294"/>
      <c r="H85" s="294"/>
      <c r="I85" s="294"/>
      <c r="J85" s="294"/>
      <c r="K85" s="294"/>
      <c r="L85" s="294"/>
      <c r="M85" s="294"/>
      <c r="N85" s="294">
        <v>0</v>
      </c>
      <c r="O85" s="294"/>
      <c r="P85" s="294"/>
      <c r="Q85" s="294"/>
      <c r="R85" s="294"/>
      <c r="S85" s="294"/>
      <c r="T85" s="294"/>
      <c r="U85" s="294"/>
      <c r="V85" s="294"/>
      <c r="W85" s="294"/>
      <c r="X85" s="294"/>
      <c r="Y85" s="409">
        <v>0</v>
      </c>
      <c r="Z85" s="409">
        <v>0</v>
      </c>
      <c r="AA85" s="409">
        <v>0</v>
      </c>
      <c r="AB85" s="409">
        <v>0</v>
      </c>
      <c r="AC85" s="409">
        <v>0</v>
      </c>
      <c r="AD85" s="409">
        <v>0</v>
      </c>
      <c r="AE85" s="409">
        <v>0</v>
      </c>
      <c r="AF85" s="409">
        <v>0</v>
      </c>
      <c r="AG85" s="409">
        <f t="shared" ref="AG85:AL85" si="74">AG84</f>
        <v>0</v>
      </c>
      <c r="AH85" s="409">
        <f t="shared" si="74"/>
        <v>0</v>
      </c>
      <c r="AI85" s="409">
        <f t="shared" si="74"/>
        <v>0</v>
      </c>
      <c r="AJ85" s="409">
        <f t="shared" si="74"/>
        <v>0</v>
      </c>
      <c r="AK85" s="409">
        <f t="shared" si="74"/>
        <v>0</v>
      </c>
      <c r="AL85" s="409">
        <f t="shared" si="74"/>
        <v>0</v>
      </c>
      <c r="AM85" s="296"/>
    </row>
    <row r="86" spans="1:40" outlineLevel="1">
      <c r="B86" s="828"/>
      <c r="C86" s="304"/>
      <c r="D86" s="290"/>
      <c r="E86" s="290"/>
      <c r="F86" s="290"/>
      <c r="G86" s="290"/>
      <c r="H86" s="290"/>
      <c r="I86" s="290"/>
      <c r="J86" s="290"/>
      <c r="K86" s="290"/>
      <c r="L86" s="290"/>
      <c r="M86" s="290"/>
      <c r="N86" s="290"/>
      <c r="O86" s="290"/>
      <c r="P86" s="290"/>
      <c r="Q86" s="290"/>
      <c r="R86" s="290"/>
      <c r="S86" s="290"/>
      <c r="T86" s="290"/>
      <c r="U86" s="290"/>
      <c r="V86" s="290"/>
      <c r="W86" s="290"/>
      <c r="X86" s="290"/>
      <c r="Y86" s="410"/>
      <c r="Z86" s="410"/>
      <c r="AA86" s="410"/>
      <c r="AB86" s="410"/>
      <c r="AC86" s="410"/>
      <c r="AD86" s="410"/>
      <c r="AE86" s="410"/>
      <c r="AF86" s="410"/>
      <c r="AG86" s="410"/>
      <c r="AH86" s="410"/>
      <c r="AI86" s="410"/>
      <c r="AJ86" s="410"/>
      <c r="AK86" s="410"/>
      <c r="AL86" s="410"/>
      <c r="AM86" s="305"/>
    </row>
    <row r="87" spans="1:40" s="282" customFormat="1" outlineLevel="1">
      <c r="A87" s="510">
        <v>16</v>
      </c>
      <c r="B87" s="829"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8"/>
      <c r="Z87" s="408"/>
      <c r="AA87" s="408"/>
      <c r="AB87" s="408"/>
      <c r="AC87" s="408"/>
      <c r="AD87" s="408"/>
      <c r="AE87" s="408"/>
      <c r="AF87" s="408"/>
      <c r="AG87" s="408"/>
      <c r="AH87" s="408"/>
      <c r="AI87" s="408"/>
      <c r="AJ87" s="408"/>
      <c r="AK87" s="408"/>
      <c r="AL87" s="408"/>
      <c r="AM87" s="295">
        <f>SUM(Y87:AL87)</f>
        <v>0</v>
      </c>
    </row>
    <row r="88" spans="1:40" s="282" customFormat="1" outlineLevel="1">
      <c r="A88" s="510"/>
      <c r="B88" s="829" t="s">
        <v>267</v>
      </c>
      <c r="C88" s="290" t="s">
        <v>163</v>
      </c>
      <c r="D88" s="294"/>
      <c r="E88" s="294"/>
      <c r="F88" s="294"/>
      <c r="G88" s="294"/>
      <c r="H88" s="294"/>
      <c r="I88" s="294"/>
      <c r="J88" s="294"/>
      <c r="K88" s="294"/>
      <c r="L88" s="294"/>
      <c r="M88" s="294"/>
      <c r="N88" s="294">
        <v>0</v>
      </c>
      <c r="O88" s="294"/>
      <c r="P88" s="294"/>
      <c r="Q88" s="294"/>
      <c r="R88" s="294"/>
      <c r="S88" s="294"/>
      <c r="T88" s="294"/>
      <c r="U88" s="294"/>
      <c r="V88" s="294"/>
      <c r="W88" s="294"/>
      <c r="X88" s="294"/>
      <c r="Y88" s="409">
        <v>0</v>
      </c>
      <c r="Z88" s="409">
        <v>0</v>
      </c>
      <c r="AA88" s="409">
        <v>0</v>
      </c>
      <c r="AB88" s="409">
        <v>0</v>
      </c>
      <c r="AC88" s="409">
        <v>0</v>
      </c>
      <c r="AD88" s="409">
        <v>0</v>
      </c>
      <c r="AE88" s="409">
        <v>0</v>
      </c>
      <c r="AF88" s="409">
        <v>0</v>
      </c>
      <c r="AG88" s="409">
        <f t="shared" ref="AG88:AL88" si="75">AG87</f>
        <v>0</v>
      </c>
      <c r="AH88" s="409">
        <f t="shared" si="75"/>
        <v>0</v>
      </c>
      <c r="AI88" s="409">
        <f t="shared" si="75"/>
        <v>0</v>
      </c>
      <c r="AJ88" s="409">
        <f t="shared" si="75"/>
        <v>0</v>
      </c>
      <c r="AK88" s="409">
        <f t="shared" si="75"/>
        <v>0</v>
      </c>
      <c r="AL88" s="409">
        <f t="shared" si="75"/>
        <v>0</v>
      </c>
      <c r="AM88" s="296"/>
    </row>
    <row r="89" spans="1:40" s="282" customFormat="1" outlineLevel="1">
      <c r="A89" s="510"/>
      <c r="B89" s="829"/>
      <c r="C89" s="290"/>
      <c r="D89" s="290"/>
      <c r="E89" s="290"/>
      <c r="F89" s="290"/>
      <c r="G89" s="290"/>
      <c r="H89" s="290"/>
      <c r="I89" s="290"/>
      <c r="J89" s="290"/>
      <c r="K89" s="290"/>
      <c r="L89" s="290"/>
      <c r="M89" s="290"/>
      <c r="N89" s="290"/>
      <c r="O89" s="290"/>
      <c r="P89" s="290"/>
      <c r="Q89" s="290"/>
      <c r="R89" s="290"/>
      <c r="S89" s="290"/>
      <c r="T89" s="290"/>
      <c r="U89" s="290"/>
      <c r="V89" s="290"/>
      <c r="W89" s="290"/>
      <c r="X89" s="290"/>
      <c r="Y89" s="410"/>
      <c r="Z89" s="410"/>
      <c r="AA89" s="410"/>
      <c r="AB89" s="410"/>
      <c r="AC89" s="410"/>
      <c r="AD89" s="410"/>
      <c r="AE89" s="414"/>
      <c r="AF89" s="414"/>
      <c r="AG89" s="414"/>
      <c r="AH89" s="414"/>
      <c r="AI89" s="414"/>
      <c r="AJ89" s="414"/>
      <c r="AK89" s="414"/>
      <c r="AL89" s="414"/>
      <c r="AM89" s="312"/>
    </row>
    <row r="90" spans="1:40" ht="15.75" outlineLevel="1">
      <c r="B90" s="509" t="s">
        <v>496</v>
      </c>
      <c r="C90" s="318"/>
      <c r="D90" s="289"/>
      <c r="E90" s="288"/>
      <c r="F90" s="288"/>
      <c r="G90" s="288"/>
      <c r="H90" s="288"/>
      <c r="I90" s="288"/>
      <c r="J90" s="288"/>
      <c r="K90" s="288"/>
      <c r="L90" s="288"/>
      <c r="M90" s="288"/>
      <c r="N90" s="289"/>
      <c r="O90" s="288"/>
      <c r="P90" s="288"/>
      <c r="Q90" s="288"/>
      <c r="R90" s="288"/>
      <c r="S90" s="288"/>
      <c r="T90" s="288"/>
      <c r="U90" s="288"/>
      <c r="V90" s="288"/>
      <c r="W90" s="288"/>
      <c r="X90" s="288"/>
      <c r="Y90" s="412"/>
      <c r="Z90" s="412"/>
      <c r="AA90" s="412"/>
      <c r="AB90" s="412"/>
      <c r="AC90" s="412"/>
      <c r="AD90" s="412"/>
      <c r="AE90" s="412"/>
      <c r="AF90" s="412"/>
      <c r="AG90" s="412"/>
      <c r="AH90" s="412"/>
      <c r="AI90" s="412"/>
      <c r="AJ90" s="412"/>
      <c r="AK90" s="412"/>
      <c r="AL90" s="412"/>
      <c r="AM90" s="291"/>
    </row>
    <row r="91" spans="1:40" outlineLevel="1">
      <c r="A91" s="510">
        <v>17</v>
      </c>
      <c r="B91" s="822"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4"/>
      <c r="Z91" s="408"/>
      <c r="AA91" s="408"/>
      <c r="AB91" s="408"/>
      <c r="AC91" s="408"/>
      <c r="AD91" s="408"/>
      <c r="AE91" s="408"/>
      <c r="AF91" s="413"/>
      <c r="AG91" s="413"/>
      <c r="AH91" s="413"/>
      <c r="AI91" s="413"/>
      <c r="AJ91" s="413"/>
      <c r="AK91" s="413"/>
      <c r="AL91" s="413"/>
      <c r="AM91" s="295">
        <f>SUM(Y91:AL91)</f>
        <v>0</v>
      </c>
    </row>
    <row r="92" spans="1:40" outlineLevel="1">
      <c r="B92" s="823" t="s">
        <v>267</v>
      </c>
      <c r="C92" s="290" t="s">
        <v>163</v>
      </c>
      <c r="D92" s="294"/>
      <c r="E92" s="294"/>
      <c r="F92" s="294"/>
      <c r="G92" s="294"/>
      <c r="H92" s="294"/>
      <c r="I92" s="294"/>
      <c r="J92" s="294"/>
      <c r="K92" s="294"/>
      <c r="L92" s="294"/>
      <c r="M92" s="294"/>
      <c r="N92" s="294">
        <v>0</v>
      </c>
      <c r="O92" s="294"/>
      <c r="P92" s="294"/>
      <c r="Q92" s="294"/>
      <c r="R92" s="294"/>
      <c r="S92" s="294"/>
      <c r="T92" s="294"/>
      <c r="U92" s="294"/>
      <c r="V92" s="294"/>
      <c r="W92" s="294"/>
      <c r="X92" s="294"/>
      <c r="Y92" s="409">
        <v>0</v>
      </c>
      <c r="Z92" s="409">
        <v>0</v>
      </c>
      <c r="AA92" s="409">
        <v>0</v>
      </c>
      <c r="AB92" s="409">
        <v>0</v>
      </c>
      <c r="AC92" s="409">
        <v>0</v>
      </c>
      <c r="AD92" s="409">
        <v>0</v>
      </c>
      <c r="AE92" s="409">
        <v>0</v>
      </c>
      <c r="AF92" s="409">
        <v>0</v>
      </c>
      <c r="AG92" s="409">
        <f t="shared" ref="AG92:AL92" si="76">AG91</f>
        <v>0</v>
      </c>
      <c r="AH92" s="409">
        <f t="shared" si="76"/>
        <v>0</v>
      </c>
      <c r="AI92" s="409">
        <f t="shared" si="76"/>
        <v>0</v>
      </c>
      <c r="AJ92" s="409">
        <f t="shared" si="76"/>
        <v>0</v>
      </c>
      <c r="AK92" s="409">
        <f t="shared" si="76"/>
        <v>0</v>
      </c>
      <c r="AL92" s="409">
        <f t="shared" si="76"/>
        <v>0</v>
      </c>
      <c r="AM92" s="305"/>
    </row>
    <row r="93" spans="1:40" outlineLevel="1">
      <c r="B93" s="823"/>
      <c r="C93" s="290"/>
      <c r="D93" s="290"/>
      <c r="E93" s="290"/>
      <c r="F93" s="290"/>
      <c r="G93" s="290"/>
      <c r="H93" s="290"/>
      <c r="I93" s="290"/>
      <c r="J93" s="290"/>
      <c r="K93" s="290"/>
      <c r="L93" s="290"/>
      <c r="M93" s="290"/>
      <c r="N93" s="290"/>
      <c r="O93" s="290"/>
      <c r="P93" s="290"/>
      <c r="Q93" s="290"/>
      <c r="R93" s="290"/>
      <c r="S93" s="290"/>
      <c r="T93" s="290"/>
      <c r="U93" s="290"/>
      <c r="V93" s="290"/>
      <c r="W93" s="290"/>
      <c r="X93" s="290"/>
      <c r="Y93" s="420"/>
      <c r="Z93" s="423"/>
      <c r="AA93" s="423"/>
      <c r="AB93" s="423"/>
      <c r="AC93" s="423"/>
      <c r="AD93" s="423"/>
      <c r="AE93" s="423"/>
      <c r="AF93" s="423"/>
      <c r="AG93" s="423"/>
      <c r="AH93" s="423"/>
      <c r="AI93" s="423"/>
      <c r="AJ93" s="423"/>
      <c r="AK93" s="423"/>
      <c r="AL93" s="423"/>
      <c r="AM93" s="305"/>
    </row>
    <row r="94" spans="1:40" outlineLevel="1">
      <c r="A94" s="510">
        <v>18</v>
      </c>
      <c r="B94" s="822" t="s">
        <v>109</v>
      </c>
      <c r="C94" s="290" t="s">
        <v>25</v>
      </c>
      <c r="D94" s="294">
        <v>770101</v>
      </c>
      <c r="E94" s="294">
        <v>770101</v>
      </c>
      <c r="F94" s="294">
        <v>770101</v>
      </c>
      <c r="G94" s="294">
        <v>770101</v>
      </c>
      <c r="H94" s="294">
        <v>770101</v>
      </c>
      <c r="I94" s="294">
        <v>770101</v>
      </c>
      <c r="J94" s="294">
        <v>770101</v>
      </c>
      <c r="K94" s="294">
        <v>770101</v>
      </c>
      <c r="L94" s="294">
        <v>770101</v>
      </c>
      <c r="M94" s="294">
        <v>770101</v>
      </c>
      <c r="N94" s="294">
        <v>12</v>
      </c>
      <c r="O94" s="294">
        <v>50</v>
      </c>
      <c r="P94" s="294">
        <v>50</v>
      </c>
      <c r="Q94" s="294">
        <v>50</v>
      </c>
      <c r="R94" s="294">
        <v>50</v>
      </c>
      <c r="S94" s="294">
        <v>50</v>
      </c>
      <c r="T94" s="294">
        <v>50</v>
      </c>
      <c r="U94" s="294">
        <v>50</v>
      </c>
      <c r="V94" s="294">
        <v>50</v>
      </c>
      <c r="W94" s="294">
        <v>50</v>
      </c>
      <c r="X94" s="294">
        <v>50</v>
      </c>
      <c r="Y94" s="424"/>
      <c r="Z94" s="408"/>
      <c r="AA94" s="408">
        <v>1</v>
      </c>
      <c r="AB94" s="408"/>
      <c r="AC94" s="408"/>
      <c r="AD94" s="408"/>
      <c r="AE94" s="408"/>
      <c r="AF94" s="413"/>
      <c r="AG94" s="413"/>
      <c r="AH94" s="413"/>
      <c r="AI94" s="413"/>
      <c r="AJ94" s="413"/>
      <c r="AK94" s="413"/>
      <c r="AL94" s="413"/>
      <c r="AM94" s="295">
        <f>SUM(Y94:AL94)</f>
        <v>1</v>
      </c>
    </row>
    <row r="95" spans="1:40" outlineLevel="1">
      <c r="B95" s="823" t="s">
        <v>267</v>
      </c>
      <c r="C95" s="290" t="s">
        <v>163</v>
      </c>
      <c r="D95" s="294"/>
      <c r="E95" s="294"/>
      <c r="F95" s="294"/>
      <c r="G95" s="294"/>
      <c r="H95" s="294"/>
      <c r="I95" s="294"/>
      <c r="J95" s="294"/>
      <c r="K95" s="294"/>
      <c r="L95" s="294"/>
      <c r="M95" s="294"/>
      <c r="N95" s="294">
        <v>12</v>
      </c>
      <c r="O95" s="294"/>
      <c r="P95" s="294"/>
      <c r="Q95" s="294"/>
      <c r="R95" s="294"/>
      <c r="S95" s="294"/>
      <c r="T95" s="294"/>
      <c r="U95" s="294"/>
      <c r="V95" s="294"/>
      <c r="W95" s="294"/>
      <c r="X95" s="294"/>
      <c r="Y95" s="409">
        <v>0</v>
      </c>
      <c r="Z95" s="409">
        <v>0</v>
      </c>
      <c r="AA95" s="409">
        <v>1</v>
      </c>
      <c r="AB95" s="409">
        <v>0</v>
      </c>
      <c r="AC95" s="409">
        <v>0</v>
      </c>
      <c r="AD95" s="409">
        <v>0</v>
      </c>
      <c r="AE95" s="409">
        <v>0</v>
      </c>
      <c r="AF95" s="409">
        <v>0</v>
      </c>
      <c r="AG95" s="409">
        <f t="shared" ref="AG95" si="77">AG94</f>
        <v>0</v>
      </c>
      <c r="AH95" s="409">
        <f t="shared" ref="AH95" si="78">AH94</f>
        <v>0</v>
      </c>
      <c r="AI95" s="409">
        <f t="shared" ref="AI95" si="79">AI94</f>
        <v>0</v>
      </c>
      <c r="AJ95" s="409">
        <f t="shared" ref="AJ95" si="80">AJ94</f>
        <v>0</v>
      </c>
      <c r="AK95" s="409">
        <f t="shared" ref="AK95" si="81">AK94</f>
        <v>0</v>
      </c>
      <c r="AL95" s="409">
        <f t="shared" ref="AL95" si="82">AL94</f>
        <v>0</v>
      </c>
      <c r="AM95" s="305"/>
    </row>
    <row r="96" spans="1:40" outlineLevel="1">
      <c r="B96" s="830"/>
      <c r="C96" s="290"/>
      <c r="D96" s="290"/>
      <c r="E96" s="290"/>
      <c r="F96" s="290"/>
      <c r="G96" s="290"/>
      <c r="H96" s="290"/>
      <c r="I96" s="290"/>
      <c r="J96" s="290"/>
      <c r="K96" s="290"/>
      <c r="L96" s="290"/>
      <c r="M96" s="290"/>
      <c r="N96" s="290"/>
      <c r="O96" s="290"/>
      <c r="P96" s="290"/>
      <c r="Q96" s="290"/>
      <c r="R96" s="290"/>
      <c r="S96" s="290"/>
      <c r="T96" s="290"/>
      <c r="U96" s="290"/>
      <c r="V96" s="290"/>
      <c r="W96" s="290"/>
      <c r="X96" s="290"/>
      <c r="Y96" s="421"/>
      <c r="Z96" s="422"/>
      <c r="AA96" s="422"/>
      <c r="AB96" s="422"/>
      <c r="AC96" s="422"/>
      <c r="AD96" s="422"/>
      <c r="AE96" s="422"/>
      <c r="AF96" s="422"/>
      <c r="AG96" s="422"/>
      <c r="AH96" s="422"/>
      <c r="AI96" s="422"/>
      <c r="AJ96" s="422"/>
      <c r="AK96" s="422"/>
      <c r="AL96" s="422"/>
      <c r="AM96" s="296"/>
    </row>
    <row r="97" spans="1:39" outlineLevel="1">
      <c r="A97" s="510">
        <v>19</v>
      </c>
      <c r="B97" s="822"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4"/>
      <c r="Z97" s="408"/>
      <c r="AA97" s="408"/>
      <c r="AB97" s="408"/>
      <c r="AC97" s="408"/>
      <c r="AD97" s="408"/>
      <c r="AE97" s="408"/>
      <c r="AF97" s="413"/>
      <c r="AG97" s="413"/>
      <c r="AH97" s="413"/>
      <c r="AI97" s="413"/>
      <c r="AJ97" s="413"/>
      <c r="AK97" s="413"/>
      <c r="AL97" s="413"/>
      <c r="AM97" s="295">
        <f>SUM(Y97:AL97)</f>
        <v>0</v>
      </c>
    </row>
    <row r="98" spans="1:39" outlineLevel="1">
      <c r="B98" s="823" t="s">
        <v>267</v>
      </c>
      <c r="C98" s="290" t="s">
        <v>163</v>
      </c>
      <c r="D98" s="294"/>
      <c r="E98" s="294"/>
      <c r="F98" s="294"/>
      <c r="G98" s="294"/>
      <c r="H98" s="294"/>
      <c r="I98" s="294"/>
      <c r="J98" s="294"/>
      <c r="K98" s="294"/>
      <c r="L98" s="294"/>
      <c r="M98" s="294"/>
      <c r="N98" s="294">
        <v>0</v>
      </c>
      <c r="O98" s="294"/>
      <c r="P98" s="294"/>
      <c r="Q98" s="294"/>
      <c r="R98" s="294"/>
      <c r="S98" s="294"/>
      <c r="T98" s="294"/>
      <c r="U98" s="294"/>
      <c r="V98" s="294"/>
      <c r="W98" s="294"/>
      <c r="X98" s="294"/>
      <c r="Y98" s="409">
        <v>0</v>
      </c>
      <c r="Z98" s="409">
        <v>0</v>
      </c>
      <c r="AA98" s="409">
        <v>0</v>
      </c>
      <c r="AB98" s="409">
        <v>0</v>
      </c>
      <c r="AC98" s="409">
        <v>0</v>
      </c>
      <c r="AD98" s="409">
        <v>0</v>
      </c>
      <c r="AE98" s="409">
        <v>0</v>
      </c>
      <c r="AF98" s="409">
        <v>0</v>
      </c>
      <c r="AG98" s="409">
        <f t="shared" ref="AG98:AL98" si="83">AG97</f>
        <v>0</v>
      </c>
      <c r="AH98" s="409">
        <f t="shared" si="83"/>
        <v>0</v>
      </c>
      <c r="AI98" s="409">
        <f t="shared" si="83"/>
        <v>0</v>
      </c>
      <c r="AJ98" s="409">
        <f t="shared" si="83"/>
        <v>0</v>
      </c>
      <c r="AK98" s="409">
        <f t="shared" si="83"/>
        <v>0</v>
      </c>
      <c r="AL98" s="409">
        <f t="shared" si="83"/>
        <v>0</v>
      </c>
      <c r="AM98" s="296"/>
    </row>
    <row r="99" spans="1:39" outlineLevel="1">
      <c r="B99" s="830"/>
      <c r="C99" s="290"/>
      <c r="D99" s="290"/>
      <c r="E99" s="290"/>
      <c r="F99" s="290"/>
      <c r="G99" s="290"/>
      <c r="H99" s="290"/>
      <c r="I99" s="290"/>
      <c r="J99" s="290"/>
      <c r="K99" s="290"/>
      <c r="L99" s="290"/>
      <c r="M99" s="290"/>
      <c r="N99" s="290"/>
      <c r="O99" s="290"/>
      <c r="P99" s="290"/>
      <c r="Q99" s="290"/>
      <c r="R99" s="290"/>
      <c r="S99" s="290"/>
      <c r="T99" s="290"/>
      <c r="U99" s="290"/>
      <c r="V99" s="290"/>
      <c r="W99" s="290"/>
      <c r="X99" s="290"/>
      <c r="Y99" s="410"/>
      <c r="Z99" s="410"/>
      <c r="AA99" s="410"/>
      <c r="AB99" s="410"/>
      <c r="AC99" s="410"/>
      <c r="AD99" s="410"/>
      <c r="AE99" s="410"/>
      <c r="AF99" s="410"/>
      <c r="AG99" s="410"/>
      <c r="AH99" s="410"/>
      <c r="AI99" s="410"/>
      <c r="AJ99" s="410"/>
      <c r="AK99" s="410"/>
      <c r="AL99" s="410"/>
      <c r="AM99" s="305"/>
    </row>
    <row r="100" spans="1:39" outlineLevel="1">
      <c r="A100" s="510">
        <v>20</v>
      </c>
      <c r="B100" s="822"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4"/>
      <c r="Z100" s="408"/>
      <c r="AA100" s="408"/>
      <c r="AB100" s="408"/>
      <c r="AC100" s="408"/>
      <c r="AD100" s="408"/>
      <c r="AE100" s="408"/>
      <c r="AF100" s="413"/>
      <c r="AG100" s="413"/>
      <c r="AH100" s="413"/>
      <c r="AI100" s="413"/>
      <c r="AJ100" s="413"/>
      <c r="AK100" s="413"/>
      <c r="AL100" s="413"/>
      <c r="AM100" s="295">
        <f>SUM(Y100:AL100)</f>
        <v>0</v>
      </c>
    </row>
    <row r="101" spans="1:39" outlineLevel="1">
      <c r="B101" s="823" t="s">
        <v>267</v>
      </c>
      <c r="C101" s="290" t="s">
        <v>163</v>
      </c>
      <c r="D101" s="294"/>
      <c r="E101" s="294"/>
      <c r="F101" s="294"/>
      <c r="G101" s="294"/>
      <c r="H101" s="294"/>
      <c r="I101" s="294"/>
      <c r="J101" s="294"/>
      <c r="K101" s="294"/>
      <c r="L101" s="294"/>
      <c r="M101" s="294"/>
      <c r="N101" s="294">
        <v>0</v>
      </c>
      <c r="O101" s="294"/>
      <c r="P101" s="294"/>
      <c r="Q101" s="294"/>
      <c r="R101" s="294"/>
      <c r="S101" s="294"/>
      <c r="T101" s="294"/>
      <c r="U101" s="294"/>
      <c r="V101" s="294"/>
      <c r="W101" s="294"/>
      <c r="X101" s="294"/>
      <c r="Y101" s="409">
        <v>0</v>
      </c>
      <c r="Z101" s="409">
        <v>0</v>
      </c>
      <c r="AA101" s="409">
        <v>0</v>
      </c>
      <c r="AB101" s="409">
        <v>0</v>
      </c>
      <c r="AC101" s="409">
        <v>0</v>
      </c>
      <c r="AD101" s="409">
        <v>0</v>
      </c>
      <c r="AE101" s="409">
        <v>0</v>
      </c>
      <c r="AF101" s="409">
        <v>0</v>
      </c>
      <c r="AG101" s="409">
        <f t="shared" ref="AG101:AL101" si="84">AG100</f>
        <v>0</v>
      </c>
      <c r="AH101" s="409">
        <f t="shared" si="84"/>
        <v>0</v>
      </c>
      <c r="AI101" s="409">
        <f t="shared" si="84"/>
        <v>0</v>
      </c>
      <c r="AJ101" s="409">
        <f t="shared" si="84"/>
        <v>0</v>
      </c>
      <c r="AK101" s="409">
        <f t="shared" si="84"/>
        <v>0</v>
      </c>
      <c r="AL101" s="409">
        <f t="shared" si="84"/>
        <v>0</v>
      </c>
      <c r="AM101" s="305"/>
    </row>
    <row r="102" spans="1:39" ht="15.75" outlineLevel="1">
      <c r="B102" s="831"/>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0"/>
      <c r="Z102" s="410"/>
      <c r="AA102" s="410"/>
      <c r="AB102" s="410"/>
      <c r="AC102" s="410"/>
      <c r="AD102" s="410"/>
      <c r="AE102" s="410"/>
      <c r="AF102" s="410"/>
      <c r="AG102" s="410"/>
      <c r="AH102" s="410"/>
      <c r="AI102" s="410"/>
      <c r="AJ102" s="410"/>
      <c r="AK102" s="410"/>
      <c r="AL102" s="410"/>
      <c r="AM102" s="305"/>
    </row>
    <row r="103" spans="1:39" ht="15.75" outlineLevel="1">
      <c r="B103" s="820"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0"/>
      <c r="Z103" s="423"/>
      <c r="AA103" s="423"/>
      <c r="AB103" s="423"/>
      <c r="AC103" s="423"/>
      <c r="AD103" s="423"/>
      <c r="AE103" s="423"/>
      <c r="AF103" s="423"/>
      <c r="AG103" s="423"/>
      <c r="AH103" s="423"/>
      <c r="AI103" s="423"/>
      <c r="AJ103" s="423"/>
      <c r="AK103" s="423"/>
      <c r="AL103" s="423"/>
      <c r="AM103" s="305"/>
    </row>
    <row r="104" spans="1:39" ht="15.75" outlineLevel="1">
      <c r="B104" s="821"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0"/>
      <c r="Z104" s="423"/>
      <c r="AA104" s="423"/>
      <c r="AB104" s="423"/>
      <c r="AC104" s="423"/>
      <c r="AD104" s="423"/>
      <c r="AE104" s="423"/>
      <c r="AF104" s="423"/>
      <c r="AG104" s="423"/>
      <c r="AH104" s="423"/>
      <c r="AI104" s="423"/>
      <c r="AJ104" s="423"/>
      <c r="AK104" s="423"/>
      <c r="AL104" s="423"/>
      <c r="AM104" s="305"/>
    </row>
    <row r="105" spans="1:39" outlineLevel="1">
      <c r="A105" s="510">
        <v>21</v>
      </c>
      <c r="B105" s="822"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14"/>
      <c r="Z105" s="408"/>
      <c r="AA105" s="408"/>
      <c r="AB105" s="408"/>
      <c r="AC105" s="408"/>
      <c r="AD105" s="408"/>
      <c r="AE105" s="408"/>
      <c r="AF105" s="408"/>
      <c r="AG105" s="408"/>
      <c r="AH105" s="408"/>
      <c r="AI105" s="408"/>
      <c r="AJ105" s="408"/>
      <c r="AK105" s="408"/>
      <c r="AL105" s="408"/>
      <c r="AM105" s="295">
        <f>SUM(Y105:AL105)</f>
        <v>0</v>
      </c>
    </row>
    <row r="106" spans="1:39" outlineLevel="1">
      <c r="B106" s="82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09">
        <v>0</v>
      </c>
      <c r="Z106" s="409">
        <v>0</v>
      </c>
      <c r="AA106" s="409">
        <v>0</v>
      </c>
      <c r="AB106" s="409">
        <v>0</v>
      </c>
      <c r="AC106" s="409">
        <v>0</v>
      </c>
      <c r="AD106" s="409">
        <v>0</v>
      </c>
      <c r="AE106" s="409">
        <v>0</v>
      </c>
      <c r="AF106" s="409">
        <v>0</v>
      </c>
      <c r="AG106" s="409">
        <f t="shared" ref="AG106" si="85">AG105</f>
        <v>0</v>
      </c>
      <c r="AH106" s="409">
        <f t="shared" ref="AH106" si="86">AH105</f>
        <v>0</v>
      </c>
      <c r="AI106" s="409">
        <f t="shared" ref="AI106" si="87">AI105</f>
        <v>0</v>
      </c>
      <c r="AJ106" s="409">
        <f t="shared" ref="AJ106" si="88">AJ105</f>
        <v>0</v>
      </c>
      <c r="AK106" s="409">
        <f t="shared" ref="AK106" si="89">AK105</f>
        <v>0</v>
      </c>
      <c r="AL106" s="409">
        <f t="shared" ref="AL106" si="90">AL105</f>
        <v>0</v>
      </c>
      <c r="AM106" s="305"/>
    </row>
    <row r="107" spans="1:39" outlineLevel="1">
      <c r="B107" s="82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0"/>
      <c r="Z107" s="423"/>
      <c r="AA107" s="423"/>
      <c r="AB107" s="423"/>
      <c r="AC107" s="423"/>
      <c r="AD107" s="423"/>
      <c r="AE107" s="423"/>
      <c r="AF107" s="423"/>
      <c r="AG107" s="423"/>
      <c r="AH107" s="423"/>
      <c r="AI107" s="423"/>
      <c r="AJ107" s="423"/>
      <c r="AK107" s="423"/>
      <c r="AL107" s="423"/>
      <c r="AM107" s="305"/>
    </row>
    <row r="108" spans="1:39" ht="30" outlineLevel="1">
      <c r="A108" s="510">
        <v>22</v>
      </c>
      <c r="B108" s="822"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14"/>
      <c r="Z108" s="408"/>
      <c r="AA108" s="408"/>
      <c r="AB108" s="408"/>
      <c r="AC108" s="408"/>
      <c r="AD108" s="408"/>
      <c r="AE108" s="408"/>
      <c r="AF108" s="408"/>
      <c r="AG108" s="408"/>
      <c r="AH108" s="408"/>
      <c r="AI108" s="408"/>
      <c r="AJ108" s="408"/>
      <c r="AK108" s="408"/>
      <c r="AL108" s="408"/>
      <c r="AM108" s="295">
        <f>SUM(Y108:AL108)</f>
        <v>0</v>
      </c>
    </row>
    <row r="109" spans="1:39" outlineLevel="1">
      <c r="B109" s="82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09">
        <v>0</v>
      </c>
      <c r="Z109" s="409">
        <v>0</v>
      </c>
      <c r="AA109" s="409">
        <v>0</v>
      </c>
      <c r="AB109" s="409">
        <v>0</v>
      </c>
      <c r="AC109" s="409">
        <v>0</v>
      </c>
      <c r="AD109" s="409">
        <v>0</v>
      </c>
      <c r="AE109" s="409">
        <v>0</v>
      </c>
      <c r="AF109" s="409">
        <v>0</v>
      </c>
      <c r="AG109" s="409">
        <f t="shared" ref="AG109" si="91">AG108</f>
        <v>0</v>
      </c>
      <c r="AH109" s="409">
        <f t="shared" ref="AH109" si="92">AH108</f>
        <v>0</v>
      </c>
      <c r="AI109" s="409">
        <f t="shared" ref="AI109" si="93">AI108</f>
        <v>0</v>
      </c>
      <c r="AJ109" s="409">
        <f t="shared" ref="AJ109" si="94">AJ108</f>
        <v>0</v>
      </c>
      <c r="AK109" s="409">
        <f t="shared" ref="AK109" si="95">AK108</f>
        <v>0</v>
      </c>
      <c r="AL109" s="409">
        <f t="shared" ref="AL109" si="96">AL108</f>
        <v>0</v>
      </c>
      <c r="AM109" s="305"/>
    </row>
    <row r="110" spans="1:39" outlineLevel="1">
      <c r="B110" s="82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0"/>
      <c r="Z110" s="423"/>
      <c r="AA110" s="423"/>
      <c r="AB110" s="423"/>
      <c r="AC110" s="423"/>
      <c r="AD110" s="423"/>
      <c r="AE110" s="423"/>
      <c r="AF110" s="423"/>
      <c r="AG110" s="423"/>
      <c r="AH110" s="423"/>
      <c r="AI110" s="423"/>
      <c r="AJ110" s="423"/>
      <c r="AK110" s="423"/>
      <c r="AL110" s="423"/>
      <c r="AM110" s="305"/>
    </row>
    <row r="111" spans="1:39" ht="30" outlineLevel="1">
      <c r="A111" s="510">
        <v>23</v>
      </c>
      <c r="B111" s="822"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8"/>
      <c r="Z111" s="408"/>
      <c r="AA111" s="408"/>
      <c r="AB111" s="408"/>
      <c r="AC111" s="408"/>
      <c r="AD111" s="408"/>
      <c r="AE111" s="408"/>
      <c r="AF111" s="408"/>
      <c r="AG111" s="408"/>
      <c r="AH111" s="408"/>
      <c r="AI111" s="408"/>
      <c r="AJ111" s="408"/>
      <c r="AK111" s="408"/>
      <c r="AL111" s="408"/>
      <c r="AM111" s="295">
        <f>SUM(Y111:AL111)</f>
        <v>0</v>
      </c>
    </row>
    <row r="112" spans="1:39" outlineLevel="1">
      <c r="B112" s="82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9">
        <v>0</v>
      </c>
      <c r="Z112" s="409">
        <v>0</v>
      </c>
      <c r="AA112" s="409">
        <v>0</v>
      </c>
      <c r="AB112" s="409">
        <v>0</v>
      </c>
      <c r="AC112" s="409">
        <v>0</v>
      </c>
      <c r="AD112" s="409">
        <v>0</v>
      </c>
      <c r="AE112" s="409">
        <v>0</v>
      </c>
      <c r="AF112" s="409">
        <v>0</v>
      </c>
      <c r="AG112" s="409">
        <f t="shared" ref="AG112" si="97">AG111</f>
        <v>0</v>
      </c>
      <c r="AH112" s="409">
        <f t="shared" ref="AH112" si="98">AH111</f>
        <v>0</v>
      </c>
      <c r="AI112" s="409">
        <f t="shared" ref="AI112" si="99">AI111</f>
        <v>0</v>
      </c>
      <c r="AJ112" s="409">
        <f t="shared" ref="AJ112" si="100">AJ111</f>
        <v>0</v>
      </c>
      <c r="AK112" s="409">
        <f t="shared" ref="AK112" si="101">AK111</f>
        <v>0</v>
      </c>
      <c r="AL112" s="409">
        <f t="shared" ref="AL112" si="102">AL111</f>
        <v>0</v>
      </c>
      <c r="AM112" s="305"/>
    </row>
    <row r="113" spans="1:39" outlineLevel="1">
      <c r="B113" s="830"/>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0"/>
      <c r="Z113" s="423"/>
      <c r="AA113" s="423"/>
      <c r="AB113" s="423"/>
      <c r="AC113" s="423"/>
      <c r="AD113" s="423"/>
      <c r="AE113" s="423"/>
      <c r="AF113" s="423"/>
      <c r="AG113" s="423"/>
      <c r="AH113" s="423"/>
      <c r="AI113" s="423"/>
      <c r="AJ113" s="423"/>
      <c r="AK113" s="423"/>
      <c r="AL113" s="423"/>
      <c r="AM113" s="305"/>
    </row>
    <row r="114" spans="1:39" ht="30" outlineLevel="1">
      <c r="A114" s="510">
        <v>24</v>
      </c>
      <c r="B114" s="822"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8"/>
      <c r="Z114" s="408"/>
      <c r="AA114" s="408"/>
      <c r="AB114" s="408"/>
      <c r="AC114" s="408"/>
      <c r="AD114" s="408"/>
      <c r="AE114" s="408"/>
      <c r="AF114" s="408"/>
      <c r="AG114" s="408"/>
      <c r="AH114" s="408"/>
      <c r="AI114" s="408"/>
      <c r="AJ114" s="408"/>
      <c r="AK114" s="408"/>
      <c r="AL114" s="408"/>
      <c r="AM114" s="295">
        <f>SUM(Y114:AL114)</f>
        <v>0</v>
      </c>
    </row>
    <row r="115" spans="1:39" outlineLevel="1">
      <c r="B115" s="82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09">
        <v>0</v>
      </c>
      <c r="Z115" s="409">
        <v>0</v>
      </c>
      <c r="AA115" s="409">
        <v>0</v>
      </c>
      <c r="AB115" s="409">
        <v>0</v>
      </c>
      <c r="AC115" s="409">
        <v>0</v>
      </c>
      <c r="AD115" s="409">
        <v>0</v>
      </c>
      <c r="AE115" s="409">
        <v>0</v>
      </c>
      <c r="AF115" s="409">
        <v>0</v>
      </c>
      <c r="AG115" s="409">
        <f t="shared" ref="AG115" si="103">AG114</f>
        <v>0</v>
      </c>
      <c r="AH115" s="409">
        <f t="shared" ref="AH115" si="104">AH114</f>
        <v>0</v>
      </c>
      <c r="AI115" s="409">
        <f t="shared" ref="AI115" si="105">AI114</f>
        <v>0</v>
      </c>
      <c r="AJ115" s="409">
        <f t="shared" ref="AJ115" si="106">AJ114</f>
        <v>0</v>
      </c>
      <c r="AK115" s="409">
        <f t="shared" ref="AK115" si="107">AK114</f>
        <v>0</v>
      </c>
      <c r="AL115" s="409">
        <f t="shared" ref="AL115" si="108">AL114</f>
        <v>0</v>
      </c>
      <c r="AM115" s="305"/>
    </row>
    <row r="116" spans="1:39" outlineLevel="1">
      <c r="B116" s="8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0"/>
      <c r="Z116" s="423"/>
      <c r="AA116" s="423"/>
      <c r="AB116" s="423"/>
      <c r="AC116" s="423"/>
      <c r="AD116" s="423"/>
      <c r="AE116" s="423"/>
      <c r="AF116" s="423"/>
      <c r="AG116" s="423"/>
      <c r="AH116" s="423"/>
      <c r="AI116" s="423"/>
      <c r="AJ116" s="423"/>
      <c r="AK116" s="423"/>
      <c r="AL116" s="423"/>
      <c r="AM116" s="305"/>
    </row>
    <row r="117" spans="1:39" ht="15.75" outlineLevel="1">
      <c r="B117" s="821"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0"/>
      <c r="Z117" s="423"/>
      <c r="AA117" s="423"/>
      <c r="AB117" s="423"/>
      <c r="AC117" s="423"/>
      <c r="AD117" s="423"/>
      <c r="AE117" s="423"/>
      <c r="AF117" s="423"/>
      <c r="AG117" s="423"/>
      <c r="AH117" s="423"/>
      <c r="AI117" s="423"/>
      <c r="AJ117" s="423"/>
      <c r="AK117" s="423"/>
      <c r="AL117" s="423"/>
      <c r="AM117" s="305"/>
    </row>
    <row r="118" spans="1:39" outlineLevel="1">
      <c r="A118" s="510">
        <v>25</v>
      </c>
      <c r="B118" s="822"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4"/>
      <c r="Z118" s="408"/>
      <c r="AA118" s="408"/>
      <c r="AB118" s="408"/>
      <c r="AC118" s="408"/>
      <c r="AD118" s="408"/>
      <c r="AE118" s="408"/>
      <c r="AF118" s="413"/>
      <c r="AG118" s="413"/>
      <c r="AH118" s="413"/>
      <c r="AI118" s="413"/>
      <c r="AJ118" s="413"/>
      <c r="AK118" s="413"/>
      <c r="AL118" s="413"/>
      <c r="AM118" s="295">
        <f>SUM(Y118:AL118)</f>
        <v>0</v>
      </c>
    </row>
    <row r="119" spans="1:39" outlineLevel="1">
      <c r="B119" s="823" t="s">
        <v>267</v>
      </c>
      <c r="C119" s="290" t="s">
        <v>163</v>
      </c>
      <c r="D119" s="294"/>
      <c r="E119" s="294"/>
      <c r="F119" s="294"/>
      <c r="G119" s="294"/>
      <c r="H119" s="294"/>
      <c r="I119" s="294"/>
      <c r="J119" s="294"/>
      <c r="K119" s="294"/>
      <c r="L119" s="294"/>
      <c r="M119" s="294"/>
      <c r="N119" s="294">
        <v>12</v>
      </c>
      <c r="O119" s="294"/>
      <c r="P119" s="294"/>
      <c r="Q119" s="294"/>
      <c r="R119" s="294"/>
      <c r="S119" s="294"/>
      <c r="T119" s="294"/>
      <c r="U119" s="294"/>
      <c r="V119" s="294"/>
      <c r="W119" s="294"/>
      <c r="X119" s="294"/>
      <c r="Y119" s="409">
        <v>0</v>
      </c>
      <c r="Z119" s="409">
        <v>0</v>
      </c>
      <c r="AA119" s="409">
        <v>0</v>
      </c>
      <c r="AB119" s="409">
        <v>0</v>
      </c>
      <c r="AC119" s="409">
        <v>0</v>
      </c>
      <c r="AD119" s="409">
        <v>0</v>
      </c>
      <c r="AE119" s="409">
        <v>0</v>
      </c>
      <c r="AF119" s="409">
        <v>0</v>
      </c>
      <c r="AG119" s="409">
        <f t="shared" ref="AG119" si="109">AG118</f>
        <v>0</v>
      </c>
      <c r="AH119" s="409">
        <f t="shared" ref="AH119" si="110">AH118</f>
        <v>0</v>
      </c>
      <c r="AI119" s="409">
        <f t="shared" ref="AI119" si="111">AI118</f>
        <v>0</v>
      </c>
      <c r="AJ119" s="409">
        <f t="shared" ref="AJ119" si="112">AJ118</f>
        <v>0</v>
      </c>
      <c r="AK119" s="409">
        <f t="shared" ref="AK119" si="113">AK118</f>
        <v>0</v>
      </c>
      <c r="AL119" s="409">
        <f t="shared" ref="AL119" si="114">AL118</f>
        <v>0</v>
      </c>
      <c r="AM119" s="305"/>
    </row>
    <row r="120" spans="1:39" outlineLevel="1">
      <c r="B120" s="8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0"/>
      <c r="Z120" s="423"/>
      <c r="AA120" s="423"/>
      <c r="AB120" s="423"/>
      <c r="AC120" s="423"/>
      <c r="AD120" s="423"/>
      <c r="AE120" s="423"/>
      <c r="AF120" s="423"/>
      <c r="AG120" s="423"/>
      <c r="AH120" s="423"/>
      <c r="AI120" s="423"/>
      <c r="AJ120" s="423"/>
      <c r="AK120" s="423"/>
      <c r="AL120" s="423"/>
      <c r="AM120" s="305"/>
    </row>
    <row r="121" spans="1:39" outlineLevel="1">
      <c r="A121" s="510">
        <v>26</v>
      </c>
      <c r="B121" s="822"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4"/>
      <c r="Z121" s="514"/>
      <c r="AA121" s="514"/>
      <c r="AB121" s="408"/>
      <c r="AC121" s="514"/>
      <c r="AD121" s="408"/>
      <c r="AE121" s="408"/>
      <c r="AF121" s="413"/>
      <c r="AG121" s="413"/>
      <c r="AH121" s="413"/>
      <c r="AI121" s="413"/>
      <c r="AJ121" s="413"/>
      <c r="AK121" s="413"/>
      <c r="AL121" s="413"/>
      <c r="AM121" s="295">
        <f>SUM(Y121:AL121)</f>
        <v>0</v>
      </c>
    </row>
    <row r="122" spans="1:39" outlineLevel="1">
      <c r="B122" s="823" t="s">
        <v>267</v>
      </c>
      <c r="C122" s="290" t="s">
        <v>163</v>
      </c>
      <c r="D122" s="294"/>
      <c r="E122" s="294"/>
      <c r="F122" s="294"/>
      <c r="G122" s="294"/>
      <c r="H122" s="294"/>
      <c r="I122" s="294"/>
      <c r="J122" s="294"/>
      <c r="K122" s="294"/>
      <c r="L122" s="294"/>
      <c r="M122" s="294"/>
      <c r="N122" s="294">
        <v>12</v>
      </c>
      <c r="O122" s="294"/>
      <c r="P122" s="294"/>
      <c r="Q122" s="294"/>
      <c r="R122" s="294"/>
      <c r="S122" s="294"/>
      <c r="T122" s="294"/>
      <c r="U122" s="294"/>
      <c r="V122" s="294"/>
      <c r="W122" s="294"/>
      <c r="X122" s="294"/>
      <c r="Y122" s="409">
        <v>0</v>
      </c>
      <c r="Z122" s="409">
        <v>0</v>
      </c>
      <c r="AA122" s="409">
        <v>0</v>
      </c>
      <c r="AB122" s="409">
        <v>0</v>
      </c>
      <c r="AC122" s="409">
        <v>0</v>
      </c>
      <c r="AD122" s="409">
        <v>0</v>
      </c>
      <c r="AE122" s="409">
        <v>0</v>
      </c>
      <c r="AF122" s="409">
        <v>0</v>
      </c>
      <c r="AG122" s="409">
        <f t="shared" ref="AG122" si="115">AG121</f>
        <v>0</v>
      </c>
      <c r="AH122" s="409">
        <f t="shared" ref="AH122" si="116">AH121</f>
        <v>0</v>
      </c>
      <c r="AI122" s="409">
        <f t="shared" ref="AI122" si="117">AI121</f>
        <v>0</v>
      </c>
      <c r="AJ122" s="409">
        <f t="shared" ref="AJ122" si="118">AJ121</f>
        <v>0</v>
      </c>
      <c r="AK122" s="409">
        <f t="shared" ref="AK122" si="119">AK121</f>
        <v>0</v>
      </c>
      <c r="AL122" s="409">
        <f t="shared" ref="AL122" si="120">AL121</f>
        <v>0</v>
      </c>
      <c r="AM122" s="305"/>
    </row>
    <row r="123" spans="1:39" outlineLevel="1">
      <c r="B123" s="8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0"/>
      <c r="Z123" s="423"/>
      <c r="AA123" s="423"/>
      <c r="AB123" s="423"/>
      <c r="AC123" s="423"/>
      <c r="AD123" s="423"/>
      <c r="AE123" s="423"/>
      <c r="AF123" s="423"/>
      <c r="AG123" s="423"/>
      <c r="AH123" s="423"/>
      <c r="AI123" s="423"/>
      <c r="AJ123" s="423"/>
      <c r="AK123" s="423"/>
      <c r="AL123" s="423"/>
      <c r="AM123" s="305"/>
    </row>
    <row r="124" spans="1:39" ht="30" outlineLevel="1">
      <c r="A124" s="510">
        <v>27</v>
      </c>
      <c r="B124" s="822"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4"/>
      <c r="Z124" s="408"/>
      <c r="AA124" s="408"/>
      <c r="AB124" s="408"/>
      <c r="AC124" s="408"/>
      <c r="AD124" s="408"/>
      <c r="AE124" s="408"/>
      <c r="AF124" s="413"/>
      <c r="AG124" s="413"/>
      <c r="AH124" s="413"/>
      <c r="AI124" s="413"/>
      <c r="AJ124" s="413"/>
      <c r="AK124" s="413"/>
      <c r="AL124" s="413"/>
      <c r="AM124" s="295">
        <f>SUM(Y124:AL124)</f>
        <v>0</v>
      </c>
    </row>
    <row r="125" spans="1:39" outlineLevel="1">
      <c r="B125" s="823" t="s">
        <v>267</v>
      </c>
      <c r="C125" s="290" t="s">
        <v>163</v>
      </c>
      <c r="D125" s="294"/>
      <c r="E125" s="294"/>
      <c r="F125" s="294"/>
      <c r="G125" s="294"/>
      <c r="H125" s="294"/>
      <c r="I125" s="294"/>
      <c r="J125" s="294"/>
      <c r="K125" s="294"/>
      <c r="L125" s="294"/>
      <c r="M125" s="294"/>
      <c r="N125" s="294">
        <v>12</v>
      </c>
      <c r="O125" s="294"/>
      <c r="P125" s="294"/>
      <c r="Q125" s="294"/>
      <c r="R125" s="294"/>
      <c r="S125" s="294"/>
      <c r="T125" s="294"/>
      <c r="U125" s="294"/>
      <c r="V125" s="294"/>
      <c r="W125" s="294"/>
      <c r="X125" s="294"/>
      <c r="Y125" s="409">
        <v>0</v>
      </c>
      <c r="Z125" s="409">
        <v>0</v>
      </c>
      <c r="AA125" s="409">
        <v>0</v>
      </c>
      <c r="AB125" s="409">
        <v>0</v>
      </c>
      <c r="AC125" s="409">
        <v>0</v>
      </c>
      <c r="AD125" s="409">
        <v>0</v>
      </c>
      <c r="AE125" s="409">
        <v>0</v>
      </c>
      <c r="AF125" s="409">
        <v>0</v>
      </c>
      <c r="AG125" s="409">
        <f t="shared" ref="AG125" si="121">AG124</f>
        <v>0</v>
      </c>
      <c r="AH125" s="409">
        <f t="shared" ref="AH125" si="122">AH124</f>
        <v>0</v>
      </c>
      <c r="AI125" s="409">
        <f t="shared" ref="AI125" si="123">AI124</f>
        <v>0</v>
      </c>
      <c r="AJ125" s="409">
        <f t="shared" ref="AJ125" si="124">AJ124</f>
        <v>0</v>
      </c>
      <c r="AK125" s="409">
        <f t="shared" ref="AK125" si="125">AK124</f>
        <v>0</v>
      </c>
      <c r="AL125" s="409">
        <f t="shared" ref="AL125" si="126">AL124</f>
        <v>0</v>
      </c>
      <c r="AM125" s="305"/>
    </row>
    <row r="126" spans="1:39" outlineLevel="1">
      <c r="B126" s="82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0"/>
      <c r="Z126" s="423"/>
      <c r="AA126" s="423"/>
      <c r="AB126" s="423"/>
      <c r="AC126" s="423"/>
      <c r="AD126" s="423"/>
      <c r="AE126" s="423"/>
      <c r="AF126" s="423"/>
      <c r="AG126" s="423"/>
      <c r="AH126" s="423"/>
      <c r="AI126" s="423"/>
      <c r="AJ126" s="423"/>
      <c r="AK126" s="423"/>
      <c r="AL126" s="423"/>
      <c r="AM126" s="305"/>
    </row>
    <row r="127" spans="1:39" ht="30" outlineLevel="1">
      <c r="A127" s="510">
        <v>28</v>
      </c>
      <c r="B127" s="822"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4"/>
      <c r="Z127" s="408"/>
      <c r="AA127" s="408"/>
      <c r="AB127" s="408"/>
      <c r="AC127" s="408"/>
      <c r="AD127" s="408"/>
      <c r="AE127" s="408"/>
      <c r="AF127" s="413"/>
      <c r="AG127" s="413"/>
      <c r="AH127" s="413"/>
      <c r="AI127" s="413"/>
      <c r="AJ127" s="413"/>
      <c r="AK127" s="413"/>
      <c r="AL127" s="413"/>
      <c r="AM127" s="295">
        <f>SUM(Y127:AL127)</f>
        <v>0</v>
      </c>
    </row>
    <row r="128" spans="1:39" outlineLevel="1">
      <c r="B128" s="823" t="s">
        <v>267</v>
      </c>
      <c r="C128" s="290" t="s">
        <v>163</v>
      </c>
      <c r="D128" s="294"/>
      <c r="E128" s="294"/>
      <c r="F128" s="294"/>
      <c r="G128" s="294"/>
      <c r="H128" s="294"/>
      <c r="I128" s="294"/>
      <c r="J128" s="294"/>
      <c r="K128" s="294"/>
      <c r="L128" s="294"/>
      <c r="M128" s="294"/>
      <c r="N128" s="294">
        <v>12</v>
      </c>
      <c r="O128" s="294"/>
      <c r="P128" s="294"/>
      <c r="Q128" s="294"/>
      <c r="R128" s="294"/>
      <c r="S128" s="294"/>
      <c r="T128" s="294"/>
      <c r="U128" s="294"/>
      <c r="V128" s="294"/>
      <c r="W128" s="294"/>
      <c r="X128" s="294"/>
      <c r="Y128" s="409">
        <v>0</v>
      </c>
      <c r="Z128" s="409">
        <v>0</v>
      </c>
      <c r="AA128" s="409">
        <v>0</v>
      </c>
      <c r="AB128" s="409">
        <v>0</v>
      </c>
      <c r="AC128" s="409">
        <v>0</v>
      </c>
      <c r="AD128" s="409">
        <v>0</v>
      </c>
      <c r="AE128" s="409">
        <v>0</v>
      </c>
      <c r="AF128" s="409">
        <v>0</v>
      </c>
      <c r="AG128" s="409">
        <f t="shared" ref="AG128" si="127">AG127</f>
        <v>0</v>
      </c>
      <c r="AH128" s="409">
        <f t="shared" ref="AH128" si="128">AH127</f>
        <v>0</v>
      </c>
      <c r="AI128" s="409">
        <f t="shared" ref="AI128" si="129">AI127</f>
        <v>0</v>
      </c>
      <c r="AJ128" s="409">
        <f t="shared" ref="AJ128" si="130">AJ127</f>
        <v>0</v>
      </c>
      <c r="AK128" s="409">
        <f t="shared" ref="AK128" si="131">AK127</f>
        <v>0</v>
      </c>
      <c r="AL128" s="409">
        <f t="shared" ref="AL128" si="132">AL127</f>
        <v>0</v>
      </c>
      <c r="AM128" s="305"/>
    </row>
    <row r="129" spans="1:39" outlineLevel="1">
      <c r="B129" s="82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0"/>
      <c r="Z129" s="423"/>
      <c r="AA129" s="423"/>
      <c r="AB129" s="423"/>
      <c r="AC129" s="423"/>
      <c r="AD129" s="423"/>
      <c r="AE129" s="423"/>
      <c r="AF129" s="423"/>
      <c r="AG129" s="423"/>
      <c r="AH129" s="423"/>
      <c r="AI129" s="423"/>
      <c r="AJ129" s="423"/>
      <c r="AK129" s="423"/>
      <c r="AL129" s="423"/>
      <c r="AM129" s="305"/>
    </row>
    <row r="130" spans="1:39" ht="30" outlineLevel="1">
      <c r="A130" s="510">
        <v>29</v>
      </c>
      <c r="B130" s="822"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4"/>
      <c r="Z130" s="408"/>
      <c r="AA130" s="408"/>
      <c r="AB130" s="408"/>
      <c r="AC130" s="408"/>
      <c r="AD130" s="408"/>
      <c r="AE130" s="408"/>
      <c r="AF130" s="413"/>
      <c r="AG130" s="413"/>
      <c r="AH130" s="413"/>
      <c r="AI130" s="413"/>
      <c r="AJ130" s="413"/>
      <c r="AK130" s="413"/>
      <c r="AL130" s="413"/>
      <c r="AM130" s="295">
        <f>SUM(Y130:AL130)</f>
        <v>0</v>
      </c>
    </row>
    <row r="131" spans="1:39" outlineLevel="1">
      <c r="B131" s="823" t="s">
        <v>267</v>
      </c>
      <c r="C131" s="290" t="s">
        <v>163</v>
      </c>
      <c r="D131" s="294"/>
      <c r="E131" s="294"/>
      <c r="F131" s="294"/>
      <c r="G131" s="294"/>
      <c r="H131" s="294"/>
      <c r="I131" s="294"/>
      <c r="J131" s="294"/>
      <c r="K131" s="294"/>
      <c r="L131" s="294"/>
      <c r="M131" s="294"/>
      <c r="N131" s="294">
        <v>3</v>
      </c>
      <c r="O131" s="294"/>
      <c r="P131" s="294"/>
      <c r="Q131" s="294"/>
      <c r="R131" s="294"/>
      <c r="S131" s="294"/>
      <c r="T131" s="294"/>
      <c r="U131" s="294"/>
      <c r="V131" s="294"/>
      <c r="W131" s="294"/>
      <c r="X131" s="294"/>
      <c r="Y131" s="409">
        <v>0</v>
      </c>
      <c r="Z131" s="409">
        <v>0</v>
      </c>
      <c r="AA131" s="409">
        <v>0</v>
      </c>
      <c r="AB131" s="409">
        <v>0</v>
      </c>
      <c r="AC131" s="409">
        <v>0</v>
      </c>
      <c r="AD131" s="409">
        <v>0</v>
      </c>
      <c r="AE131" s="409">
        <v>0</v>
      </c>
      <c r="AF131" s="409">
        <v>0</v>
      </c>
      <c r="AG131" s="409">
        <f t="shared" ref="AG131" si="133">AG130</f>
        <v>0</v>
      </c>
      <c r="AH131" s="409">
        <f t="shared" ref="AH131" si="134">AH130</f>
        <v>0</v>
      </c>
      <c r="AI131" s="409">
        <f t="shared" ref="AI131" si="135">AI130</f>
        <v>0</v>
      </c>
      <c r="AJ131" s="409">
        <f t="shared" ref="AJ131" si="136">AJ130</f>
        <v>0</v>
      </c>
      <c r="AK131" s="409">
        <f t="shared" ref="AK131" si="137">AK130</f>
        <v>0</v>
      </c>
      <c r="AL131" s="409">
        <f t="shared" ref="AL131" si="138">AL130</f>
        <v>0</v>
      </c>
      <c r="AM131" s="305"/>
    </row>
    <row r="132" spans="1:39" outlineLevel="1">
      <c r="B132" s="82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0"/>
      <c r="Z132" s="423"/>
      <c r="AA132" s="423"/>
      <c r="AB132" s="423"/>
      <c r="AC132" s="423"/>
      <c r="AD132" s="423"/>
      <c r="AE132" s="423"/>
      <c r="AF132" s="423"/>
      <c r="AG132" s="423"/>
      <c r="AH132" s="423"/>
      <c r="AI132" s="423"/>
      <c r="AJ132" s="423"/>
      <c r="AK132" s="423"/>
      <c r="AL132" s="423"/>
      <c r="AM132" s="305"/>
    </row>
    <row r="133" spans="1:39" ht="30" outlineLevel="1">
      <c r="A133" s="510">
        <v>30</v>
      </c>
      <c r="B133" s="822"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4"/>
      <c r="Z133" s="408"/>
      <c r="AA133" s="408"/>
      <c r="AB133" s="408"/>
      <c r="AC133" s="408"/>
      <c r="AD133" s="408"/>
      <c r="AE133" s="408"/>
      <c r="AF133" s="413"/>
      <c r="AG133" s="413"/>
      <c r="AH133" s="413"/>
      <c r="AI133" s="413"/>
      <c r="AJ133" s="413"/>
      <c r="AK133" s="413"/>
      <c r="AL133" s="413"/>
      <c r="AM133" s="295">
        <f>SUM(Y133:AL133)</f>
        <v>0</v>
      </c>
    </row>
    <row r="134" spans="1:39" outlineLevel="1">
      <c r="B134" s="823" t="s">
        <v>267</v>
      </c>
      <c r="C134" s="290" t="s">
        <v>163</v>
      </c>
      <c r="D134" s="294"/>
      <c r="E134" s="294"/>
      <c r="F134" s="294"/>
      <c r="G134" s="294"/>
      <c r="H134" s="294"/>
      <c r="I134" s="294"/>
      <c r="J134" s="294"/>
      <c r="K134" s="294"/>
      <c r="L134" s="294"/>
      <c r="M134" s="294"/>
      <c r="N134" s="294">
        <v>12</v>
      </c>
      <c r="O134" s="294"/>
      <c r="P134" s="294"/>
      <c r="Q134" s="294"/>
      <c r="R134" s="294"/>
      <c r="S134" s="294"/>
      <c r="T134" s="294"/>
      <c r="U134" s="294"/>
      <c r="V134" s="294"/>
      <c r="W134" s="294"/>
      <c r="X134" s="294"/>
      <c r="Y134" s="409">
        <v>0</v>
      </c>
      <c r="Z134" s="409">
        <v>0</v>
      </c>
      <c r="AA134" s="409">
        <v>0</v>
      </c>
      <c r="AB134" s="409">
        <v>0</v>
      </c>
      <c r="AC134" s="409">
        <v>0</v>
      </c>
      <c r="AD134" s="409">
        <v>0</v>
      </c>
      <c r="AE134" s="409">
        <v>0</v>
      </c>
      <c r="AF134" s="409">
        <v>0</v>
      </c>
      <c r="AG134" s="409">
        <f t="shared" ref="AG134" si="139">AG133</f>
        <v>0</v>
      </c>
      <c r="AH134" s="409">
        <f t="shared" ref="AH134" si="140">AH133</f>
        <v>0</v>
      </c>
      <c r="AI134" s="409">
        <f t="shared" ref="AI134" si="141">AI133</f>
        <v>0</v>
      </c>
      <c r="AJ134" s="409">
        <f t="shared" ref="AJ134" si="142">AJ133</f>
        <v>0</v>
      </c>
      <c r="AK134" s="409">
        <f t="shared" ref="AK134" si="143">AK133</f>
        <v>0</v>
      </c>
      <c r="AL134" s="409">
        <f t="shared" ref="AL134" si="144">AL133</f>
        <v>0</v>
      </c>
      <c r="AM134" s="305"/>
    </row>
    <row r="135" spans="1:39" outlineLevel="1">
      <c r="B135" s="82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0"/>
      <c r="Z135" s="423"/>
      <c r="AA135" s="423"/>
      <c r="AB135" s="423"/>
      <c r="AC135" s="423"/>
      <c r="AD135" s="423"/>
      <c r="AE135" s="423"/>
      <c r="AF135" s="423"/>
      <c r="AG135" s="423"/>
      <c r="AH135" s="423"/>
      <c r="AI135" s="423"/>
      <c r="AJ135" s="423"/>
      <c r="AK135" s="423"/>
      <c r="AL135" s="423"/>
      <c r="AM135" s="305"/>
    </row>
    <row r="136" spans="1:39" ht="30" outlineLevel="1">
      <c r="A136" s="510">
        <v>31</v>
      </c>
      <c r="B136" s="822"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4"/>
      <c r="Z136" s="408"/>
      <c r="AA136" s="408"/>
      <c r="AB136" s="408"/>
      <c r="AC136" s="408"/>
      <c r="AD136" s="408"/>
      <c r="AE136" s="408"/>
      <c r="AF136" s="413"/>
      <c r="AG136" s="413"/>
      <c r="AH136" s="413"/>
      <c r="AI136" s="413"/>
      <c r="AJ136" s="413"/>
      <c r="AK136" s="413"/>
      <c r="AL136" s="413"/>
      <c r="AM136" s="295">
        <f>SUM(Y136:AL136)</f>
        <v>0</v>
      </c>
    </row>
    <row r="137" spans="1:39" outlineLevel="1">
      <c r="B137" s="823" t="s">
        <v>267</v>
      </c>
      <c r="C137" s="290" t="s">
        <v>163</v>
      </c>
      <c r="D137" s="294"/>
      <c r="E137" s="294"/>
      <c r="F137" s="294"/>
      <c r="G137" s="294"/>
      <c r="H137" s="294"/>
      <c r="I137" s="294"/>
      <c r="J137" s="294"/>
      <c r="K137" s="294"/>
      <c r="L137" s="294"/>
      <c r="M137" s="294"/>
      <c r="N137" s="294">
        <v>12</v>
      </c>
      <c r="O137" s="294"/>
      <c r="P137" s="294"/>
      <c r="Q137" s="294"/>
      <c r="R137" s="294"/>
      <c r="S137" s="294"/>
      <c r="T137" s="294"/>
      <c r="U137" s="294"/>
      <c r="V137" s="294"/>
      <c r="W137" s="294"/>
      <c r="X137" s="294"/>
      <c r="Y137" s="409">
        <v>0</v>
      </c>
      <c r="Z137" s="409">
        <v>0</v>
      </c>
      <c r="AA137" s="409">
        <v>0</v>
      </c>
      <c r="AB137" s="409">
        <v>0</v>
      </c>
      <c r="AC137" s="409">
        <v>0</v>
      </c>
      <c r="AD137" s="409">
        <v>0</v>
      </c>
      <c r="AE137" s="409">
        <v>0</v>
      </c>
      <c r="AF137" s="409">
        <v>0</v>
      </c>
      <c r="AG137" s="409">
        <f t="shared" ref="AG137" si="145">AG136</f>
        <v>0</v>
      </c>
      <c r="AH137" s="409">
        <f t="shared" ref="AH137" si="146">AH136</f>
        <v>0</v>
      </c>
      <c r="AI137" s="409">
        <f t="shared" ref="AI137" si="147">AI136</f>
        <v>0</v>
      </c>
      <c r="AJ137" s="409">
        <f t="shared" ref="AJ137" si="148">AJ136</f>
        <v>0</v>
      </c>
      <c r="AK137" s="409">
        <f t="shared" ref="AK137" si="149">AK136</f>
        <v>0</v>
      </c>
      <c r="AL137" s="409">
        <f t="shared" ref="AL137" si="150">AL136</f>
        <v>0</v>
      </c>
      <c r="AM137" s="305"/>
    </row>
    <row r="138" spans="1:39" outlineLevel="1">
      <c r="B138" s="822"/>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0"/>
      <c r="Z138" s="423"/>
      <c r="AA138" s="423"/>
      <c r="AB138" s="423"/>
      <c r="AC138" s="423"/>
      <c r="AD138" s="423"/>
      <c r="AE138" s="423"/>
      <c r="AF138" s="423"/>
      <c r="AG138" s="423"/>
      <c r="AH138" s="423"/>
      <c r="AI138" s="423"/>
      <c r="AJ138" s="423"/>
      <c r="AK138" s="423"/>
      <c r="AL138" s="423"/>
      <c r="AM138" s="305"/>
    </row>
    <row r="139" spans="1:39" ht="15.75" customHeight="1" outlineLevel="1">
      <c r="A139" s="510">
        <v>32</v>
      </c>
      <c r="B139" s="822"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4"/>
      <c r="Z139" s="408"/>
      <c r="AA139" s="408"/>
      <c r="AB139" s="408"/>
      <c r="AC139" s="408"/>
      <c r="AD139" s="408"/>
      <c r="AE139" s="408"/>
      <c r="AF139" s="413"/>
      <c r="AG139" s="413"/>
      <c r="AH139" s="413"/>
      <c r="AI139" s="413"/>
      <c r="AJ139" s="413"/>
      <c r="AK139" s="413"/>
      <c r="AL139" s="413"/>
      <c r="AM139" s="295">
        <f>SUM(Y139:AL139)</f>
        <v>0</v>
      </c>
    </row>
    <row r="140" spans="1:39" outlineLevel="1">
      <c r="B140" s="823" t="s">
        <v>267</v>
      </c>
      <c r="C140" s="290" t="s">
        <v>163</v>
      </c>
      <c r="D140" s="294"/>
      <c r="E140" s="294"/>
      <c r="F140" s="294"/>
      <c r="G140" s="294"/>
      <c r="H140" s="294"/>
      <c r="I140" s="294"/>
      <c r="J140" s="294"/>
      <c r="K140" s="294"/>
      <c r="L140" s="294"/>
      <c r="M140" s="294"/>
      <c r="N140" s="294">
        <v>12</v>
      </c>
      <c r="O140" s="294"/>
      <c r="P140" s="294"/>
      <c r="Q140" s="294"/>
      <c r="R140" s="294"/>
      <c r="S140" s="294"/>
      <c r="T140" s="294"/>
      <c r="U140" s="294"/>
      <c r="V140" s="294"/>
      <c r="W140" s="294"/>
      <c r="X140" s="294"/>
      <c r="Y140" s="409">
        <v>0</v>
      </c>
      <c r="Z140" s="409">
        <v>0</v>
      </c>
      <c r="AA140" s="409">
        <v>0</v>
      </c>
      <c r="AB140" s="409">
        <v>0</v>
      </c>
      <c r="AC140" s="409">
        <v>0</v>
      </c>
      <c r="AD140" s="409">
        <v>0</v>
      </c>
      <c r="AE140" s="409">
        <v>0</v>
      </c>
      <c r="AF140" s="409">
        <v>0</v>
      </c>
      <c r="AG140" s="409">
        <f t="shared" ref="AG140" si="151">AG139</f>
        <v>0</v>
      </c>
      <c r="AH140" s="409">
        <f t="shared" ref="AH140" si="152">AH139</f>
        <v>0</v>
      </c>
      <c r="AI140" s="409">
        <f t="shared" ref="AI140" si="153">AI139</f>
        <v>0</v>
      </c>
      <c r="AJ140" s="409">
        <f t="shared" ref="AJ140" si="154">AJ139</f>
        <v>0</v>
      </c>
      <c r="AK140" s="409">
        <f t="shared" ref="AK140" si="155">AK139</f>
        <v>0</v>
      </c>
      <c r="AL140" s="409">
        <f t="shared" ref="AL140" si="156">AL139</f>
        <v>0</v>
      </c>
      <c r="AM140" s="305"/>
    </row>
    <row r="141" spans="1:39" outlineLevel="1">
      <c r="B141" s="822"/>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0"/>
      <c r="Z141" s="423"/>
      <c r="AA141" s="423"/>
      <c r="AB141" s="423"/>
      <c r="AC141" s="423"/>
      <c r="AD141" s="423"/>
      <c r="AE141" s="423"/>
      <c r="AF141" s="423"/>
      <c r="AG141" s="423"/>
      <c r="AH141" s="423"/>
      <c r="AI141" s="423"/>
      <c r="AJ141" s="423"/>
      <c r="AK141" s="423"/>
      <c r="AL141" s="423"/>
      <c r="AM141" s="305"/>
    </row>
    <row r="142" spans="1:39" ht="15.75" outlineLevel="1">
      <c r="B142" s="821"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0"/>
      <c r="Z142" s="423"/>
      <c r="AA142" s="423"/>
      <c r="AB142" s="423"/>
      <c r="AC142" s="423"/>
      <c r="AD142" s="423"/>
      <c r="AE142" s="423"/>
      <c r="AF142" s="423"/>
      <c r="AG142" s="423"/>
      <c r="AH142" s="423"/>
      <c r="AI142" s="423"/>
      <c r="AJ142" s="423"/>
      <c r="AK142" s="423"/>
      <c r="AL142" s="423"/>
      <c r="AM142" s="305"/>
    </row>
    <row r="143" spans="1:39" outlineLevel="1">
      <c r="A143" s="510">
        <v>33</v>
      </c>
      <c r="B143" s="822"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4"/>
      <c r="Z143" s="408"/>
      <c r="AA143" s="408"/>
      <c r="AB143" s="408"/>
      <c r="AC143" s="408"/>
      <c r="AD143" s="408"/>
      <c r="AE143" s="408"/>
      <c r="AF143" s="413"/>
      <c r="AG143" s="413"/>
      <c r="AH143" s="413"/>
      <c r="AI143" s="413"/>
      <c r="AJ143" s="413"/>
      <c r="AK143" s="413"/>
      <c r="AL143" s="413"/>
      <c r="AM143" s="295">
        <f>SUM(Y143:AL143)</f>
        <v>0</v>
      </c>
    </row>
    <row r="144" spans="1:39" outlineLevel="1">
      <c r="B144" s="823" t="s">
        <v>267</v>
      </c>
      <c r="C144" s="290" t="s">
        <v>163</v>
      </c>
      <c r="D144" s="294"/>
      <c r="E144" s="294"/>
      <c r="F144" s="294"/>
      <c r="G144" s="294"/>
      <c r="H144" s="294"/>
      <c r="I144" s="294"/>
      <c r="J144" s="294"/>
      <c r="K144" s="294"/>
      <c r="L144" s="294"/>
      <c r="M144" s="294"/>
      <c r="N144" s="294">
        <v>0</v>
      </c>
      <c r="O144" s="294"/>
      <c r="P144" s="294"/>
      <c r="Q144" s="294"/>
      <c r="R144" s="294"/>
      <c r="S144" s="294"/>
      <c r="T144" s="294"/>
      <c r="U144" s="294"/>
      <c r="V144" s="294"/>
      <c r="W144" s="294"/>
      <c r="X144" s="294"/>
      <c r="Y144" s="409">
        <v>0</v>
      </c>
      <c r="Z144" s="409">
        <v>0</v>
      </c>
      <c r="AA144" s="409">
        <v>0</v>
      </c>
      <c r="AB144" s="409">
        <v>0</v>
      </c>
      <c r="AC144" s="409">
        <v>0</v>
      </c>
      <c r="AD144" s="409">
        <v>0</v>
      </c>
      <c r="AE144" s="409">
        <v>0</v>
      </c>
      <c r="AF144" s="409">
        <v>0</v>
      </c>
      <c r="AG144" s="409">
        <f t="shared" ref="AG144" si="157">AG143</f>
        <v>0</v>
      </c>
      <c r="AH144" s="409">
        <f t="shared" ref="AH144" si="158">AH143</f>
        <v>0</v>
      </c>
      <c r="AI144" s="409">
        <f t="shared" ref="AI144" si="159">AI143</f>
        <v>0</v>
      </c>
      <c r="AJ144" s="409">
        <f t="shared" ref="AJ144" si="160">AJ143</f>
        <v>0</v>
      </c>
      <c r="AK144" s="409">
        <f t="shared" ref="AK144" si="161">AK143</f>
        <v>0</v>
      </c>
      <c r="AL144" s="409">
        <f t="shared" ref="AL144" si="162">AL143</f>
        <v>0</v>
      </c>
      <c r="AM144" s="305"/>
    </row>
    <row r="145" spans="1:39" outlineLevel="1">
      <c r="B145" s="822"/>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0"/>
      <c r="Z145" s="423"/>
      <c r="AA145" s="423"/>
      <c r="AB145" s="423"/>
      <c r="AC145" s="423"/>
      <c r="AD145" s="423"/>
      <c r="AE145" s="423"/>
      <c r="AF145" s="423"/>
      <c r="AG145" s="423"/>
      <c r="AH145" s="423"/>
      <c r="AI145" s="423"/>
      <c r="AJ145" s="423"/>
      <c r="AK145" s="423"/>
      <c r="AL145" s="423"/>
      <c r="AM145" s="305"/>
    </row>
    <row r="146" spans="1:39" outlineLevel="1">
      <c r="A146" s="510">
        <v>34</v>
      </c>
      <c r="B146" s="822"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4"/>
      <c r="Z146" s="408"/>
      <c r="AA146" s="408"/>
      <c r="AB146" s="408"/>
      <c r="AC146" s="408"/>
      <c r="AD146" s="408"/>
      <c r="AE146" s="408"/>
      <c r="AF146" s="413"/>
      <c r="AG146" s="413"/>
      <c r="AH146" s="413"/>
      <c r="AI146" s="413"/>
      <c r="AJ146" s="413"/>
      <c r="AK146" s="413"/>
      <c r="AL146" s="413"/>
      <c r="AM146" s="295">
        <f>SUM(Y146:AL146)</f>
        <v>0</v>
      </c>
    </row>
    <row r="147" spans="1:39" outlineLevel="1">
      <c r="B147" s="823" t="s">
        <v>267</v>
      </c>
      <c r="C147" s="290" t="s">
        <v>163</v>
      </c>
      <c r="D147" s="294"/>
      <c r="E147" s="294"/>
      <c r="F147" s="294"/>
      <c r="G147" s="294"/>
      <c r="H147" s="294"/>
      <c r="I147" s="294"/>
      <c r="J147" s="294"/>
      <c r="K147" s="294"/>
      <c r="L147" s="294"/>
      <c r="M147" s="294"/>
      <c r="N147" s="294">
        <v>0</v>
      </c>
      <c r="O147" s="294"/>
      <c r="P147" s="294"/>
      <c r="Q147" s="294"/>
      <c r="R147" s="294"/>
      <c r="S147" s="294"/>
      <c r="T147" s="294"/>
      <c r="U147" s="294"/>
      <c r="V147" s="294"/>
      <c r="W147" s="294"/>
      <c r="X147" s="294"/>
      <c r="Y147" s="409">
        <v>0</v>
      </c>
      <c r="Z147" s="409">
        <v>0</v>
      </c>
      <c r="AA147" s="409">
        <v>0</v>
      </c>
      <c r="AB147" s="409">
        <v>0</v>
      </c>
      <c r="AC147" s="409">
        <v>0</v>
      </c>
      <c r="AD147" s="409">
        <v>0</v>
      </c>
      <c r="AE147" s="409">
        <v>0</v>
      </c>
      <c r="AF147" s="409">
        <v>0</v>
      </c>
      <c r="AG147" s="409">
        <f t="shared" ref="AG147" si="163">AG146</f>
        <v>0</v>
      </c>
      <c r="AH147" s="409">
        <f t="shared" ref="AH147" si="164">AH146</f>
        <v>0</v>
      </c>
      <c r="AI147" s="409">
        <f t="shared" ref="AI147" si="165">AI146</f>
        <v>0</v>
      </c>
      <c r="AJ147" s="409">
        <f t="shared" ref="AJ147" si="166">AJ146</f>
        <v>0</v>
      </c>
      <c r="AK147" s="409">
        <f t="shared" ref="AK147" si="167">AK146</f>
        <v>0</v>
      </c>
      <c r="AL147" s="409">
        <f t="shared" ref="AL147" si="168">AL146</f>
        <v>0</v>
      </c>
      <c r="AM147" s="305"/>
    </row>
    <row r="148" spans="1:39" outlineLevel="1">
      <c r="B148" s="822"/>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0"/>
      <c r="Z148" s="423"/>
      <c r="AA148" s="423"/>
      <c r="AB148" s="423"/>
      <c r="AC148" s="423"/>
      <c r="AD148" s="423"/>
      <c r="AE148" s="423"/>
      <c r="AF148" s="423"/>
      <c r="AG148" s="423"/>
      <c r="AH148" s="423"/>
      <c r="AI148" s="423"/>
      <c r="AJ148" s="423"/>
      <c r="AK148" s="423"/>
      <c r="AL148" s="423"/>
      <c r="AM148" s="305"/>
    </row>
    <row r="149" spans="1:39" outlineLevel="1">
      <c r="A149" s="510">
        <v>35</v>
      </c>
      <c r="B149" s="822"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4"/>
      <c r="Z149" s="408"/>
      <c r="AA149" s="408"/>
      <c r="AB149" s="408"/>
      <c r="AC149" s="408"/>
      <c r="AD149" s="408"/>
      <c r="AE149" s="408"/>
      <c r="AF149" s="413"/>
      <c r="AG149" s="413"/>
      <c r="AH149" s="413"/>
      <c r="AI149" s="413"/>
      <c r="AJ149" s="413"/>
      <c r="AK149" s="413"/>
      <c r="AL149" s="413"/>
      <c r="AM149" s="295">
        <f>SUM(Y149:AL149)</f>
        <v>0</v>
      </c>
    </row>
    <row r="150" spans="1:39" outlineLevel="1">
      <c r="B150" s="823" t="s">
        <v>267</v>
      </c>
      <c r="C150" s="290" t="s">
        <v>163</v>
      </c>
      <c r="D150" s="294"/>
      <c r="E150" s="294"/>
      <c r="F150" s="294"/>
      <c r="G150" s="294"/>
      <c r="H150" s="294"/>
      <c r="I150" s="294"/>
      <c r="J150" s="294"/>
      <c r="K150" s="294"/>
      <c r="L150" s="294"/>
      <c r="M150" s="294"/>
      <c r="N150" s="294">
        <v>0</v>
      </c>
      <c r="O150" s="294"/>
      <c r="P150" s="294"/>
      <c r="Q150" s="294"/>
      <c r="R150" s="294"/>
      <c r="S150" s="294"/>
      <c r="T150" s="294"/>
      <c r="U150" s="294"/>
      <c r="V150" s="294"/>
      <c r="W150" s="294"/>
      <c r="X150" s="294"/>
      <c r="Y150" s="409">
        <v>0</v>
      </c>
      <c r="Z150" s="409">
        <v>0</v>
      </c>
      <c r="AA150" s="409">
        <v>0</v>
      </c>
      <c r="AB150" s="409">
        <v>0</v>
      </c>
      <c r="AC150" s="409">
        <v>0</v>
      </c>
      <c r="AD150" s="409">
        <v>0</v>
      </c>
      <c r="AE150" s="409">
        <v>0</v>
      </c>
      <c r="AF150" s="409">
        <v>0</v>
      </c>
      <c r="AG150" s="409">
        <f t="shared" ref="AG150" si="169">AG149</f>
        <v>0</v>
      </c>
      <c r="AH150" s="409">
        <f t="shared" ref="AH150" si="170">AH149</f>
        <v>0</v>
      </c>
      <c r="AI150" s="409">
        <f t="shared" ref="AI150" si="171">AI149</f>
        <v>0</v>
      </c>
      <c r="AJ150" s="409">
        <f t="shared" ref="AJ150" si="172">AJ149</f>
        <v>0</v>
      </c>
      <c r="AK150" s="409">
        <f t="shared" ref="AK150" si="173">AK149</f>
        <v>0</v>
      </c>
      <c r="AL150" s="409">
        <f t="shared" ref="AL150" si="174">AL149</f>
        <v>0</v>
      </c>
      <c r="AM150" s="305"/>
    </row>
    <row r="151" spans="1:39" outlineLevel="1">
      <c r="B151" s="82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0"/>
      <c r="Z151" s="423"/>
      <c r="AA151" s="423"/>
      <c r="AB151" s="423"/>
      <c r="AC151" s="423"/>
      <c r="AD151" s="423"/>
      <c r="AE151" s="423"/>
      <c r="AF151" s="423"/>
      <c r="AG151" s="423"/>
      <c r="AH151" s="423"/>
      <c r="AI151" s="423"/>
      <c r="AJ151" s="423"/>
      <c r="AK151" s="423"/>
      <c r="AL151" s="423"/>
      <c r="AM151" s="305"/>
    </row>
    <row r="152" spans="1:39" ht="15.75" outlineLevel="1">
      <c r="B152" s="821"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0"/>
      <c r="Z152" s="423"/>
      <c r="AA152" s="423"/>
      <c r="AB152" s="423"/>
      <c r="AC152" s="423"/>
      <c r="AD152" s="423"/>
      <c r="AE152" s="423"/>
      <c r="AF152" s="423"/>
      <c r="AG152" s="423"/>
      <c r="AH152" s="423"/>
      <c r="AI152" s="423"/>
      <c r="AJ152" s="423"/>
      <c r="AK152" s="423"/>
      <c r="AL152" s="423"/>
      <c r="AM152" s="305"/>
    </row>
    <row r="153" spans="1:39" ht="45" outlineLevel="1">
      <c r="A153" s="510">
        <v>36</v>
      </c>
      <c r="B153" s="822"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4"/>
      <c r="Z153" s="408"/>
      <c r="AA153" s="408"/>
      <c r="AB153" s="408"/>
      <c r="AC153" s="408"/>
      <c r="AD153" s="408"/>
      <c r="AE153" s="408"/>
      <c r="AF153" s="413"/>
      <c r="AG153" s="413"/>
      <c r="AH153" s="413"/>
      <c r="AI153" s="413"/>
      <c r="AJ153" s="413"/>
      <c r="AK153" s="413"/>
      <c r="AL153" s="413"/>
      <c r="AM153" s="295">
        <f>SUM(Y153:AL153)</f>
        <v>0</v>
      </c>
    </row>
    <row r="154" spans="1:39" outlineLevel="1">
      <c r="B154" s="823" t="s">
        <v>267</v>
      </c>
      <c r="C154" s="290" t="s">
        <v>163</v>
      </c>
      <c r="D154" s="294"/>
      <c r="E154" s="294"/>
      <c r="F154" s="294"/>
      <c r="G154" s="294"/>
      <c r="H154" s="294"/>
      <c r="I154" s="294"/>
      <c r="J154" s="294"/>
      <c r="K154" s="294"/>
      <c r="L154" s="294"/>
      <c r="M154" s="294"/>
      <c r="N154" s="294">
        <v>0</v>
      </c>
      <c r="O154" s="294"/>
      <c r="P154" s="294"/>
      <c r="Q154" s="294"/>
      <c r="R154" s="294"/>
      <c r="S154" s="294"/>
      <c r="T154" s="294"/>
      <c r="U154" s="294"/>
      <c r="V154" s="294"/>
      <c r="W154" s="294"/>
      <c r="X154" s="294"/>
      <c r="Y154" s="409">
        <v>0</v>
      </c>
      <c r="Z154" s="409">
        <v>0</v>
      </c>
      <c r="AA154" s="409">
        <v>0</v>
      </c>
      <c r="AB154" s="409">
        <v>0</v>
      </c>
      <c r="AC154" s="409">
        <v>0</v>
      </c>
      <c r="AD154" s="409">
        <v>0</v>
      </c>
      <c r="AE154" s="409">
        <v>0</v>
      </c>
      <c r="AF154" s="409">
        <v>0</v>
      </c>
      <c r="AG154" s="409">
        <f t="shared" ref="AG154" si="175">AG153</f>
        <v>0</v>
      </c>
      <c r="AH154" s="409">
        <f t="shared" ref="AH154" si="176">AH153</f>
        <v>0</v>
      </c>
      <c r="AI154" s="409">
        <f t="shared" ref="AI154" si="177">AI153</f>
        <v>0</v>
      </c>
      <c r="AJ154" s="409">
        <f t="shared" ref="AJ154" si="178">AJ153</f>
        <v>0</v>
      </c>
      <c r="AK154" s="409">
        <f t="shared" ref="AK154" si="179">AK153</f>
        <v>0</v>
      </c>
      <c r="AL154" s="409">
        <f t="shared" ref="AL154" si="180">AL153</f>
        <v>0</v>
      </c>
      <c r="AM154" s="305"/>
    </row>
    <row r="155" spans="1:39" outlineLevel="1">
      <c r="B155" s="822"/>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0"/>
      <c r="Z155" s="423"/>
      <c r="AA155" s="423"/>
      <c r="AB155" s="423"/>
      <c r="AC155" s="423"/>
      <c r="AD155" s="423"/>
      <c r="AE155" s="423"/>
      <c r="AF155" s="423"/>
      <c r="AG155" s="423"/>
      <c r="AH155" s="423"/>
      <c r="AI155" s="423"/>
      <c r="AJ155" s="423"/>
      <c r="AK155" s="423"/>
      <c r="AL155" s="423"/>
      <c r="AM155" s="305"/>
    </row>
    <row r="156" spans="1:39" ht="30" outlineLevel="1">
      <c r="A156" s="510">
        <v>37</v>
      </c>
      <c r="B156" s="822"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4"/>
      <c r="Z156" s="408"/>
      <c r="AA156" s="408"/>
      <c r="AB156" s="408"/>
      <c r="AC156" s="408"/>
      <c r="AD156" s="408"/>
      <c r="AE156" s="408"/>
      <c r="AF156" s="413"/>
      <c r="AG156" s="413"/>
      <c r="AH156" s="413"/>
      <c r="AI156" s="413"/>
      <c r="AJ156" s="413"/>
      <c r="AK156" s="413"/>
      <c r="AL156" s="413"/>
      <c r="AM156" s="295">
        <f>SUM(Y156:AL156)</f>
        <v>0</v>
      </c>
    </row>
    <row r="157" spans="1:39" outlineLevel="1">
      <c r="B157" s="823" t="s">
        <v>267</v>
      </c>
      <c r="C157" s="290" t="s">
        <v>163</v>
      </c>
      <c r="D157" s="294"/>
      <c r="E157" s="294"/>
      <c r="F157" s="294"/>
      <c r="G157" s="294"/>
      <c r="H157" s="294"/>
      <c r="I157" s="294"/>
      <c r="J157" s="294"/>
      <c r="K157" s="294"/>
      <c r="L157" s="294"/>
      <c r="M157" s="294"/>
      <c r="N157" s="294">
        <v>0</v>
      </c>
      <c r="O157" s="294"/>
      <c r="P157" s="294"/>
      <c r="Q157" s="294"/>
      <c r="R157" s="294"/>
      <c r="S157" s="294"/>
      <c r="T157" s="294"/>
      <c r="U157" s="294"/>
      <c r="V157" s="294"/>
      <c r="W157" s="294"/>
      <c r="X157" s="294"/>
      <c r="Y157" s="409">
        <v>0</v>
      </c>
      <c r="Z157" s="409">
        <v>0</v>
      </c>
      <c r="AA157" s="409">
        <v>0</v>
      </c>
      <c r="AB157" s="409">
        <v>0</v>
      </c>
      <c r="AC157" s="409">
        <v>0</v>
      </c>
      <c r="AD157" s="409">
        <v>0</v>
      </c>
      <c r="AE157" s="409">
        <v>0</v>
      </c>
      <c r="AF157" s="409">
        <v>0</v>
      </c>
      <c r="AG157" s="409">
        <f t="shared" ref="AG157" si="181">AG156</f>
        <v>0</v>
      </c>
      <c r="AH157" s="409">
        <f t="shared" ref="AH157" si="182">AH156</f>
        <v>0</v>
      </c>
      <c r="AI157" s="409">
        <f t="shared" ref="AI157" si="183">AI156</f>
        <v>0</v>
      </c>
      <c r="AJ157" s="409">
        <f t="shared" ref="AJ157" si="184">AJ156</f>
        <v>0</v>
      </c>
      <c r="AK157" s="409">
        <f t="shared" ref="AK157" si="185">AK156</f>
        <v>0</v>
      </c>
      <c r="AL157" s="409">
        <f t="shared" ref="AL157" si="186">AL156</f>
        <v>0</v>
      </c>
      <c r="AM157" s="305"/>
    </row>
    <row r="158" spans="1:39" outlineLevel="1">
      <c r="B158" s="822"/>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0"/>
      <c r="Z158" s="423"/>
      <c r="AA158" s="423"/>
      <c r="AB158" s="423"/>
      <c r="AC158" s="423"/>
      <c r="AD158" s="423"/>
      <c r="AE158" s="423"/>
      <c r="AF158" s="423"/>
      <c r="AG158" s="423"/>
      <c r="AH158" s="423"/>
      <c r="AI158" s="423"/>
      <c r="AJ158" s="423"/>
      <c r="AK158" s="423"/>
      <c r="AL158" s="423"/>
      <c r="AM158" s="305"/>
    </row>
    <row r="159" spans="1:39" outlineLevel="1">
      <c r="A159" s="510">
        <v>38</v>
      </c>
      <c r="B159" s="822"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4"/>
      <c r="Z159" s="408"/>
      <c r="AA159" s="408"/>
      <c r="AB159" s="408"/>
      <c r="AC159" s="408"/>
      <c r="AD159" s="408"/>
      <c r="AE159" s="408"/>
      <c r="AF159" s="413"/>
      <c r="AG159" s="413"/>
      <c r="AH159" s="413"/>
      <c r="AI159" s="413"/>
      <c r="AJ159" s="413"/>
      <c r="AK159" s="413"/>
      <c r="AL159" s="413"/>
      <c r="AM159" s="295">
        <f>SUM(Y159:AL159)</f>
        <v>0</v>
      </c>
    </row>
    <row r="160" spans="1:39" outlineLevel="1">
      <c r="B160" s="823" t="s">
        <v>267</v>
      </c>
      <c r="C160" s="290" t="s">
        <v>163</v>
      </c>
      <c r="D160" s="294"/>
      <c r="E160" s="294"/>
      <c r="F160" s="294"/>
      <c r="G160" s="294"/>
      <c r="H160" s="294"/>
      <c r="I160" s="294"/>
      <c r="J160" s="294"/>
      <c r="K160" s="294"/>
      <c r="L160" s="294"/>
      <c r="M160" s="294"/>
      <c r="N160" s="294">
        <v>0</v>
      </c>
      <c r="O160" s="294"/>
      <c r="P160" s="294"/>
      <c r="Q160" s="294"/>
      <c r="R160" s="294"/>
      <c r="S160" s="294"/>
      <c r="T160" s="294"/>
      <c r="U160" s="294"/>
      <c r="V160" s="294"/>
      <c r="W160" s="294"/>
      <c r="X160" s="294"/>
      <c r="Y160" s="409">
        <v>0</v>
      </c>
      <c r="Z160" s="409">
        <v>0</v>
      </c>
      <c r="AA160" s="409">
        <v>0</v>
      </c>
      <c r="AB160" s="409">
        <v>0</v>
      </c>
      <c r="AC160" s="409">
        <v>0</v>
      </c>
      <c r="AD160" s="409">
        <v>0</v>
      </c>
      <c r="AE160" s="409">
        <v>0</v>
      </c>
      <c r="AF160" s="409">
        <v>0</v>
      </c>
      <c r="AG160" s="409">
        <f t="shared" ref="AG160" si="187">AG159</f>
        <v>0</v>
      </c>
      <c r="AH160" s="409">
        <f t="shared" ref="AH160" si="188">AH159</f>
        <v>0</v>
      </c>
      <c r="AI160" s="409">
        <f t="shared" ref="AI160" si="189">AI159</f>
        <v>0</v>
      </c>
      <c r="AJ160" s="409">
        <f t="shared" ref="AJ160" si="190">AJ159</f>
        <v>0</v>
      </c>
      <c r="AK160" s="409">
        <f t="shared" ref="AK160" si="191">AK159</f>
        <v>0</v>
      </c>
      <c r="AL160" s="409">
        <f t="shared" ref="AL160" si="192">AL159</f>
        <v>0</v>
      </c>
      <c r="AM160" s="305"/>
    </row>
    <row r="161" spans="1:39" outlineLevel="1">
      <c r="B161" s="822"/>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0"/>
      <c r="Z161" s="423"/>
      <c r="AA161" s="423"/>
      <c r="AB161" s="423"/>
      <c r="AC161" s="423"/>
      <c r="AD161" s="423"/>
      <c r="AE161" s="423"/>
      <c r="AF161" s="423"/>
      <c r="AG161" s="423"/>
      <c r="AH161" s="423"/>
      <c r="AI161" s="423"/>
      <c r="AJ161" s="423"/>
      <c r="AK161" s="423"/>
      <c r="AL161" s="423"/>
      <c r="AM161" s="305"/>
    </row>
    <row r="162" spans="1:39" ht="30" outlineLevel="1">
      <c r="A162" s="510">
        <v>39</v>
      </c>
      <c r="B162" s="822"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4"/>
      <c r="Z162" s="408"/>
      <c r="AA162" s="408"/>
      <c r="AB162" s="408"/>
      <c r="AC162" s="408"/>
      <c r="AD162" s="408"/>
      <c r="AE162" s="408"/>
      <c r="AF162" s="413"/>
      <c r="AG162" s="413"/>
      <c r="AH162" s="413"/>
      <c r="AI162" s="413"/>
      <c r="AJ162" s="413"/>
      <c r="AK162" s="413"/>
      <c r="AL162" s="413"/>
      <c r="AM162" s="295">
        <f>SUM(Y162:AL162)</f>
        <v>0</v>
      </c>
    </row>
    <row r="163" spans="1:39" outlineLevel="1">
      <c r="B163" s="823" t="s">
        <v>267</v>
      </c>
      <c r="C163" s="290" t="s">
        <v>163</v>
      </c>
      <c r="D163" s="294"/>
      <c r="E163" s="294"/>
      <c r="F163" s="294"/>
      <c r="G163" s="294"/>
      <c r="H163" s="294"/>
      <c r="I163" s="294"/>
      <c r="J163" s="294"/>
      <c r="K163" s="294"/>
      <c r="L163" s="294"/>
      <c r="M163" s="294"/>
      <c r="N163" s="294">
        <v>0</v>
      </c>
      <c r="O163" s="294"/>
      <c r="P163" s="294"/>
      <c r="Q163" s="294"/>
      <c r="R163" s="294"/>
      <c r="S163" s="294"/>
      <c r="T163" s="294"/>
      <c r="U163" s="294"/>
      <c r="V163" s="294"/>
      <c r="W163" s="294"/>
      <c r="X163" s="294"/>
      <c r="Y163" s="409">
        <v>0</v>
      </c>
      <c r="Z163" s="409">
        <v>0</v>
      </c>
      <c r="AA163" s="409">
        <v>0</v>
      </c>
      <c r="AB163" s="409">
        <v>0</v>
      </c>
      <c r="AC163" s="409">
        <v>0</v>
      </c>
      <c r="AD163" s="409">
        <v>0</v>
      </c>
      <c r="AE163" s="409">
        <v>0</v>
      </c>
      <c r="AF163" s="409">
        <v>0</v>
      </c>
      <c r="AG163" s="409">
        <f t="shared" ref="AG163" si="193">AG162</f>
        <v>0</v>
      </c>
      <c r="AH163" s="409">
        <f t="shared" ref="AH163" si="194">AH162</f>
        <v>0</v>
      </c>
      <c r="AI163" s="409">
        <f t="shared" ref="AI163" si="195">AI162</f>
        <v>0</v>
      </c>
      <c r="AJ163" s="409">
        <f t="shared" ref="AJ163" si="196">AJ162</f>
        <v>0</v>
      </c>
      <c r="AK163" s="409">
        <f t="shared" ref="AK163" si="197">AK162</f>
        <v>0</v>
      </c>
      <c r="AL163" s="409">
        <f t="shared" ref="AL163" si="198">AL162</f>
        <v>0</v>
      </c>
      <c r="AM163" s="305"/>
    </row>
    <row r="164" spans="1:39" outlineLevel="1">
      <c r="B164" s="822"/>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0"/>
      <c r="Z164" s="423"/>
      <c r="AA164" s="423"/>
      <c r="AB164" s="423"/>
      <c r="AC164" s="423"/>
      <c r="AD164" s="423"/>
      <c r="AE164" s="423"/>
      <c r="AF164" s="423"/>
      <c r="AG164" s="423"/>
      <c r="AH164" s="423"/>
      <c r="AI164" s="423"/>
      <c r="AJ164" s="423"/>
      <c r="AK164" s="423"/>
      <c r="AL164" s="423"/>
      <c r="AM164" s="305"/>
    </row>
    <row r="165" spans="1:39" ht="30" outlineLevel="1">
      <c r="A165" s="510">
        <v>40</v>
      </c>
      <c r="B165" s="822"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4"/>
      <c r="Z165" s="408"/>
      <c r="AA165" s="408"/>
      <c r="AB165" s="408"/>
      <c r="AC165" s="408"/>
      <c r="AD165" s="408"/>
      <c r="AE165" s="408"/>
      <c r="AF165" s="413"/>
      <c r="AG165" s="413"/>
      <c r="AH165" s="413"/>
      <c r="AI165" s="413"/>
      <c r="AJ165" s="413"/>
      <c r="AK165" s="413"/>
      <c r="AL165" s="413"/>
      <c r="AM165" s="295">
        <f>SUM(Y165:AL165)</f>
        <v>0</v>
      </c>
    </row>
    <row r="166" spans="1:39" outlineLevel="1">
      <c r="B166" s="823" t="s">
        <v>267</v>
      </c>
      <c r="C166" s="290" t="s">
        <v>163</v>
      </c>
      <c r="D166" s="294"/>
      <c r="E166" s="294"/>
      <c r="F166" s="294"/>
      <c r="G166" s="294"/>
      <c r="H166" s="294"/>
      <c r="I166" s="294"/>
      <c r="J166" s="294"/>
      <c r="K166" s="294"/>
      <c r="L166" s="294"/>
      <c r="M166" s="294"/>
      <c r="N166" s="294">
        <v>0</v>
      </c>
      <c r="O166" s="294"/>
      <c r="P166" s="294"/>
      <c r="Q166" s="294"/>
      <c r="R166" s="294"/>
      <c r="S166" s="294"/>
      <c r="T166" s="294"/>
      <c r="U166" s="294"/>
      <c r="V166" s="294"/>
      <c r="W166" s="294"/>
      <c r="X166" s="294"/>
      <c r="Y166" s="409">
        <v>0</v>
      </c>
      <c r="Z166" s="409">
        <v>0</v>
      </c>
      <c r="AA166" s="409">
        <v>0</v>
      </c>
      <c r="AB166" s="409">
        <v>0</v>
      </c>
      <c r="AC166" s="409">
        <v>0</v>
      </c>
      <c r="AD166" s="409">
        <v>0</v>
      </c>
      <c r="AE166" s="409">
        <v>0</v>
      </c>
      <c r="AF166" s="409">
        <v>0</v>
      </c>
      <c r="AG166" s="409">
        <f t="shared" ref="AG166" si="199">AG165</f>
        <v>0</v>
      </c>
      <c r="AH166" s="409">
        <f t="shared" ref="AH166" si="200">AH165</f>
        <v>0</v>
      </c>
      <c r="AI166" s="409">
        <f t="shared" ref="AI166" si="201">AI165</f>
        <v>0</v>
      </c>
      <c r="AJ166" s="409">
        <f t="shared" ref="AJ166" si="202">AJ165</f>
        <v>0</v>
      </c>
      <c r="AK166" s="409">
        <f t="shared" ref="AK166" si="203">AK165</f>
        <v>0</v>
      </c>
      <c r="AL166" s="409">
        <f t="shared" ref="AL166" si="204">AL165</f>
        <v>0</v>
      </c>
      <c r="AM166" s="305"/>
    </row>
    <row r="167" spans="1:39" outlineLevel="1">
      <c r="B167" s="822"/>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0"/>
      <c r="Z167" s="423"/>
      <c r="AA167" s="423"/>
      <c r="AB167" s="423"/>
      <c r="AC167" s="423"/>
      <c r="AD167" s="423"/>
      <c r="AE167" s="423"/>
      <c r="AF167" s="423"/>
      <c r="AG167" s="423"/>
      <c r="AH167" s="423"/>
      <c r="AI167" s="423"/>
      <c r="AJ167" s="423"/>
      <c r="AK167" s="423"/>
      <c r="AL167" s="423"/>
      <c r="AM167" s="305"/>
    </row>
    <row r="168" spans="1:39" ht="45" outlineLevel="1">
      <c r="A168" s="510">
        <v>41</v>
      </c>
      <c r="B168" s="822"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4"/>
      <c r="Z168" s="408"/>
      <c r="AA168" s="408"/>
      <c r="AB168" s="408"/>
      <c r="AC168" s="408"/>
      <c r="AD168" s="408"/>
      <c r="AE168" s="408"/>
      <c r="AF168" s="413"/>
      <c r="AG168" s="413"/>
      <c r="AH168" s="413"/>
      <c r="AI168" s="413"/>
      <c r="AJ168" s="413"/>
      <c r="AK168" s="413"/>
      <c r="AL168" s="413"/>
      <c r="AM168" s="295">
        <f>SUM(Y168:AL168)</f>
        <v>0</v>
      </c>
    </row>
    <row r="169" spans="1:39" outlineLevel="1">
      <c r="B169" s="823" t="s">
        <v>267</v>
      </c>
      <c r="C169" s="290" t="s">
        <v>163</v>
      </c>
      <c r="D169" s="294"/>
      <c r="E169" s="294"/>
      <c r="F169" s="294"/>
      <c r="G169" s="294"/>
      <c r="H169" s="294"/>
      <c r="I169" s="294"/>
      <c r="J169" s="294"/>
      <c r="K169" s="294"/>
      <c r="L169" s="294"/>
      <c r="M169" s="294"/>
      <c r="N169" s="294">
        <v>0</v>
      </c>
      <c r="O169" s="294"/>
      <c r="P169" s="294"/>
      <c r="Q169" s="294"/>
      <c r="R169" s="294"/>
      <c r="S169" s="294"/>
      <c r="T169" s="294"/>
      <c r="U169" s="294"/>
      <c r="V169" s="294"/>
      <c r="W169" s="294"/>
      <c r="X169" s="294"/>
      <c r="Y169" s="409">
        <v>0</v>
      </c>
      <c r="Z169" s="409">
        <v>0</v>
      </c>
      <c r="AA169" s="409">
        <v>0</v>
      </c>
      <c r="AB169" s="409">
        <v>0</v>
      </c>
      <c r="AC169" s="409">
        <v>0</v>
      </c>
      <c r="AD169" s="409">
        <v>0</v>
      </c>
      <c r="AE169" s="409">
        <v>0</v>
      </c>
      <c r="AF169" s="409">
        <v>0</v>
      </c>
      <c r="AG169" s="409">
        <f t="shared" ref="AG169" si="205">AG168</f>
        <v>0</v>
      </c>
      <c r="AH169" s="409">
        <f t="shared" ref="AH169" si="206">AH168</f>
        <v>0</v>
      </c>
      <c r="AI169" s="409">
        <f t="shared" ref="AI169" si="207">AI168</f>
        <v>0</v>
      </c>
      <c r="AJ169" s="409">
        <f t="shared" ref="AJ169" si="208">AJ168</f>
        <v>0</v>
      </c>
      <c r="AK169" s="409">
        <f t="shared" ref="AK169" si="209">AK168</f>
        <v>0</v>
      </c>
      <c r="AL169" s="409">
        <f t="shared" ref="AL169" si="210">AL168</f>
        <v>0</v>
      </c>
      <c r="AM169" s="305"/>
    </row>
    <row r="170" spans="1:39" outlineLevel="1">
      <c r="B170" s="822"/>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0"/>
      <c r="Z170" s="423"/>
      <c r="AA170" s="423"/>
      <c r="AB170" s="423"/>
      <c r="AC170" s="423"/>
      <c r="AD170" s="423"/>
      <c r="AE170" s="423"/>
      <c r="AF170" s="423"/>
      <c r="AG170" s="423"/>
      <c r="AH170" s="423"/>
      <c r="AI170" s="423"/>
      <c r="AJ170" s="423"/>
      <c r="AK170" s="423"/>
      <c r="AL170" s="423"/>
      <c r="AM170" s="305"/>
    </row>
    <row r="171" spans="1:39" ht="45" outlineLevel="1">
      <c r="A171" s="510">
        <v>42</v>
      </c>
      <c r="B171" s="822"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4"/>
      <c r="Z171" s="408"/>
      <c r="AA171" s="408"/>
      <c r="AB171" s="408"/>
      <c r="AC171" s="408"/>
      <c r="AD171" s="408"/>
      <c r="AE171" s="408"/>
      <c r="AF171" s="413"/>
      <c r="AG171" s="413"/>
      <c r="AH171" s="413"/>
      <c r="AI171" s="413"/>
      <c r="AJ171" s="413"/>
      <c r="AK171" s="413"/>
      <c r="AL171" s="413"/>
      <c r="AM171" s="295">
        <f>SUM(Y171:AL171)</f>
        <v>0</v>
      </c>
    </row>
    <row r="172" spans="1:39" outlineLevel="1">
      <c r="B172" s="823" t="s">
        <v>267</v>
      </c>
      <c r="C172" s="290" t="s">
        <v>163</v>
      </c>
      <c r="D172" s="294"/>
      <c r="E172" s="294"/>
      <c r="F172" s="294"/>
      <c r="G172" s="294"/>
      <c r="H172" s="294"/>
      <c r="I172" s="294"/>
      <c r="J172" s="294"/>
      <c r="K172" s="294"/>
      <c r="L172" s="294"/>
      <c r="M172" s="294"/>
      <c r="N172" s="461"/>
      <c r="O172" s="294"/>
      <c r="P172" s="294"/>
      <c r="Q172" s="294"/>
      <c r="R172" s="294"/>
      <c r="S172" s="294"/>
      <c r="T172" s="294"/>
      <c r="U172" s="294"/>
      <c r="V172" s="294"/>
      <c r="W172" s="294"/>
      <c r="X172" s="294"/>
      <c r="Y172" s="409">
        <v>0</v>
      </c>
      <c r="Z172" s="409">
        <v>0</v>
      </c>
      <c r="AA172" s="409">
        <v>0</v>
      </c>
      <c r="AB172" s="409">
        <v>0</v>
      </c>
      <c r="AC172" s="409">
        <v>0</v>
      </c>
      <c r="AD172" s="409">
        <v>0</v>
      </c>
      <c r="AE172" s="409">
        <v>0</v>
      </c>
      <c r="AF172" s="409">
        <v>0</v>
      </c>
      <c r="AG172" s="409">
        <f t="shared" ref="AG172" si="211">AG171</f>
        <v>0</v>
      </c>
      <c r="AH172" s="409">
        <f t="shared" ref="AH172" si="212">AH171</f>
        <v>0</v>
      </c>
      <c r="AI172" s="409">
        <f t="shared" ref="AI172" si="213">AI171</f>
        <v>0</v>
      </c>
      <c r="AJ172" s="409">
        <f t="shared" ref="AJ172" si="214">AJ171</f>
        <v>0</v>
      </c>
      <c r="AK172" s="409">
        <f t="shared" ref="AK172" si="215">AK171</f>
        <v>0</v>
      </c>
      <c r="AL172" s="409">
        <f t="shared" ref="AL172" si="216">AL171</f>
        <v>0</v>
      </c>
      <c r="AM172" s="305"/>
    </row>
    <row r="173" spans="1:39" outlineLevel="1">
      <c r="B173" s="822"/>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0"/>
      <c r="Z173" s="423"/>
      <c r="AA173" s="423"/>
      <c r="AB173" s="423"/>
      <c r="AC173" s="423"/>
      <c r="AD173" s="423"/>
      <c r="AE173" s="423"/>
      <c r="AF173" s="423"/>
      <c r="AG173" s="423"/>
      <c r="AH173" s="423"/>
      <c r="AI173" s="423"/>
      <c r="AJ173" s="423"/>
      <c r="AK173" s="423"/>
      <c r="AL173" s="423"/>
      <c r="AM173" s="305"/>
    </row>
    <row r="174" spans="1:39" ht="30" outlineLevel="1">
      <c r="A174" s="510">
        <v>43</v>
      </c>
      <c r="B174" s="822"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4"/>
      <c r="Z174" s="408"/>
      <c r="AA174" s="408"/>
      <c r="AB174" s="408"/>
      <c r="AC174" s="408"/>
      <c r="AD174" s="408"/>
      <c r="AE174" s="408"/>
      <c r="AF174" s="413"/>
      <c r="AG174" s="413"/>
      <c r="AH174" s="413"/>
      <c r="AI174" s="413"/>
      <c r="AJ174" s="413"/>
      <c r="AK174" s="413"/>
      <c r="AL174" s="413"/>
      <c r="AM174" s="295">
        <f>SUM(Y174:AL174)</f>
        <v>0</v>
      </c>
    </row>
    <row r="175" spans="1:39" outlineLevel="1">
      <c r="B175" s="823" t="s">
        <v>267</v>
      </c>
      <c r="C175" s="290" t="s">
        <v>163</v>
      </c>
      <c r="D175" s="294"/>
      <c r="E175" s="294"/>
      <c r="F175" s="294"/>
      <c r="G175" s="294"/>
      <c r="H175" s="294"/>
      <c r="I175" s="294"/>
      <c r="J175" s="294"/>
      <c r="K175" s="294"/>
      <c r="L175" s="294"/>
      <c r="M175" s="294"/>
      <c r="N175" s="294">
        <v>0</v>
      </c>
      <c r="O175" s="294"/>
      <c r="P175" s="294"/>
      <c r="Q175" s="294"/>
      <c r="R175" s="294"/>
      <c r="S175" s="294"/>
      <c r="T175" s="294"/>
      <c r="U175" s="294"/>
      <c r="V175" s="294"/>
      <c r="W175" s="294"/>
      <c r="X175" s="294"/>
      <c r="Y175" s="409">
        <v>0</v>
      </c>
      <c r="Z175" s="409">
        <v>0</v>
      </c>
      <c r="AA175" s="409">
        <v>0</v>
      </c>
      <c r="AB175" s="409">
        <v>0</v>
      </c>
      <c r="AC175" s="409">
        <v>0</v>
      </c>
      <c r="AD175" s="409">
        <v>0</v>
      </c>
      <c r="AE175" s="409">
        <v>0</v>
      </c>
      <c r="AF175" s="409">
        <v>0</v>
      </c>
      <c r="AG175" s="409">
        <f t="shared" ref="AG175" si="217">AG174</f>
        <v>0</v>
      </c>
      <c r="AH175" s="409">
        <f t="shared" ref="AH175" si="218">AH174</f>
        <v>0</v>
      </c>
      <c r="AI175" s="409">
        <f t="shared" ref="AI175" si="219">AI174</f>
        <v>0</v>
      </c>
      <c r="AJ175" s="409">
        <f t="shared" ref="AJ175" si="220">AJ174</f>
        <v>0</v>
      </c>
      <c r="AK175" s="409">
        <f t="shared" ref="AK175" si="221">AK174</f>
        <v>0</v>
      </c>
      <c r="AL175" s="409">
        <f t="shared" ref="AL175" si="222">AL174</f>
        <v>0</v>
      </c>
      <c r="AM175" s="305"/>
    </row>
    <row r="176" spans="1:39" outlineLevel="1">
      <c r="B176" s="822"/>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0"/>
      <c r="Z176" s="423"/>
      <c r="AA176" s="423"/>
      <c r="AB176" s="423"/>
      <c r="AC176" s="423"/>
      <c r="AD176" s="423"/>
      <c r="AE176" s="423"/>
      <c r="AF176" s="423"/>
      <c r="AG176" s="423"/>
      <c r="AH176" s="423"/>
      <c r="AI176" s="423"/>
      <c r="AJ176" s="423"/>
      <c r="AK176" s="423"/>
      <c r="AL176" s="423"/>
      <c r="AM176" s="305"/>
    </row>
    <row r="177" spans="1:39" ht="45" outlineLevel="1">
      <c r="A177" s="510">
        <v>44</v>
      </c>
      <c r="B177" s="822"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4"/>
      <c r="Z177" s="408"/>
      <c r="AA177" s="408"/>
      <c r="AB177" s="408"/>
      <c r="AC177" s="408"/>
      <c r="AD177" s="408"/>
      <c r="AE177" s="408"/>
      <c r="AF177" s="413"/>
      <c r="AG177" s="413"/>
      <c r="AH177" s="413"/>
      <c r="AI177" s="413"/>
      <c r="AJ177" s="413"/>
      <c r="AK177" s="413"/>
      <c r="AL177" s="413"/>
      <c r="AM177" s="295">
        <f>SUM(Y177:AL177)</f>
        <v>0</v>
      </c>
    </row>
    <row r="178" spans="1:39" outlineLevel="1">
      <c r="B178" s="823" t="s">
        <v>267</v>
      </c>
      <c r="C178" s="290" t="s">
        <v>163</v>
      </c>
      <c r="D178" s="294"/>
      <c r="E178" s="294"/>
      <c r="F178" s="294"/>
      <c r="G178" s="294"/>
      <c r="H178" s="294"/>
      <c r="I178" s="294"/>
      <c r="J178" s="294"/>
      <c r="K178" s="294"/>
      <c r="L178" s="294"/>
      <c r="M178" s="294"/>
      <c r="N178" s="294">
        <v>0</v>
      </c>
      <c r="O178" s="294"/>
      <c r="P178" s="294"/>
      <c r="Q178" s="294"/>
      <c r="R178" s="294"/>
      <c r="S178" s="294"/>
      <c r="T178" s="294"/>
      <c r="U178" s="294"/>
      <c r="V178" s="294"/>
      <c r="W178" s="294"/>
      <c r="X178" s="294"/>
      <c r="Y178" s="409">
        <v>0</v>
      </c>
      <c r="Z178" s="409">
        <v>0</v>
      </c>
      <c r="AA178" s="409">
        <v>0</v>
      </c>
      <c r="AB178" s="409">
        <v>0</v>
      </c>
      <c r="AC178" s="409">
        <v>0</v>
      </c>
      <c r="AD178" s="409">
        <v>0</v>
      </c>
      <c r="AE178" s="409">
        <v>0</v>
      </c>
      <c r="AF178" s="409">
        <v>0</v>
      </c>
      <c r="AG178" s="409">
        <f t="shared" ref="AG178" si="223">AG177</f>
        <v>0</v>
      </c>
      <c r="AH178" s="409">
        <f t="shared" ref="AH178" si="224">AH177</f>
        <v>0</v>
      </c>
      <c r="AI178" s="409">
        <f t="shared" ref="AI178" si="225">AI177</f>
        <v>0</v>
      </c>
      <c r="AJ178" s="409">
        <f t="shared" ref="AJ178" si="226">AJ177</f>
        <v>0</v>
      </c>
      <c r="AK178" s="409">
        <f t="shared" ref="AK178" si="227">AK177</f>
        <v>0</v>
      </c>
      <c r="AL178" s="409">
        <f t="shared" ref="AL178" si="228">AL177</f>
        <v>0</v>
      </c>
      <c r="AM178" s="305"/>
    </row>
    <row r="179" spans="1:39" outlineLevel="1">
      <c r="B179" s="822"/>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0"/>
      <c r="Z179" s="423"/>
      <c r="AA179" s="423"/>
      <c r="AB179" s="423"/>
      <c r="AC179" s="423"/>
      <c r="AD179" s="423"/>
      <c r="AE179" s="423"/>
      <c r="AF179" s="423"/>
      <c r="AG179" s="423"/>
      <c r="AH179" s="423"/>
      <c r="AI179" s="423"/>
      <c r="AJ179" s="423"/>
      <c r="AK179" s="423"/>
      <c r="AL179" s="423"/>
      <c r="AM179" s="305"/>
    </row>
    <row r="180" spans="1:39" ht="30" outlineLevel="1">
      <c r="A180" s="510">
        <v>45</v>
      </c>
      <c r="B180" s="822"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4"/>
      <c r="Z180" s="408"/>
      <c r="AA180" s="408"/>
      <c r="AB180" s="408"/>
      <c r="AC180" s="408"/>
      <c r="AD180" s="408"/>
      <c r="AE180" s="408"/>
      <c r="AF180" s="413"/>
      <c r="AG180" s="413"/>
      <c r="AH180" s="413"/>
      <c r="AI180" s="413"/>
      <c r="AJ180" s="413"/>
      <c r="AK180" s="413"/>
      <c r="AL180" s="413"/>
      <c r="AM180" s="295">
        <f>SUM(Y180:AL180)</f>
        <v>0</v>
      </c>
    </row>
    <row r="181" spans="1:39" outlineLevel="1">
      <c r="B181" s="823" t="s">
        <v>267</v>
      </c>
      <c r="C181" s="290" t="s">
        <v>163</v>
      </c>
      <c r="D181" s="294"/>
      <c r="E181" s="294"/>
      <c r="F181" s="294"/>
      <c r="G181" s="294"/>
      <c r="H181" s="294"/>
      <c r="I181" s="294"/>
      <c r="J181" s="294"/>
      <c r="K181" s="294"/>
      <c r="L181" s="294"/>
      <c r="M181" s="294"/>
      <c r="N181" s="294">
        <v>0</v>
      </c>
      <c r="O181" s="294"/>
      <c r="P181" s="294"/>
      <c r="Q181" s="294"/>
      <c r="R181" s="294"/>
      <c r="S181" s="294"/>
      <c r="T181" s="294"/>
      <c r="U181" s="294"/>
      <c r="V181" s="294"/>
      <c r="W181" s="294"/>
      <c r="X181" s="294"/>
      <c r="Y181" s="409">
        <v>0</v>
      </c>
      <c r="Z181" s="409">
        <v>0</v>
      </c>
      <c r="AA181" s="409">
        <v>0</v>
      </c>
      <c r="AB181" s="409">
        <v>0</v>
      </c>
      <c r="AC181" s="409">
        <v>0</v>
      </c>
      <c r="AD181" s="409">
        <v>0</v>
      </c>
      <c r="AE181" s="409">
        <v>0</v>
      </c>
      <c r="AF181" s="409">
        <v>0</v>
      </c>
      <c r="AG181" s="409">
        <f t="shared" ref="AG181" si="229">AG180</f>
        <v>0</v>
      </c>
      <c r="AH181" s="409">
        <f t="shared" ref="AH181" si="230">AH180</f>
        <v>0</v>
      </c>
      <c r="AI181" s="409">
        <f t="shared" ref="AI181" si="231">AI180</f>
        <v>0</v>
      </c>
      <c r="AJ181" s="409">
        <f t="shared" ref="AJ181" si="232">AJ180</f>
        <v>0</v>
      </c>
      <c r="AK181" s="409">
        <f t="shared" ref="AK181" si="233">AK180</f>
        <v>0</v>
      </c>
      <c r="AL181" s="409">
        <f t="shared" ref="AL181" si="234">AL180</f>
        <v>0</v>
      </c>
      <c r="AM181" s="305"/>
    </row>
    <row r="182" spans="1:39" outlineLevel="1">
      <c r="B182" s="822"/>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0"/>
      <c r="Z182" s="423"/>
      <c r="AA182" s="423"/>
      <c r="AB182" s="423"/>
      <c r="AC182" s="423"/>
      <c r="AD182" s="423"/>
      <c r="AE182" s="423"/>
      <c r="AF182" s="423"/>
      <c r="AG182" s="423"/>
      <c r="AH182" s="423"/>
      <c r="AI182" s="423"/>
      <c r="AJ182" s="423"/>
      <c r="AK182" s="423"/>
      <c r="AL182" s="423"/>
      <c r="AM182" s="305"/>
    </row>
    <row r="183" spans="1:39" ht="30" outlineLevel="1">
      <c r="A183" s="510">
        <v>46</v>
      </c>
      <c r="B183" s="822"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4"/>
      <c r="Z183" s="408"/>
      <c r="AA183" s="408"/>
      <c r="AB183" s="408"/>
      <c r="AC183" s="408"/>
      <c r="AD183" s="408"/>
      <c r="AE183" s="408"/>
      <c r="AF183" s="413"/>
      <c r="AG183" s="413"/>
      <c r="AH183" s="413"/>
      <c r="AI183" s="413"/>
      <c r="AJ183" s="413"/>
      <c r="AK183" s="413"/>
      <c r="AL183" s="413"/>
      <c r="AM183" s="295">
        <f>SUM(Y183:AL183)</f>
        <v>0</v>
      </c>
    </row>
    <row r="184" spans="1:39" outlineLevel="1">
      <c r="B184" s="823" t="s">
        <v>267</v>
      </c>
      <c r="C184" s="290" t="s">
        <v>163</v>
      </c>
      <c r="D184" s="294"/>
      <c r="E184" s="294"/>
      <c r="F184" s="294"/>
      <c r="G184" s="294"/>
      <c r="H184" s="294"/>
      <c r="I184" s="294"/>
      <c r="J184" s="294"/>
      <c r="K184" s="294"/>
      <c r="L184" s="294"/>
      <c r="M184" s="294"/>
      <c r="N184" s="294">
        <v>0</v>
      </c>
      <c r="O184" s="294"/>
      <c r="P184" s="294"/>
      <c r="Q184" s="294"/>
      <c r="R184" s="294"/>
      <c r="S184" s="294"/>
      <c r="T184" s="294"/>
      <c r="U184" s="294"/>
      <c r="V184" s="294"/>
      <c r="W184" s="294"/>
      <c r="X184" s="294"/>
      <c r="Y184" s="409">
        <v>0</v>
      </c>
      <c r="Z184" s="409">
        <v>0</v>
      </c>
      <c r="AA184" s="409">
        <v>0</v>
      </c>
      <c r="AB184" s="409">
        <v>0</v>
      </c>
      <c r="AC184" s="409">
        <v>0</v>
      </c>
      <c r="AD184" s="409">
        <v>0</v>
      </c>
      <c r="AE184" s="409">
        <v>0</v>
      </c>
      <c r="AF184" s="409">
        <v>0</v>
      </c>
      <c r="AG184" s="409">
        <f t="shared" ref="AG184" si="235">AG183</f>
        <v>0</v>
      </c>
      <c r="AH184" s="409">
        <f t="shared" ref="AH184" si="236">AH183</f>
        <v>0</v>
      </c>
      <c r="AI184" s="409">
        <f t="shared" ref="AI184" si="237">AI183</f>
        <v>0</v>
      </c>
      <c r="AJ184" s="409">
        <f t="shared" ref="AJ184" si="238">AJ183</f>
        <v>0</v>
      </c>
      <c r="AK184" s="409">
        <f t="shared" ref="AK184" si="239">AK183</f>
        <v>0</v>
      </c>
      <c r="AL184" s="409">
        <f t="shared" ref="AL184" si="240">AL183</f>
        <v>0</v>
      </c>
      <c r="AM184" s="305"/>
    </row>
    <row r="185" spans="1:39" outlineLevel="1">
      <c r="B185" s="822"/>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0"/>
      <c r="Z185" s="423"/>
      <c r="AA185" s="423"/>
      <c r="AB185" s="423"/>
      <c r="AC185" s="423"/>
      <c r="AD185" s="423"/>
      <c r="AE185" s="423"/>
      <c r="AF185" s="423"/>
      <c r="AG185" s="423"/>
      <c r="AH185" s="423"/>
      <c r="AI185" s="423"/>
      <c r="AJ185" s="423"/>
      <c r="AK185" s="423"/>
      <c r="AL185" s="423"/>
      <c r="AM185" s="305"/>
    </row>
    <row r="186" spans="1:39" ht="30" outlineLevel="1">
      <c r="A186" s="510">
        <v>47</v>
      </c>
      <c r="B186" s="822"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4"/>
      <c r="Z186" s="408"/>
      <c r="AA186" s="408"/>
      <c r="AB186" s="408"/>
      <c r="AC186" s="408"/>
      <c r="AD186" s="408"/>
      <c r="AE186" s="408"/>
      <c r="AF186" s="413"/>
      <c r="AG186" s="413"/>
      <c r="AH186" s="413"/>
      <c r="AI186" s="413"/>
      <c r="AJ186" s="413"/>
      <c r="AK186" s="413"/>
      <c r="AL186" s="413"/>
      <c r="AM186" s="295">
        <f>SUM(Y186:AL186)</f>
        <v>0</v>
      </c>
    </row>
    <row r="187" spans="1:39" outlineLevel="1">
      <c r="B187" s="823" t="s">
        <v>267</v>
      </c>
      <c r="C187" s="290" t="s">
        <v>163</v>
      </c>
      <c r="D187" s="294"/>
      <c r="E187" s="294"/>
      <c r="F187" s="294"/>
      <c r="G187" s="294"/>
      <c r="H187" s="294"/>
      <c r="I187" s="294"/>
      <c r="J187" s="294"/>
      <c r="K187" s="294"/>
      <c r="L187" s="294"/>
      <c r="M187" s="294"/>
      <c r="N187" s="294">
        <v>0</v>
      </c>
      <c r="O187" s="294"/>
      <c r="P187" s="294"/>
      <c r="Q187" s="294"/>
      <c r="R187" s="294"/>
      <c r="S187" s="294"/>
      <c r="T187" s="294"/>
      <c r="U187" s="294"/>
      <c r="V187" s="294"/>
      <c r="W187" s="294"/>
      <c r="X187" s="294"/>
      <c r="Y187" s="409">
        <v>0</v>
      </c>
      <c r="Z187" s="409">
        <v>0</v>
      </c>
      <c r="AA187" s="409">
        <v>0</v>
      </c>
      <c r="AB187" s="409">
        <v>0</v>
      </c>
      <c r="AC187" s="409">
        <v>0</v>
      </c>
      <c r="AD187" s="409">
        <v>0</v>
      </c>
      <c r="AE187" s="409">
        <v>0</v>
      </c>
      <c r="AF187" s="409">
        <v>0</v>
      </c>
      <c r="AG187" s="409">
        <f t="shared" ref="AG187" si="241">AG186</f>
        <v>0</v>
      </c>
      <c r="AH187" s="409">
        <f t="shared" ref="AH187" si="242">AH186</f>
        <v>0</v>
      </c>
      <c r="AI187" s="409">
        <f t="shared" ref="AI187" si="243">AI186</f>
        <v>0</v>
      </c>
      <c r="AJ187" s="409">
        <f t="shared" ref="AJ187" si="244">AJ186</f>
        <v>0</v>
      </c>
      <c r="AK187" s="409">
        <f t="shared" ref="AK187" si="245">AK186</f>
        <v>0</v>
      </c>
      <c r="AL187" s="409">
        <f t="shared" ref="AL187" si="246">AL186</f>
        <v>0</v>
      </c>
      <c r="AM187" s="305"/>
    </row>
    <row r="188" spans="1:39" outlineLevel="1">
      <c r="B188" s="822"/>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0"/>
      <c r="Z188" s="423"/>
      <c r="AA188" s="423"/>
      <c r="AB188" s="423"/>
      <c r="AC188" s="423"/>
      <c r="AD188" s="423"/>
      <c r="AE188" s="423"/>
      <c r="AF188" s="423"/>
      <c r="AG188" s="423"/>
      <c r="AH188" s="423"/>
      <c r="AI188" s="423"/>
      <c r="AJ188" s="423"/>
      <c r="AK188" s="423"/>
      <c r="AL188" s="423"/>
      <c r="AM188" s="305"/>
    </row>
    <row r="189" spans="1:39" ht="45" outlineLevel="1">
      <c r="A189" s="510">
        <v>48</v>
      </c>
      <c r="B189" s="822"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4"/>
      <c r="Z189" s="408"/>
      <c r="AA189" s="408"/>
      <c r="AB189" s="408"/>
      <c r="AC189" s="408"/>
      <c r="AD189" s="408"/>
      <c r="AE189" s="408"/>
      <c r="AF189" s="413"/>
      <c r="AG189" s="413"/>
      <c r="AH189" s="413"/>
      <c r="AI189" s="413"/>
      <c r="AJ189" s="413"/>
      <c r="AK189" s="413"/>
      <c r="AL189" s="413"/>
      <c r="AM189" s="295">
        <f>SUM(Y189:AL189)</f>
        <v>0</v>
      </c>
    </row>
    <row r="190" spans="1:39" outlineLevel="1">
      <c r="B190" s="823" t="s">
        <v>267</v>
      </c>
      <c r="C190" s="290" t="s">
        <v>163</v>
      </c>
      <c r="D190" s="294"/>
      <c r="E190" s="294"/>
      <c r="F190" s="294"/>
      <c r="G190" s="294"/>
      <c r="H190" s="294"/>
      <c r="I190" s="294"/>
      <c r="J190" s="294"/>
      <c r="K190" s="294"/>
      <c r="L190" s="294"/>
      <c r="M190" s="294"/>
      <c r="N190" s="294">
        <v>0</v>
      </c>
      <c r="O190" s="294"/>
      <c r="P190" s="294"/>
      <c r="Q190" s="294"/>
      <c r="R190" s="294"/>
      <c r="S190" s="294"/>
      <c r="T190" s="294"/>
      <c r="U190" s="294"/>
      <c r="V190" s="294"/>
      <c r="W190" s="294"/>
      <c r="X190" s="294"/>
      <c r="Y190" s="409">
        <v>0</v>
      </c>
      <c r="Z190" s="409">
        <v>0</v>
      </c>
      <c r="AA190" s="409">
        <v>0</v>
      </c>
      <c r="AB190" s="409">
        <v>0</v>
      </c>
      <c r="AC190" s="409">
        <v>0</v>
      </c>
      <c r="AD190" s="409">
        <v>0</v>
      </c>
      <c r="AE190" s="409">
        <v>0</v>
      </c>
      <c r="AF190" s="409">
        <v>0</v>
      </c>
      <c r="AG190" s="409">
        <f t="shared" ref="AG190" si="247">AG189</f>
        <v>0</v>
      </c>
      <c r="AH190" s="409">
        <f t="shared" ref="AH190" si="248">AH189</f>
        <v>0</v>
      </c>
      <c r="AI190" s="409">
        <f t="shared" ref="AI190" si="249">AI189</f>
        <v>0</v>
      </c>
      <c r="AJ190" s="409">
        <f t="shared" ref="AJ190" si="250">AJ189</f>
        <v>0</v>
      </c>
      <c r="AK190" s="409">
        <f t="shared" ref="AK190" si="251">AK189</f>
        <v>0</v>
      </c>
      <c r="AL190" s="409">
        <f t="shared" ref="AL190" si="252">AL189</f>
        <v>0</v>
      </c>
      <c r="AM190" s="305"/>
    </row>
    <row r="191" spans="1:39" outlineLevel="1">
      <c r="B191" s="822"/>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0"/>
      <c r="Z191" s="423"/>
      <c r="AA191" s="423"/>
      <c r="AB191" s="423"/>
      <c r="AC191" s="423"/>
      <c r="AD191" s="423"/>
      <c r="AE191" s="423"/>
      <c r="AF191" s="423"/>
      <c r="AG191" s="423"/>
      <c r="AH191" s="423"/>
      <c r="AI191" s="423"/>
      <c r="AJ191" s="423"/>
      <c r="AK191" s="423"/>
      <c r="AL191" s="423"/>
      <c r="AM191" s="305"/>
    </row>
    <row r="192" spans="1:39" ht="30" outlineLevel="1">
      <c r="A192" s="510">
        <v>49</v>
      </c>
      <c r="B192" s="822"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4"/>
      <c r="Z192" s="408"/>
      <c r="AA192" s="408"/>
      <c r="AB192" s="408"/>
      <c r="AC192" s="408"/>
      <c r="AD192" s="408"/>
      <c r="AE192" s="408"/>
      <c r="AF192" s="413"/>
      <c r="AG192" s="413"/>
      <c r="AH192" s="413"/>
      <c r="AI192" s="413"/>
      <c r="AJ192" s="413"/>
      <c r="AK192" s="413"/>
      <c r="AL192" s="413"/>
      <c r="AM192" s="295">
        <f>SUM(Y192:AL192)</f>
        <v>0</v>
      </c>
    </row>
    <row r="193" spans="2:39" outlineLevel="1">
      <c r="B193" s="823" t="s">
        <v>267</v>
      </c>
      <c r="C193" s="290" t="s">
        <v>163</v>
      </c>
      <c r="D193" s="294"/>
      <c r="E193" s="294"/>
      <c r="F193" s="294"/>
      <c r="G193" s="294"/>
      <c r="H193" s="294"/>
      <c r="I193" s="294"/>
      <c r="J193" s="294"/>
      <c r="K193" s="294"/>
      <c r="L193" s="294"/>
      <c r="M193" s="294"/>
      <c r="N193" s="294">
        <v>0</v>
      </c>
      <c r="O193" s="294"/>
      <c r="P193" s="294"/>
      <c r="Q193" s="294"/>
      <c r="R193" s="294"/>
      <c r="S193" s="294"/>
      <c r="T193" s="294"/>
      <c r="U193" s="294"/>
      <c r="V193" s="294"/>
      <c r="W193" s="294"/>
      <c r="X193" s="294"/>
      <c r="Y193" s="409">
        <v>0</v>
      </c>
      <c r="Z193" s="409">
        <v>0</v>
      </c>
      <c r="AA193" s="409">
        <v>0</v>
      </c>
      <c r="AB193" s="409">
        <v>0</v>
      </c>
      <c r="AC193" s="409">
        <v>0</v>
      </c>
      <c r="AD193" s="409">
        <v>0</v>
      </c>
      <c r="AE193" s="409">
        <v>0</v>
      </c>
      <c r="AF193" s="409">
        <v>0</v>
      </c>
      <c r="AG193" s="409">
        <f t="shared" ref="AG193" si="253">AG192</f>
        <v>0</v>
      </c>
      <c r="AH193" s="409">
        <f t="shared" ref="AH193" si="254">AH192</f>
        <v>0</v>
      </c>
      <c r="AI193" s="409">
        <f t="shared" ref="AI193" si="255">AI192</f>
        <v>0</v>
      </c>
      <c r="AJ193" s="409">
        <f t="shared" ref="AJ193" si="256">AJ192</f>
        <v>0</v>
      </c>
      <c r="AK193" s="409">
        <f t="shared" ref="AK193" si="257">AK192</f>
        <v>0</v>
      </c>
      <c r="AL193" s="409">
        <f t="shared" ref="AL193" si="258">AL192</f>
        <v>0</v>
      </c>
      <c r="AM193" s="305"/>
    </row>
    <row r="194" spans="2:39" outlineLevel="1">
      <c r="B194" s="82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832" t="s">
        <v>271</v>
      </c>
      <c r="C195" s="327"/>
      <c r="D195" s="327">
        <f>SUM(D38:D193)</f>
        <v>8197664</v>
      </c>
      <c r="E195" s="327"/>
      <c r="F195" s="327"/>
      <c r="G195" s="327"/>
      <c r="H195" s="327"/>
      <c r="I195" s="327"/>
      <c r="J195" s="327"/>
      <c r="K195" s="327"/>
      <c r="L195" s="327"/>
      <c r="M195" s="327"/>
      <c r="N195" s="327"/>
      <c r="O195" s="327">
        <f>SUM(O38:O193)</f>
        <v>747</v>
      </c>
      <c r="P195" s="327"/>
      <c r="Q195" s="327"/>
      <c r="R195" s="327"/>
      <c r="S195" s="327"/>
      <c r="T195" s="327"/>
      <c r="U195" s="327"/>
      <c r="V195" s="327"/>
      <c r="W195" s="327"/>
      <c r="X195" s="327"/>
      <c r="Y195" s="327">
        <f>IF(Y36="kWh",SUMPRODUCT(D38:D193,Y38:Y193))</f>
        <v>1477073</v>
      </c>
      <c r="Z195" s="327">
        <f>IF(Z36="kWh",SUMPRODUCT(D38:D193,Z38:Z193))</f>
        <v>877342.19000000006</v>
      </c>
      <c r="AA195" s="327">
        <f>IF(AA36="kw",SUMPRODUCT(N38:N193,O38:O193,AA38:AA193),SUMPRODUCT(D38:D193,AA38:AA193))</f>
        <v>3954.72</v>
      </c>
      <c r="AB195" s="327">
        <f>IF(AB36="kw",SUMPRODUCT(N38:N193,O38:O193,AB38:AB193),SUMPRODUCT(D38:D193,AB38:AB193))</f>
        <v>483.36</v>
      </c>
      <c r="AC195" s="327">
        <f>IF(AC36="kw",SUMPRODUCT(N38:N193,O38:O193,AC38:AC193),SUMPRODUCT(D38:D193,AC38:AC193))</f>
        <v>0</v>
      </c>
      <c r="AD195" s="327">
        <f>IF(AD36="kw",SUMPRODUCT(N38:N193,O38:O193,AD38:AD193),SUMPRODUCT(D38:D193,AD38:AD193))</f>
        <v>0</v>
      </c>
      <c r="AE195" s="327">
        <f>IF(AE36="kw",SUMPRODUCT(N38:N193,O38:O193,AE38:AE193),SUMPRODUCT(D38:D193,AE38:AE193))</f>
        <v>0</v>
      </c>
      <c r="AF195" s="327">
        <f>IF(AF36="kw",SUMPRODUCT(N38:N193,O38:O193,AF38:AF193),SUMPRODUCT(D38:D193,AF38:AF193))</f>
        <v>0</v>
      </c>
      <c r="AG195" s="327">
        <f>IF(AG36="kw",SUMPRODUCT(N38:N193,O38:O193,AG38:AG193),SUMPRODUCT(D38:D193,AG38:AG193))</f>
        <v>0</v>
      </c>
      <c r="AH195" s="327">
        <f>IF(AH36="kw",SUMPRODUCT(N38:N193,O38:O193,AH38:AH193),SUMPRODUCT(D38:D193,AH38:AH193))</f>
        <v>0</v>
      </c>
      <c r="AI195" s="327">
        <f>IF(AI36="kw",SUMPRODUCT(N38:N193,O38:O193,AI38:AI193),SUMPRODUCT(D38:D193,AI38:AI193))</f>
        <v>0</v>
      </c>
      <c r="AJ195" s="327">
        <f>IF(AJ36="kw",SUMPRODUCT(N38:N193,O38:O193,AJ38:AJ193),SUMPRODUCT(D38:D193,AJ38:AJ193))</f>
        <v>0</v>
      </c>
      <c r="AK195" s="327">
        <f>IF(AK36="kw",SUMPRODUCT(N38:N193,O38:O193,AK38:AK193),SUMPRODUCT(D38:D193,AK38:AK193))</f>
        <v>0</v>
      </c>
      <c r="AL195" s="327">
        <f>IF(AL36="kw",SUMPRODUCT(N38:N193,O38:O193,AL38:AL193),SUMPRODUCT(D38:D193,AL38:AL193))</f>
        <v>0</v>
      </c>
      <c r="AM195" s="328"/>
    </row>
    <row r="196" spans="2:39" ht="15.75">
      <c r="B196" s="833" t="s">
        <v>272</v>
      </c>
      <c r="C196" s="390"/>
      <c r="D196" s="390"/>
      <c r="E196" s="390"/>
      <c r="F196" s="390"/>
      <c r="G196" s="390"/>
      <c r="H196" s="390"/>
      <c r="I196" s="390"/>
      <c r="J196" s="390"/>
      <c r="K196" s="390"/>
      <c r="L196" s="390"/>
      <c r="M196" s="390"/>
      <c r="N196" s="390"/>
      <c r="O196" s="390"/>
      <c r="P196" s="390"/>
      <c r="Q196" s="390"/>
      <c r="R196" s="390"/>
      <c r="S196" s="390"/>
      <c r="T196" s="390"/>
      <c r="U196" s="390"/>
      <c r="V196" s="390"/>
      <c r="W196" s="390"/>
      <c r="X196" s="390"/>
      <c r="Y196" s="390">
        <f>HLOOKUP(Y35,'2. LRAMVA Threshold'!$B$42:$Q$53,7,FALSE)</f>
        <v>4162607</v>
      </c>
      <c r="Z196" s="390">
        <f>HLOOKUP(Z35,'2. LRAMVA Threshold'!$B$42:$Q$53,7,FALSE)</f>
        <v>1601705</v>
      </c>
      <c r="AA196" s="390">
        <f>HLOOKUP(AA35,'2. LRAMVA Threshold'!$B$42:$Q$53,7,FALSE)</f>
        <v>1126</v>
      </c>
      <c r="AB196" s="390">
        <f>HLOOKUP(AB35,'2. LRAMVA Threshold'!$B$42:$Q$53,7,FALSE)</f>
        <v>607</v>
      </c>
      <c r="AC196" s="390">
        <f>HLOOKUP(AC35,'2. LRAMVA Threshold'!$B$42:$Q$53,7,FALSE)</f>
        <v>3</v>
      </c>
      <c r="AD196" s="390">
        <f>HLOOKUP(AD35,'2. LRAMVA Threshold'!$B$42:$Q$53,7,FALSE)</f>
        <v>44</v>
      </c>
      <c r="AE196" s="390">
        <f>HLOOKUP(AE35,'2. LRAMVA Threshold'!$B$42:$Q$53,7,FALSE)</f>
        <v>35877</v>
      </c>
      <c r="AF196" s="390">
        <f>HLOOKUP(AF35,'2. LRAMVA Threshold'!$B$42:$Q$53,7,FALSE)</f>
        <v>722</v>
      </c>
      <c r="AG196" s="390">
        <f>HLOOKUP(AG35,'2. LRAMVA Threshold'!$B$42:$Q$53,7,FALSE)</f>
        <v>0</v>
      </c>
      <c r="AH196" s="390">
        <f>HLOOKUP(AH35,'2. LRAMVA Threshold'!$B$42:$Q$53,7,FALSE)</f>
        <v>0</v>
      </c>
      <c r="AI196" s="390">
        <f>HLOOKUP(AI35,'2. LRAMVA Threshold'!$B$42:$Q$53,7,FALSE)</f>
        <v>0</v>
      </c>
      <c r="AJ196" s="390">
        <f>HLOOKUP(AJ35,'2. LRAMVA Threshold'!$B$42:$Q$53,7,FALSE)</f>
        <v>0</v>
      </c>
      <c r="AK196" s="390">
        <f>HLOOKUP(AK35,'2. LRAMVA Threshold'!$B$42:$Q$53,7,FALSE)</f>
        <v>0</v>
      </c>
      <c r="AL196" s="390">
        <f>HLOOKUP(AL35,'2. LRAMVA Threshold'!$B$42:$Q$53,7,FALSE)</f>
        <v>0</v>
      </c>
      <c r="AM196" s="391"/>
    </row>
    <row r="197" spans="2:39">
      <c r="B197" s="834"/>
      <c r="C197" s="428"/>
      <c r="D197" s="429"/>
      <c r="E197" s="429"/>
      <c r="F197" s="429"/>
      <c r="G197" s="429"/>
      <c r="H197" s="429"/>
      <c r="I197" s="429"/>
      <c r="J197" s="429"/>
      <c r="K197" s="429"/>
      <c r="L197" s="429"/>
      <c r="M197" s="429"/>
      <c r="N197" s="429"/>
      <c r="O197" s="430"/>
      <c r="P197" s="429"/>
      <c r="Q197" s="429"/>
      <c r="R197" s="429"/>
      <c r="S197" s="431"/>
      <c r="T197" s="431"/>
      <c r="U197" s="431"/>
      <c r="V197" s="431"/>
      <c r="W197" s="429"/>
      <c r="X197" s="429"/>
      <c r="Y197" s="432"/>
      <c r="Z197" s="432"/>
      <c r="AA197" s="432"/>
      <c r="AB197" s="432"/>
      <c r="AC197" s="432"/>
      <c r="AD197" s="432"/>
      <c r="AE197" s="432"/>
      <c r="AF197" s="397"/>
      <c r="AG197" s="397"/>
      <c r="AH197" s="397"/>
      <c r="AI197" s="397"/>
      <c r="AJ197" s="397"/>
      <c r="AK197" s="397"/>
      <c r="AL197" s="397"/>
      <c r="AM197" s="398"/>
    </row>
    <row r="198" spans="2:39">
      <c r="B198" s="829" t="s">
        <v>168</v>
      </c>
      <c r="C198" s="336"/>
      <c r="D198" s="336"/>
      <c r="E198" s="374"/>
      <c r="F198" s="374"/>
      <c r="G198" s="374"/>
      <c r="H198" s="374"/>
      <c r="I198" s="374"/>
      <c r="J198" s="374"/>
      <c r="K198" s="374"/>
      <c r="L198" s="374"/>
      <c r="M198" s="374"/>
      <c r="N198" s="374"/>
      <c r="O198" s="290"/>
      <c r="P198" s="338"/>
      <c r="Q198" s="338"/>
      <c r="R198" s="338"/>
      <c r="S198" s="337"/>
      <c r="T198" s="337"/>
      <c r="U198" s="337"/>
      <c r="V198" s="337"/>
      <c r="W198" s="338"/>
      <c r="X198" s="338"/>
      <c r="Y198" s="339">
        <f>HLOOKUP(Y$35,'3.  Distribution Rates'!$C$122:$P$133,7,FALSE)</f>
        <v>0</v>
      </c>
      <c r="Z198" s="339">
        <f>HLOOKUP(Z$35,'3.  Distribution Rates'!$C$122:$P$133,7,FALSE)</f>
        <v>0</v>
      </c>
      <c r="AA198" s="339">
        <f>HLOOKUP(AA$35,'3.  Distribution Rates'!$C$122:$P$133,7,FALSE)</f>
        <v>0</v>
      </c>
      <c r="AB198" s="339">
        <f>HLOOKUP(AB$35,'3.  Distribution Rates'!$C$122:$P$133,7,FALSE)</f>
        <v>0</v>
      </c>
      <c r="AC198" s="339">
        <f>HLOOKUP(AC$35,'3.  Distribution Rates'!$C$122:$P$133,7,FALSE)</f>
        <v>0</v>
      </c>
      <c r="AD198" s="339">
        <f>HLOOKUP(AD$35,'3.  Distribution Rates'!$C$122:$P$133,7,FALSE)</f>
        <v>0</v>
      </c>
      <c r="AE198" s="339">
        <f>HLOOKUP(AE$35,'3.  Distribution Rates'!$C$122:$P$133,7,FALSE)</f>
        <v>0</v>
      </c>
      <c r="AF198" s="339">
        <f>HLOOKUP(AF$35,'3.  Distribution Rates'!$C$122:$P$133,7,FALSE)</f>
        <v>0</v>
      </c>
      <c r="AG198" s="339">
        <f>HLOOKUP(AG$35,'3.  Distribution Rates'!$C$122:$P$133,7,FALSE)</f>
        <v>0</v>
      </c>
      <c r="AH198" s="339">
        <f>HLOOKUP(AH$35,'3.  Distribution Rates'!$C$122:$P$133,7,FALSE)</f>
        <v>0</v>
      </c>
      <c r="AI198" s="339">
        <f>HLOOKUP(AI$35,'3.  Distribution Rates'!$C$122:$P$133,7,FALSE)</f>
        <v>0</v>
      </c>
      <c r="AJ198" s="339">
        <f>HLOOKUP(AJ$35,'3.  Distribution Rates'!$C$122:$P$133,7,FALSE)</f>
        <v>0</v>
      </c>
      <c r="AK198" s="339">
        <f>HLOOKUP(AK$35,'3.  Distribution Rates'!$C$122:$P$133,7,FALSE)</f>
        <v>0</v>
      </c>
      <c r="AL198" s="339">
        <f>HLOOKUP(AL$35,'3.  Distribution Rates'!$C$122:$P$133,7,FALSE)</f>
        <v>0</v>
      </c>
      <c r="AM198" s="346"/>
    </row>
    <row r="199" spans="2:39">
      <c r="B199" s="829" t="s">
        <v>149</v>
      </c>
      <c r="C199" s="343"/>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6">
        <f>'4.  2011-2014 LRAM'!Y138*Y198</f>
        <v>0</v>
      </c>
      <c r="Z199" s="376">
        <f>'4.  2011-2014 LRAM'!Z138*Z198</f>
        <v>0</v>
      </c>
      <c r="AA199" s="376">
        <f>'4.  2011-2014 LRAM'!AA138*AA198</f>
        <v>0</v>
      </c>
      <c r="AB199" s="376">
        <f>'4.  2011-2014 LRAM'!AB138*AB198</f>
        <v>0</v>
      </c>
      <c r="AC199" s="376">
        <f>'4.  2011-2014 LRAM'!AC138*AC198</f>
        <v>0</v>
      </c>
      <c r="AD199" s="376">
        <f>'4.  2011-2014 LRAM'!AD138*AD198</f>
        <v>0</v>
      </c>
      <c r="AE199" s="376">
        <f>'4.  2011-2014 LRAM'!AE138*AE198</f>
        <v>0</v>
      </c>
      <c r="AF199" s="376">
        <f>'4.  2011-2014 LRAM'!AF138*AF198</f>
        <v>0</v>
      </c>
      <c r="AG199" s="376">
        <f>'4.  2011-2014 LRAM'!AG138*AG198</f>
        <v>0</v>
      </c>
      <c r="AH199" s="376">
        <f>'4.  2011-2014 LRAM'!AH138*AH198</f>
        <v>0</v>
      </c>
      <c r="AI199" s="376">
        <f>'4.  2011-2014 LRAM'!AI138*AI198</f>
        <v>0</v>
      </c>
      <c r="AJ199" s="376">
        <f>'4.  2011-2014 LRAM'!AJ138*AJ198</f>
        <v>0</v>
      </c>
      <c r="AK199" s="376">
        <f>'4.  2011-2014 LRAM'!AK138*AK198</f>
        <v>0</v>
      </c>
      <c r="AL199" s="376">
        <f>'4.  2011-2014 LRAM'!AL138*AL198</f>
        <v>0</v>
      </c>
      <c r="AM199" s="609">
        <f>SUM(Y199:AL199)</f>
        <v>0</v>
      </c>
    </row>
    <row r="200" spans="2:39">
      <c r="B200" s="829" t="s">
        <v>150</v>
      </c>
      <c r="C200" s="343"/>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6">
        <f>'4.  2011-2014 LRAM'!Y267*Y198</f>
        <v>0</v>
      </c>
      <c r="Z200" s="376">
        <f>'4.  2011-2014 LRAM'!Z267*Z198</f>
        <v>0</v>
      </c>
      <c r="AA200" s="376">
        <f>'4.  2011-2014 LRAM'!AA267*AA198</f>
        <v>0</v>
      </c>
      <c r="AB200" s="376">
        <f>'4.  2011-2014 LRAM'!AB267*AB198</f>
        <v>0</v>
      </c>
      <c r="AC200" s="376">
        <f>'4.  2011-2014 LRAM'!AC267*AC198</f>
        <v>0</v>
      </c>
      <c r="AD200" s="376">
        <f>'4.  2011-2014 LRAM'!AD267*AD198</f>
        <v>0</v>
      </c>
      <c r="AE200" s="376">
        <f>'4.  2011-2014 LRAM'!AE267*AE198</f>
        <v>0</v>
      </c>
      <c r="AF200" s="376">
        <f>'4.  2011-2014 LRAM'!AF267*AF198</f>
        <v>0</v>
      </c>
      <c r="AG200" s="376">
        <f>'4.  2011-2014 LRAM'!AG267*AG198</f>
        <v>0</v>
      </c>
      <c r="AH200" s="376">
        <f>'4.  2011-2014 LRAM'!AH267*AH198</f>
        <v>0</v>
      </c>
      <c r="AI200" s="376">
        <f>'4.  2011-2014 LRAM'!AI267*AI198</f>
        <v>0</v>
      </c>
      <c r="AJ200" s="376">
        <f>'4.  2011-2014 LRAM'!AJ267*AJ198</f>
        <v>0</v>
      </c>
      <c r="AK200" s="376">
        <f>'4.  2011-2014 LRAM'!AK267*AK198</f>
        <v>0</v>
      </c>
      <c r="AL200" s="376">
        <f>'4.  2011-2014 LRAM'!AL267*AL198</f>
        <v>0</v>
      </c>
      <c r="AM200" s="609">
        <f>SUM(Y200:AL200)</f>
        <v>0</v>
      </c>
    </row>
    <row r="201" spans="2:39">
      <c r="B201" s="829" t="s">
        <v>151</v>
      </c>
      <c r="C201" s="343"/>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6">
        <f>'4.  2011-2014 LRAM'!Y396*Y198</f>
        <v>0</v>
      </c>
      <c r="Z201" s="376">
        <f>'4.  2011-2014 LRAM'!Z396*Z198</f>
        <v>0</v>
      </c>
      <c r="AA201" s="376">
        <f>'4.  2011-2014 LRAM'!AA396*AA198</f>
        <v>0</v>
      </c>
      <c r="AB201" s="376">
        <f>'4.  2011-2014 LRAM'!AB396*AB198</f>
        <v>0</v>
      </c>
      <c r="AC201" s="376">
        <f>'4.  2011-2014 LRAM'!AC396*AC198</f>
        <v>0</v>
      </c>
      <c r="AD201" s="376">
        <f>'4.  2011-2014 LRAM'!AD396*AD198</f>
        <v>0</v>
      </c>
      <c r="AE201" s="376">
        <f>'4.  2011-2014 LRAM'!AE396*AE198</f>
        <v>0</v>
      </c>
      <c r="AF201" s="376">
        <f>'4.  2011-2014 LRAM'!AF396*AF198</f>
        <v>0</v>
      </c>
      <c r="AG201" s="376">
        <f>'4.  2011-2014 LRAM'!AG396*AG198</f>
        <v>0</v>
      </c>
      <c r="AH201" s="376">
        <f>'4.  2011-2014 LRAM'!AH396*AH198</f>
        <v>0</v>
      </c>
      <c r="AI201" s="376">
        <f>'4.  2011-2014 LRAM'!AI396*AI198</f>
        <v>0</v>
      </c>
      <c r="AJ201" s="376">
        <f>'4.  2011-2014 LRAM'!AJ396*AJ198</f>
        <v>0</v>
      </c>
      <c r="AK201" s="376">
        <f>'4.  2011-2014 LRAM'!AK396*AK198</f>
        <v>0</v>
      </c>
      <c r="AL201" s="376">
        <f>'4.  2011-2014 LRAM'!AL396*AL198</f>
        <v>0</v>
      </c>
      <c r="AM201" s="609">
        <f>SUM(Y201:AL201)</f>
        <v>0</v>
      </c>
    </row>
    <row r="202" spans="2:39">
      <c r="B202" s="829" t="s">
        <v>152</v>
      </c>
      <c r="C202" s="343"/>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6">
        <f>'4.  2011-2014 LRAM'!Y526*Y198</f>
        <v>0</v>
      </c>
      <c r="Z202" s="376">
        <f>'4.  2011-2014 LRAM'!Z526*Z198</f>
        <v>0</v>
      </c>
      <c r="AA202" s="376">
        <f>'4.  2011-2014 LRAM'!AA526*AA198</f>
        <v>0</v>
      </c>
      <c r="AB202" s="376">
        <f>'4.  2011-2014 LRAM'!AB526*AB198</f>
        <v>0</v>
      </c>
      <c r="AC202" s="376">
        <f>'4.  2011-2014 LRAM'!AC526*AC198</f>
        <v>0</v>
      </c>
      <c r="AD202" s="376">
        <f>'4.  2011-2014 LRAM'!AD526*AD198</f>
        <v>0</v>
      </c>
      <c r="AE202" s="376">
        <f>'4.  2011-2014 LRAM'!AE526*AE198</f>
        <v>0</v>
      </c>
      <c r="AF202" s="376">
        <f>'4.  2011-2014 LRAM'!AF526*AF198</f>
        <v>0</v>
      </c>
      <c r="AG202" s="376">
        <f>'4.  2011-2014 LRAM'!AG526*AG198</f>
        <v>0</v>
      </c>
      <c r="AH202" s="376">
        <f>'4.  2011-2014 LRAM'!AH526*AH198</f>
        <v>0</v>
      </c>
      <c r="AI202" s="376">
        <f>'4.  2011-2014 LRAM'!AI526*AI198</f>
        <v>0</v>
      </c>
      <c r="AJ202" s="376">
        <f>'4.  2011-2014 LRAM'!AJ526*AJ198</f>
        <v>0</v>
      </c>
      <c r="AK202" s="376">
        <f>'4.  2011-2014 LRAM'!AK526*AK198</f>
        <v>0</v>
      </c>
      <c r="AL202" s="376">
        <f>'4.  2011-2014 LRAM'!AL526*AL198</f>
        <v>0</v>
      </c>
      <c r="AM202" s="609">
        <f>SUM(Y202:AL202)</f>
        <v>0</v>
      </c>
    </row>
    <row r="203" spans="2:39">
      <c r="B203" s="829" t="s">
        <v>153</v>
      </c>
      <c r="C203" s="343"/>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6">
        <f>Y195*Y198</f>
        <v>0</v>
      </c>
      <c r="Z203" s="376">
        <f>Z195*Z198</f>
        <v>0</v>
      </c>
      <c r="AA203" s="376">
        <f>AA195*AA198</f>
        <v>0</v>
      </c>
      <c r="AB203" s="376">
        <f t="shared" ref="AB203:AL203" si="259">AB195*AB198</f>
        <v>0</v>
      </c>
      <c r="AC203" s="376">
        <f t="shared" si="259"/>
        <v>0</v>
      </c>
      <c r="AD203" s="376">
        <f t="shared" si="259"/>
        <v>0</v>
      </c>
      <c r="AE203" s="376">
        <f t="shared" si="259"/>
        <v>0</v>
      </c>
      <c r="AF203" s="376">
        <f t="shared" si="259"/>
        <v>0</v>
      </c>
      <c r="AG203" s="376">
        <f t="shared" si="259"/>
        <v>0</v>
      </c>
      <c r="AH203" s="376">
        <f t="shared" si="259"/>
        <v>0</v>
      </c>
      <c r="AI203" s="376">
        <f t="shared" si="259"/>
        <v>0</v>
      </c>
      <c r="AJ203" s="376">
        <f t="shared" si="259"/>
        <v>0</v>
      </c>
      <c r="AK203" s="376">
        <f t="shared" si="259"/>
        <v>0</v>
      </c>
      <c r="AL203" s="376">
        <f t="shared" si="259"/>
        <v>0</v>
      </c>
      <c r="AM203" s="609">
        <f>SUM(Y203:AL203)</f>
        <v>0</v>
      </c>
    </row>
    <row r="204" spans="2:39" ht="15.75">
      <c r="B204" s="835" t="s">
        <v>268</v>
      </c>
      <c r="C204" s="343"/>
      <c r="D204" s="334"/>
      <c r="E204" s="332"/>
      <c r="F204" s="332"/>
      <c r="G204" s="332"/>
      <c r="H204" s="332"/>
      <c r="I204" s="332"/>
      <c r="J204" s="332"/>
      <c r="K204" s="332"/>
      <c r="L204" s="332"/>
      <c r="M204" s="332"/>
      <c r="N204" s="332"/>
      <c r="O204" s="299"/>
      <c r="P204" s="332"/>
      <c r="Q204" s="332"/>
      <c r="R204" s="332"/>
      <c r="S204" s="334"/>
      <c r="T204" s="334"/>
      <c r="U204" s="334"/>
      <c r="V204" s="334"/>
      <c r="W204" s="332"/>
      <c r="X204" s="332"/>
      <c r="Y204" s="344">
        <f>SUM(Y199:Y203)</f>
        <v>0</v>
      </c>
      <c r="Z204" s="344">
        <f>SUM(Z199:Z203)</f>
        <v>0</v>
      </c>
      <c r="AA204" s="344">
        <f t="shared" ref="AA204:AE204" si="260">SUM(AA199:AA203)</f>
        <v>0</v>
      </c>
      <c r="AB204" s="344">
        <f t="shared" si="260"/>
        <v>0</v>
      </c>
      <c r="AC204" s="344">
        <f t="shared" si="260"/>
        <v>0</v>
      </c>
      <c r="AD204" s="344">
        <f t="shared" si="260"/>
        <v>0</v>
      </c>
      <c r="AE204" s="344">
        <f t="shared" si="260"/>
        <v>0</v>
      </c>
      <c r="AF204" s="344">
        <f>SUM(AF199:AF203)</f>
        <v>0</v>
      </c>
      <c r="AG204" s="344">
        <f>SUM(AG199:AG203)</f>
        <v>0</v>
      </c>
      <c r="AH204" s="344">
        <f t="shared" ref="AH204:AL204" si="261">SUM(AH199:AH203)</f>
        <v>0</v>
      </c>
      <c r="AI204" s="344">
        <f t="shared" si="261"/>
        <v>0</v>
      </c>
      <c r="AJ204" s="344">
        <f t="shared" si="261"/>
        <v>0</v>
      </c>
      <c r="AK204" s="344">
        <f t="shared" si="261"/>
        <v>0</v>
      </c>
      <c r="AL204" s="344">
        <f t="shared" si="261"/>
        <v>0</v>
      </c>
      <c r="AM204" s="405">
        <f>SUM(AM199:AM203)</f>
        <v>0</v>
      </c>
    </row>
    <row r="205" spans="2:39" ht="15.75">
      <c r="B205" s="835" t="s">
        <v>269</v>
      </c>
      <c r="C205" s="343"/>
      <c r="D205" s="348"/>
      <c r="E205" s="332"/>
      <c r="F205" s="332"/>
      <c r="G205" s="332"/>
      <c r="H205" s="332"/>
      <c r="I205" s="332"/>
      <c r="J205" s="332"/>
      <c r="K205" s="332"/>
      <c r="L205" s="332"/>
      <c r="M205" s="332"/>
      <c r="N205" s="332"/>
      <c r="O205" s="299"/>
      <c r="P205" s="332"/>
      <c r="Q205" s="332"/>
      <c r="R205" s="332"/>
      <c r="S205" s="334"/>
      <c r="T205" s="334"/>
      <c r="U205" s="334"/>
      <c r="V205" s="334"/>
      <c r="W205" s="332"/>
      <c r="X205" s="332"/>
      <c r="Y205" s="345">
        <f>Y196*Y198</f>
        <v>0</v>
      </c>
      <c r="Z205" s="345">
        <f t="shared" ref="Z205:AE205" si="262">Z196*Z198</f>
        <v>0</v>
      </c>
      <c r="AA205" s="345">
        <f t="shared" si="262"/>
        <v>0</v>
      </c>
      <c r="AB205" s="345">
        <f t="shared" si="262"/>
        <v>0</v>
      </c>
      <c r="AC205" s="345">
        <f t="shared" si="262"/>
        <v>0</v>
      </c>
      <c r="AD205" s="345">
        <f t="shared" si="262"/>
        <v>0</v>
      </c>
      <c r="AE205" s="345">
        <f t="shared" si="262"/>
        <v>0</v>
      </c>
      <c r="AF205" s="345">
        <f>AF196*AF198</f>
        <v>0</v>
      </c>
      <c r="AG205" s="345">
        <f t="shared" ref="AG205:AL205" si="263">AG196*AG198</f>
        <v>0</v>
      </c>
      <c r="AH205" s="345">
        <f t="shared" si="263"/>
        <v>0</v>
      </c>
      <c r="AI205" s="345">
        <f t="shared" si="263"/>
        <v>0</v>
      </c>
      <c r="AJ205" s="345">
        <f t="shared" si="263"/>
        <v>0</v>
      </c>
      <c r="AK205" s="345">
        <f t="shared" si="263"/>
        <v>0</v>
      </c>
      <c r="AL205" s="345">
        <f t="shared" si="263"/>
        <v>0</v>
      </c>
      <c r="AM205" s="405">
        <f>SUM(Y205:AL205)</f>
        <v>0</v>
      </c>
    </row>
    <row r="206" spans="2:39" ht="15.75">
      <c r="B206" s="835" t="s">
        <v>270</v>
      </c>
      <c r="C206" s="343"/>
      <c r="D206" s="348"/>
      <c r="E206" s="332"/>
      <c r="F206" s="332"/>
      <c r="G206" s="332"/>
      <c r="H206" s="332"/>
      <c r="I206" s="332"/>
      <c r="J206" s="332"/>
      <c r="K206" s="332"/>
      <c r="L206" s="332"/>
      <c r="M206" s="332"/>
      <c r="N206" s="332"/>
      <c r="O206" s="299"/>
      <c r="P206" s="332"/>
      <c r="Q206" s="332"/>
      <c r="R206" s="332"/>
      <c r="S206" s="348"/>
      <c r="T206" s="348"/>
      <c r="U206" s="348"/>
      <c r="V206" s="348"/>
      <c r="W206" s="332"/>
      <c r="X206" s="332"/>
      <c r="Y206" s="349"/>
      <c r="Z206" s="349"/>
      <c r="AA206" s="349"/>
      <c r="AB206" s="349"/>
      <c r="AC206" s="349"/>
      <c r="AD206" s="349"/>
      <c r="AE206" s="349"/>
      <c r="AF206" s="349"/>
      <c r="AG206" s="349"/>
      <c r="AH206" s="349"/>
      <c r="AI206" s="349"/>
      <c r="AJ206" s="349"/>
      <c r="AK206" s="349"/>
      <c r="AL206" s="349"/>
      <c r="AM206" s="405">
        <f>AM204-AM205</f>
        <v>0</v>
      </c>
    </row>
    <row r="207" spans="2:39">
      <c r="B207" s="829"/>
      <c r="C207" s="348"/>
      <c r="D207" s="348"/>
      <c r="E207" s="332"/>
      <c r="F207" s="332"/>
      <c r="G207" s="332"/>
      <c r="H207" s="332"/>
      <c r="I207" s="332"/>
      <c r="J207" s="332"/>
      <c r="K207" s="332"/>
      <c r="L207" s="332"/>
      <c r="M207" s="332"/>
      <c r="N207" s="332"/>
      <c r="O207" s="299"/>
      <c r="P207" s="332"/>
      <c r="Q207" s="332"/>
      <c r="R207" s="332"/>
      <c r="S207" s="348"/>
      <c r="T207" s="343"/>
      <c r="U207" s="348"/>
      <c r="V207" s="348"/>
      <c r="W207" s="332"/>
      <c r="X207" s="332"/>
      <c r="Y207" s="350"/>
      <c r="Z207" s="350"/>
      <c r="AA207" s="350"/>
      <c r="AB207" s="350"/>
      <c r="AC207" s="350"/>
      <c r="AD207" s="350"/>
      <c r="AE207" s="350"/>
      <c r="AF207" s="350"/>
      <c r="AG207" s="350"/>
      <c r="AH207" s="350"/>
      <c r="AI207" s="350"/>
      <c r="AJ207" s="350"/>
      <c r="AK207" s="350"/>
      <c r="AL207" s="350"/>
      <c r="AM207" s="346"/>
    </row>
    <row r="208" spans="2:39">
      <c r="B208" s="823" t="s">
        <v>144</v>
      </c>
      <c r="C208" s="303"/>
      <c r="D208" s="278"/>
      <c r="E208" s="278"/>
      <c r="F208" s="278"/>
      <c r="G208" s="278"/>
      <c r="H208" s="278"/>
      <c r="I208" s="278"/>
      <c r="J208" s="278"/>
      <c r="K208" s="278"/>
      <c r="L208" s="278"/>
      <c r="M208" s="278"/>
      <c r="N208" s="278"/>
      <c r="O208" s="355"/>
      <c r="P208" s="278"/>
      <c r="Q208" s="278"/>
      <c r="R208" s="278"/>
      <c r="S208" s="303"/>
      <c r="T208" s="308"/>
      <c r="U208" s="308"/>
      <c r="V208" s="278"/>
      <c r="W208" s="278"/>
      <c r="X208" s="308"/>
      <c r="Y208" s="290">
        <f>SUMPRODUCT(E38:E193,Y38:Y193)</f>
        <v>1458640</v>
      </c>
      <c r="Z208" s="290">
        <f>SUMPRODUCT(E38:E193,Z38:Z193)</f>
        <v>877342.19000000006</v>
      </c>
      <c r="AA208" s="290">
        <f>IF(AA36="kw",SUMPRODUCT(N38:N193,P38:P193,AA38:AA193),SUMPRODUCT(E38:E193,AA38:AA193))</f>
        <v>3954.72</v>
      </c>
      <c r="AB208" s="290">
        <f>IF(AB36="kw",SUMPRODUCT(N38:N193,P38:P193,AB38:AB193),SUMPRODUCT(E38:E193,AB38:AB193))</f>
        <v>483.36</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6"/>
    </row>
    <row r="209" spans="1:39">
      <c r="B209" s="823" t="s">
        <v>145</v>
      </c>
      <c r="C209" s="303"/>
      <c r="D209" s="278"/>
      <c r="E209" s="278"/>
      <c r="F209" s="278"/>
      <c r="G209" s="278"/>
      <c r="H209" s="278"/>
      <c r="I209" s="278"/>
      <c r="J209" s="278"/>
      <c r="K209" s="278"/>
      <c r="L209" s="278"/>
      <c r="M209" s="278"/>
      <c r="N209" s="278"/>
      <c r="O209" s="355"/>
      <c r="P209" s="278"/>
      <c r="Q209" s="278"/>
      <c r="R209" s="278"/>
      <c r="S209" s="303"/>
      <c r="T209" s="308"/>
      <c r="U209" s="308"/>
      <c r="V209" s="278"/>
      <c r="W209" s="278"/>
      <c r="X209" s="308"/>
      <c r="Y209" s="290">
        <f>SUMPRODUCT(F38:F193,Y38:Y193)</f>
        <v>1457951</v>
      </c>
      <c r="Z209" s="290">
        <f>SUMPRODUCT(F38:F193,Z38:Z193)</f>
        <v>877342.32000000007</v>
      </c>
      <c r="AA209" s="290">
        <f>IF(AA36="kw",SUMPRODUCT(N38:N193,Q38:Q193,AA38:AA193),SUMPRODUCT(F38:F193,AA38:AA193))</f>
        <v>3954.72</v>
      </c>
      <c r="AB209" s="290">
        <f>IF(AB36="kw",SUMPRODUCT(N38:N193,Q38:Q193,AB38:AB193),SUMPRODUCT(F38:F193,AB38:AB193))</f>
        <v>483.36</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5"/>
    </row>
    <row r="210" spans="1:39">
      <c r="B210" s="823" t="s">
        <v>146</v>
      </c>
      <c r="C210" s="303"/>
      <c r="D210" s="278"/>
      <c r="E210" s="278"/>
      <c r="F210" s="278"/>
      <c r="G210" s="278"/>
      <c r="H210" s="278"/>
      <c r="I210" s="278"/>
      <c r="J210" s="278"/>
      <c r="K210" s="278"/>
      <c r="L210" s="278"/>
      <c r="M210" s="278"/>
      <c r="N210" s="278"/>
      <c r="O210" s="355"/>
      <c r="P210" s="278"/>
      <c r="Q210" s="278"/>
      <c r="R210" s="278"/>
      <c r="S210" s="303"/>
      <c r="T210" s="308"/>
      <c r="U210" s="308"/>
      <c r="V210" s="278"/>
      <c r="W210" s="278"/>
      <c r="X210" s="308"/>
      <c r="Y210" s="290">
        <f>SUMPRODUCT(G38:G193,Y38:Y193)</f>
        <v>1456426</v>
      </c>
      <c r="Z210" s="290">
        <f>SUMPRODUCT(G38:G193,Z38:Z193)</f>
        <v>889021.27</v>
      </c>
      <c r="AA210" s="290">
        <f>IF(AA36="kw",SUMPRODUCT(N38:N193,R38:R193,AA38:AA193),SUMPRODUCT(G38:G193,AA38:AA193))</f>
        <v>3954.72</v>
      </c>
      <c r="AB210" s="290">
        <f>IF(AB36="kw",SUMPRODUCT(N38:N193,R38:R193,AB38:AB193),SUMPRODUCT(G38:G193,AB38:AB193))</f>
        <v>483.36</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5"/>
    </row>
    <row r="211" spans="1:39">
      <c r="B211" s="823" t="s">
        <v>147</v>
      </c>
      <c r="C211" s="303"/>
      <c r="D211" s="278"/>
      <c r="E211" s="278"/>
      <c r="F211" s="278"/>
      <c r="G211" s="278"/>
      <c r="H211" s="278"/>
      <c r="I211" s="278"/>
      <c r="J211" s="278"/>
      <c r="K211" s="278"/>
      <c r="L211" s="278"/>
      <c r="M211" s="278"/>
      <c r="N211" s="278"/>
      <c r="O211" s="355"/>
      <c r="P211" s="278"/>
      <c r="Q211" s="278"/>
      <c r="R211" s="278"/>
      <c r="S211" s="303"/>
      <c r="T211" s="308"/>
      <c r="U211" s="308"/>
      <c r="V211" s="278"/>
      <c r="W211" s="278"/>
      <c r="X211" s="308"/>
      <c r="Y211" s="290">
        <f>SUMPRODUCT(H38:H193,Y38:Y193)</f>
        <v>1425687</v>
      </c>
      <c r="Z211" s="290">
        <f>SUMPRODUCT(H38:H193,Z38:Z193)</f>
        <v>889021.27</v>
      </c>
      <c r="AA211" s="290">
        <f>IF(AA36="kw",SUMPRODUCT(N38:N193,S38:S193,AA38:AA193),SUMPRODUCT(H38:H193,AA38:AA193))</f>
        <v>3954.72</v>
      </c>
      <c r="AB211" s="290">
        <f>IF(AB36="kw",SUMPRODUCT(N38:N193,S38:S193,AB38:AB193),SUMPRODUCT(H38:H193,AB38:AB193))</f>
        <v>483.36</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5"/>
    </row>
    <row r="212" spans="1:39">
      <c r="B212" s="836" t="s">
        <v>148</v>
      </c>
      <c r="C212" s="362"/>
      <c r="D212" s="382"/>
      <c r="E212" s="382"/>
      <c r="F212" s="382"/>
      <c r="G212" s="382"/>
      <c r="H212" s="382"/>
      <c r="I212" s="382"/>
      <c r="J212" s="382"/>
      <c r="K212" s="382"/>
      <c r="L212" s="382"/>
      <c r="M212" s="382"/>
      <c r="N212" s="382"/>
      <c r="O212" s="381"/>
      <c r="P212" s="382"/>
      <c r="Q212" s="382"/>
      <c r="R212" s="382"/>
      <c r="S212" s="362"/>
      <c r="T212" s="383"/>
      <c r="U212" s="383"/>
      <c r="V212" s="382"/>
      <c r="W212" s="382"/>
      <c r="X212" s="383"/>
      <c r="Y212" s="324">
        <f>SUMPRODUCT(I38:I193,Y38:Y193)</f>
        <v>1395164</v>
      </c>
      <c r="Z212" s="324">
        <f>SUMPRODUCT(I38:I193,Z38:Z193)</f>
        <v>889021.27</v>
      </c>
      <c r="AA212" s="324">
        <f>IF(AA36="kw",SUMPRODUCT(N38:N193,T38:T193,AA38:AA193),SUMPRODUCT(I38:I193,AA38:AA193))</f>
        <v>3954.72</v>
      </c>
      <c r="AB212" s="324">
        <f>IF(AB36="kw",SUMPRODUCT(N38:N193,T38:T193,AB38:AB193),SUMPRODUCT(I38:I193,AB38:AB193))</f>
        <v>483.36</v>
      </c>
      <c r="AC212" s="324">
        <f>IF(AC36="kw",SUMPRODUCT(N38:N193,T38:T193,AC38:AC193),SUMPRODUCT(I38:I193,AC38:AC193))</f>
        <v>0</v>
      </c>
      <c r="AD212" s="324">
        <f>IF(AD36="kw",SUMPRODUCT(N38:N193,T38:T193,AD38:AD193),SUMPRODUCT(I38:I193,AD38:AD193))</f>
        <v>0</v>
      </c>
      <c r="AE212" s="324">
        <f>IF(AE36="kw",SUMPRODUCT(N38:N193,T38:T193,AE38:AE193),SUMPRODUCT(I38:I193,AE38:AE193))</f>
        <v>0</v>
      </c>
      <c r="AF212" s="324">
        <f>IF(AF36="kw",SUMPRODUCT(N38:N193,T38:T193,AF38:AF193),SUMPRODUCT(I38:I193,AF38:AF193))</f>
        <v>0</v>
      </c>
      <c r="AG212" s="324">
        <f>IF(AG36="kw",SUMPRODUCT(N38:N193,T38:T193,AG38:AG193),SUMPRODUCT(I38:I193,AG38:AG193))</f>
        <v>0</v>
      </c>
      <c r="AH212" s="324">
        <f>IF(AH36="kw",SUMPRODUCT(N38:N193,T38:T193,AH38:AH193),SUMPRODUCT(I38:I193,AH38:AH193))</f>
        <v>0</v>
      </c>
      <c r="AI212" s="324">
        <f>IF(AI36="kw",SUMPRODUCT(N38:N193,T38:T193,AI38:AI193),SUMPRODUCT(I38:I193,AI38:AI193))</f>
        <v>0</v>
      </c>
      <c r="AJ212" s="324">
        <f>IF(AJ36="kw",SUMPRODUCT(N38:N193,T38:T193,AJ38:AJ193),SUMPRODUCT(I38:I193,AJ38:AJ193))</f>
        <v>0</v>
      </c>
      <c r="AK212" s="324">
        <f>IF(AK36="kw",SUMPRODUCT(N38:N193,T38:T193,AK38:AK193),SUMPRODUCT(I38:I193,AK38:AK193))</f>
        <v>0</v>
      </c>
      <c r="AL212" s="324">
        <f>IF(AL36="kw",SUMPRODUCT(N38:N193,T38:T193,AL38:AL193),SUMPRODUCT(I38:I193,AL38:AL193))</f>
        <v>0</v>
      </c>
      <c r="AM212" s="384"/>
    </row>
    <row r="213" spans="1:39" ht="20.25" customHeight="1">
      <c r="B213" s="837" t="s">
        <v>583</v>
      </c>
      <c r="C213" s="385"/>
      <c r="D213" s="386"/>
      <c r="E213" s="386"/>
      <c r="F213" s="386"/>
      <c r="G213" s="386"/>
      <c r="H213" s="386"/>
      <c r="I213" s="386"/>
      <c r="J213" s="386"/>
      <c r="K213" s="386"/>
      <c r="L213" s="386"/>
      <c r="M213" s="386"/>
      <c r="N213" s="386"/>
      <c r="O213" s="386"/>
      <c r="P213" s="386"/>
      <c r="Q213" s="386"/>
      <c r="R213" s="386"/>
      <c r="S213" s="369"/>
      <c r="T213" s="370"/>
      <c r="U213" s="386"/>
      <c r="V213" s="386"/>
      <c r="W213" s="386"/>
      <c r="X213" s="386"/>
      <c r="Y213" s="407"/>
      <c r="Z213" s="407"/>
      <c r="AA213" s="407"/>
      <c r="AB213" s="407"/>
      <c r="AC213" s="407"/>
      <c r="AD213" s="407"/>
      <c r="AE213" s="407"/>
      <c r="AF213" s="407"/>
      <c r="AG213" s="407"/>
      <c r="AH213" s="407"/>
      <c r="AI213" s="407"/>
      <c r="AJ213" s="407"/>
      <c r="AK213" s="407"/>
      <c r="AL213" s="407"/>
      <c r="AM213" s="387"/>
    </row>
    <row r="214" spans="1:39" ht="15.75">
      <c r="B214" s="838"/>
    </row>
    <row r="215" spans="1:39" ht="15.75">
      <c r="B215" s="838"/>
    </row>
    <row r="216" spans="1:39" ht="15.75">
      <c r="B216" s="819" t="s">
        <v>273</v>
      </c>
      <c r="C216" s="280"/>
      <c r="D216" s="570" t="s">
        <v>526</v>
      </c>
      <c r="E216" s="252"/>
      <c r="F216" s="570"/>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932" t="s">
        <v>211</v>
      </c>
      <c r="C217" s="922" t="s">
        <v>33</v>
      </c>
      <c r="D217" s="283" t="s">
        <v>422</v>
      </c>
      <c r="E217" s="924" t="s">
        <v>209</v>
      </c>
      <c r="F217" s="925"/>
      <c r="G217" s="925"/>
      <c r="H217" s="925"/>
      <c r="I217" s="925"/>
      <c r="J217" s="925"/>
      <c r="K217" s="925"/>
      <c r="L217" s="925"/>
      <c r="M217" s="926"/>
      <c r="N217" s="927" t="s">
        <v>213</v>
      </c>
      <c r="O217" s="283" t="s">
        <v>423</v>
      </c>
      <c r="P217" s="924" t="s">
        <v>212</v>
      </c>
      <c r="Q217" s="925"/>
      <c r="R217" s="925"/>
      <c r="S217" s="925"/>
      <c r="T217" s="925"/>
      <c r="U217" s="925"/>
      <c r="V217" s="925"/>
      <c r="W217" s="925"/>
      <c r="X217" s="926"/>
      <c r="Y217" s="917" t="s">
        <v>243</v>
      </c>
      <c r="Z217" s="918"/>
      <c r="AA217" s="918"/>
      <c r="AB217" s="918"/>
      <c r="AC217" s="918"/>
      <c r="AD217" s="918"/>
      <c r="AE217" s="918"/>
      <c r="AF217" s="918"/>
      <c r="AG217" s="918"/>
      <c r="AH217" s="918"/>
      <c r="AI217" s="918"/>
      <c r="AJ217" s="918"/>
      <c r="AK217" s="918"/>
      <c r="AL217" s="918"/>
      <c r="AM217" s="919"/>
    </row>
    <row r="218" spans="1:39" ht="60.75" customHeight="1">
      <c r="B218" s="933"/>
      <c r="C218" s="923"/>
      <c r="D218" s="284">
        <v>2016</v>
      </c>
      <c r="E218" s="284">
        <v>2017</v>
      </c>
      <c r="F218" s="284">
        <v>2018</v>
      </c>
      <c r="G218" s="284">
        <v>2019</v>
      </c>
      <c r="H218" s="284">
        <v>2020</v>
      </c>
      <c r="I218" s="284">
        <v>2021</v>
      </c>
      <c r="J218" s="284">
        <v>2022</v>
      </c>
      <c r="K218" s="284">
        <v>2023</v>
      </c>
      <c r="L218" s="284">
        <v>2024</v>
      </c>
      <c r="M218" s="284">
        <v>2025</v>
      </c>
      <c r="N218" s="928"/>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General Service 50 - 999 kW</v>
      </c>
      <c r="AB218" s="284" t="str">
        <f>'1.  LRAMVA Summary'!G52</f>
        <v>General Service 1,000 - 4,999 kW</v>
      </c>
      <c r="AC218" s="284" t="str">
        <f>'1.  LRAMVA Summary'!H52</f>
        <v>Sentinel Lighting</v>
      </c>
      <c r="AD218" s="284" t="str">
        <f>'1.  LRAMVA Summary'!I52</f>
        <v>Street Lighting</v>
      </c>
      <c r="AE218" s="284" t="str">
        <f>'1.  LRAMVA Summary'!J52</f>
        <v>Unmetered Scattered Load</v>
      </c>
      <c r="AF218" s="284" t="str">
        <f>'1.  LRAMVA Summary'!K52</f>
        <v>Large Use</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820"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v>
      </c>
      <c r="AD219" s="290" t="str">
        <f>'1.  LRAMVA Summary'!I53</f>
        <v>kW</v>
      </c>
      <c r="AE219" s="290" t="str">
        <f>'1.  LRAMVA Summary'!J53</f>
        <v>kWh</v>
      </c>
      <c r="AF219" s="290" t="str">
        <f>'1.  LRAMVA Summary'!K53</f>
        <v>kW</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821"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10">
        <v>1</v>
      </c>
      <c r="B221" s="822"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8"/>
      <c r="Z221" s="408"/>
      <c r="AA221" s="408"/>
      <c r="AB221" s="408"/>
      <c r="AC221" s="408"/>
      <c r="AD221" s="408"/>
      <c r="AE221" s="408"/>
      <c r="AF221" s="408"/>
      <c r="AG221" s="408"/>
      <c r="AH221" s="408"/>
      <c r="AI221" s="408"/>
      <c r="AJ221" s="408"/>
      <c r="AK221" s="408"/>
      <c r="AL221" s="408"/>
      <c r="AM221" s="295">
        <f>SUM(Y221:AL221)</f>
        <v>0</v>
      </c>
    </row>
    <row r="222" spans="1:39" outlineLevel="1">
      <c r="B222" s="823" t="s">
        <v>289</v>
      </c>
      <c r="C222" s="290" t="s">
        <v>163</v>
      </c>
      <c r="D222" s="294"/>
      <c r="E222" s="294"/>
      <c r="F222" s="294"/>
      <c r="G222" s="294"/>
      <c r="H222" s="294"/>
      <c r="I222" s="294"/>
      <c r="J222" s="294"/>
      <c r="K222" s="294"/>
      <c r="L222" s="294"/>
      <c r="M222" s="294"/>
      <c r="N222" s="461"/>
      <c r="O222" s="294"/>
      <c r="P222" s="294"/>
      <c r="Q222" s="294"/>
      <c r="R222" s="294"/>
      <c r="S222" s="294"/>
      <c r="T222" s="294"/>
      <c r="U222" s="294"/>
      <c r="V222" s="294"/>
      <c r="W222" s="294"/>
      <c r="X222" s="294"/>
      <c r="Y222" s="409">
        <f>Y221</f>
        <v>0</v>
      </c>
      <c r="Z222" s="409">
        <f t="shared" ref="Z222" si="264">Z221</f>
        <v>0</v>
      </c>
      <c r="AA222" s="409">
        <f t="shared" ref="AA222" si="265">AA221</f>
        <v>0</v>
      </c>
      <c r="AB222" s="409">
        <f t="shared" ref="AB222" si="266">AB221</f>
        <v>0</v>
      </c>
      <c r="AC222" s="409">
        <f t="shared" ref="AC222" si="267">AC221</f>
        <v>0</v>
      </c>
      <c r="AD222" s="409">
        <f t="shared" ref="AD222" si="268">AD221</f>
        <v>0</v>
      </c>
      <c r="AE222" s="409">
        <f t="shared" ref="AE222" si="269">AE221</f>
        <v>0</v>
      </c>
      <c r="AF222" s="409">
        <f t="shared" ref="AF222" si="270">AF221</f>
        <v>0</v>
      </c>
      <c r="AG222" s="409">
        <f t="shared" ref="AG222" si="271">AG221</f>
        <v>0</v>
      </c>
      <c r="AH222" s="409">
        <f t="shared" ref="AH222" si="272">AH221</f>
        <v>0</v>
      </c>
      <c r="AI222" s="409">
        <f t="shared" ref="AI222" si="273">AI221</f>
        <v>0</v>
      </c>
      <c r="AJ222" s="409">
        <f t="shared" ref="AJ222" si="274">AJ221</f>
        <v>0</v>
      </c>
      <c r="AK222" s="409">
        <f t="shared" ref="AK222" si="275">AK221</f>
        <v>0</v>
      </c>
      <c r="AL222" s="409">
        <f t="shared" ref="AL222" si="276">AL221</f>
        <v>0</v>
      </c>
      <c r="AM222" s="296"/>
    </row>
    <row r="223" spans="1:39" ht="15.75" outlineLevel="1">
      <c r="B223" s="824"/>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0"/>
      <c r="Z223" s="411"/>
      <c r="AA223" s="411"/>
      <c r="AB223" s="411"/>
      <c r="AC223" s="411"/>
      <c r="AD223" s="411"/>
      <c r="AE223" s="411"/>
      <c r="AF223" s="411"/>
      <c r="AG223" s="411"/>
      <c r="AH223" s="411"/>
      <c r="AI223" s="411"/>
      <c r="AJ223" s="411"/>
      <c r="AK223" s="411"/>
      <c r="AL223" s="411"/>
      <c r="AM223" s="301"/>
    </row>
    <row r="224" spans="1:39" outlineLevel="1">
      <c r="A224" s="510">
        <v>2</v>
      </c>
      <c r="B224" s="822"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8"/>
      <c r="Z224" s="408"/>
      <c r="AA224" s="408"/>
      <c r="AB224" s="408"/>
      <c r="AC224" s="408"/>
      <c r="AD224" s="408"/>
      <c r="AE224" s="408"/>
      <c r="AF224" s="408"/>
      <c r="AG224" s="408"/>
      <c r="AH224" s="408"/>
      <c r="AI224" s="408"/>
      <c r="AJ224" s="408"/>
      <c r="AK224" s="408"/>
      <c r="AL224" s="408"/>
      <c r="AM224" s="295">
        <f>SUM(Y224:AL224)</f>
        <v>0</v>
      </c>
    </row>
    <row r="225" spans="1:39" outlineLevel="1">
      <c r="B225" s="823" t="s">
        <v>289</v>
      </c>
      <c r="C225" s="290" t="s">
        <v>163</v>
      </c>
      <c r="D225" s="294"/>
      <c r="E225" s="294"/>
      <c r="F225" s="294"/>
      <c r="G225" s="294"/>
      <c r="H225" s="294"/>
      <c r="I225" s="294"/>
      <c r="J225" s="294"/>
      <c r="K225" s="294"/>
      <c r="L225" s="294"/>
      <c r="M225" s="294"/>
      <c r="N225" s="461"/>
      <c r="O225" s="294"/>
      <c r="P225" s="294"/>
      <c r="Q225" s="294"/>
      <c r="R225" s="294"/>
      <c r="S225" s="294"/>
      <c r="T225" s="294"/>
      <c r="U225" s="294"/>
      <c r="V225" s="294"/>
      <c r="W225" s="294"/>
      <c r="X225" s="294"/>
      <c r="Y225" s="409">
        <f>Y224</f>
        <v>0</v>
      </c>
      <c r="Z225" s="409">
        <f t="shared" ref="Z225" si="277">Z224</f>
        <v>0</v>
      </c>
      <c r="AA225" s="409">
        <f t="shared" ref="AA225" si="278">AA224</f>
        <v>0</v>
      </c>
      <c r="AB225" s="409">
        <f t="shared" ref="AB225" si="279">AB224</f>
        <v>0</v>
      </c>
      <c r="AC225" s="409">
        <f t="shared" ref="AC225" si="280">AC224</f>
        <v>0</v>
      </c>
      <c r="AD225" s="409">
        <f t="shared" ref="AD225" si="281">AD224</f>
        <v>0</v>
      </c>
      <c r="AE225" s="409">
        <f t="shared" ref="AE225" si="282">AE224</f>
        <v>0</v>
      </c>
      <c r="AF225" s="409">
        <f t="shared" ref="AF225" si="283">AF224</f>
        <v>0</v>
      </c>
      <c r="AG225" s="409">
        <f t="shared" ref="AG225" si="284">AG224</f>
        <v>0</v>
      </c>
      <c r="AH225" s="409">
        <f t="shared" ref="AH225" si="285">AH224</f>
        <v>0</v>
      </c>
      <c r="AI225" s="409">
        <f t="shared" ref="AI225" si="286">AI224</f>
        <v>0</v>
      </c>
      <c r="AJ225" s="409">
        <f t="shared" ref="AJ225" si="287">AJ224</f>
        <v>0</v>
      </c>
      <c r="AK225" s="409">
        <f t="shared" ref="AK225" si="288">AK224</f>
        <v>0</v>
      </c>
      <c r="AL225" s="409">
        <f t="shared" ref="AL225" si="289">AL224</f>
        <v>0</v>
      </c>
      <c r="AM225" s="296"/>
    </row>
    <row r="226" spans="1:39" ht="15.75" outlineLevel="1">
      <c r="B226" s="824"/>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0"/>
      <c r="Z226" s="411"/>
      <c r="AA226" s="411"/>
      <c r="AB226" s="411"/>
      <c r="AC226" s="411"/>
      <c r="AD226" s="411"/>
      <c r="AE226" s="411"/>
      <c r="AF226" s="411"/>
      <c r="AG226" s="411"/>
      <c r="AH226" s="411"/>
      <c r="AI226" s="411"/>
      <c r="AJ226" s="411"/>
      <c r="AK226" s="411"/>
      <c r="AL226" s="411"/>
      <c r="AM226" s="301"/>
    </row>
    <row r="227" spans="1:39" outlineLevel="1">
      <c r="A227" s="510">
        <v>3</v>
      </c>
      <c r="B227" s="822"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8"/>
      <c r="Z227" s="408"/>
      <c r="AA227" s="408"/>
      <c r="AB227" s="408"/>
      <c r="AC227" s="408"/>
      <c r="AD227" s="408"/>
      <c r="AE227" s="408"/>
      <c r="AF227" s="408"/>
      <c r="AG227" s="408"/>
      <c r="AH227" s="408"/>
      <c r="AI227" s="408"/>
      <c r="AJ227" s="408"/>
      <c r="AK227" s="408"/>
      <c r="AL227" s="408"/>
      <c r="AM227" s="295">
        <f>SUM(Y227:AL227)</f>
        <v>0</v>
      </c>
    </row>
    <row r="228" spans="1:39" outlineLevel="1">
      <c r="B228" s="823" t="s">
        <v>289</v>
      </c>
      <c r="C228" s="290" t="s">
        <v>163</v>
      </c>
      <c r="D228" s="294"/>
      <c r="E228" s="294"/>
      <c r="F228" s="294"/>
      <c r="G228" s="294"/>
      <c r="H228" s="294"/>
      <c r="I228" s="294"/>
      <c r="J228" s="294"/>
      <c r="K228" s="294"/>
      <c r="L228" s="294"/>
      <c r="M228" s="294"/>
      <c r="N228" s="461"/>
      <c r="O228" s="294"/>
      <c r="P228" s="294"/>
      <c r="Q228" s="294"/>
      <c r="R228" s="294"/>
      <c r="S228" s="294"/>
      <c r="T228" s="294"/>
      <c r="U228" s="294"/>
      <c r="V228" s="294"/>
      <c r="W228" s="294"/>
      <c r="X228" s="294"/>
      <c r="Y228" s="409">
        <f>Y227</f>
        <v>0</v>
      </c>
      <c r="Z228" s="409">
        <f t="shared" ref="Z228" si="290">Z227</f>
        <v>0</v>
      </c>
      <c r="AA228" s="409">
        <f t="shared" ref="AA228" si="291">AA227</f>
        <v>0</v>
      </c>
      <c r="AB228" s="409">
        <f t="shared" ref="AB228" si="292">AB227</f>
        <v>0</v>
      </c>
      <c r="AC228" s="409">
        <f t="shared" ref="AC228" si="293">AC227</f>
        <v>0</v>
      </c>
      <c r="AD228" s="409">
        <f t="shared" ref="AD228" si="294">AD227</f>
        <v>0</v>
      </c>
      <c r="AE228" s="409">
        <f t="shared" ref="AE228" si="295">AE227</f>
        <v>0</v>
      </c>
      <c r="AF228" s="409">
        <f t="shared" ref="AF228" si="296">AF227</f>
        <v>0</v>
      </c>
      <c r="AG228" s="409">
        <f t="shared" ref="AG228" si="297">AG227</f>
        <v>0</v>
      </c>
      <c r="AH228" s="409">
        <f t="shared" ref="AH228" si="298">AH227</f>
        <v>0</v>
      </c>
      <c r="AI228" s="409">
        <f t="shared" ref="AI228" si="299">AI227</f>
        <v>0</v>
      </c>
      <c r="AJ228" s="409">
        <f t="shared" ref="AJ228" si="300">AJ227</f>
        <v>0</v>
      </c>
      <c r="AK228" s="409">
        <f t="shared" ref="AK228" si="301">AK227</f>
        <v>0</v>
      </c>
      <c r="AL228" s="409">
        <f t="shared" ref="AL228" si="302">AL227</f>
        <v>0</v>
      </c>
      <c r="AM228" s="296"/>
    </row>
    <row r="229" spans="1:39" outlineLevel="1">
      <c r="B229" s="82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0"/>
      <c r="Z229" s="410"/>
      <c r="AA229" s="410"/>
      <c r="AB229" s="410"/>
      <c r="AC229" s="410"/>
      <c r="AD229" s="410"/>
      <c r="AE229" s="410"/>
      <c r="AF229" s="410"/>
      <c r="AG229" s="410"/>
      <c r="AH229" s="410"/>
      <c r="AI229" s="410"/>
      <c r="AJ229" s="410"/>
      <c r="AK229" s="410"/>
      <c r="AL229" s="410"/>
      <c r="AM229" s="305"/>
    </row>
    <row r="230" spans="1:39" outlineLevel="1">
      <c r="A230" s="510">
        <v>4</v>
      </c>
      <c r="B230" s="822" t="s">
        <v>673</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8"/>
      <c r="Z230" s="408"/>
      <c r="AA230" s="408"/>
      <c r="AB230" s="408"/>
      <c r="AC230" s="408"/>
      <c r="AD230" s="408"/>
      <c r="AE230" s="408"/>
      <c r="AF230" s="408"/>
      <c r="AG230" s="408"/>
      <c r="AH230" s="408"/>
      <c r="AI230" s="408"/>
      <c r="AJ230" s="408"/>
      <c r="AK230" s="408"/>
      <c r="AL230" s="408"/>
      <c r="AM230" s="295">
        <f>SUM(Y230:AL230)</f>
        <v>0</v>
      </c>
    </row>
    <row r="231" spans="1:39" outlineLevel="1">
      <c r="B231" s="823" t="s">
        <v>289</v>
      </c>
      <c r="C231" s="290" t="s">
        <v>163</v>
      </c>
      <c r="D231" s="294"/>
      <c r="E231" s="294"/>
      <c r="F231" s="294"/>
      <c r="G231" s="294"/>
      <c r="H231" s="294"/>
      <c r="I231" s="294"/>
      <c r="J231" s="294"/>
      <c r="K231" s="294"/>
      <c r="L231" s="294"/>
      <c r="M231" s="294"/>
      <c r="N231" s="461"/>
      <c r="O231" s="294"/>
      <c r="P231" s="294"/>
      <c r="Q231" s="294"/>
      <c r="R231" s="294"/>
      <c r="S231" s="294"/>
      <c r="T231" s="294"/>
      <c r="U231" s="294"/>
      <c r="V231" s="294"/>
      <c r="W231" s="294"/>
      <c r="X231" s="294"/>
      <c r="Y231" s="409">
        <f>Y230</f>
        <v>0</v>
      </c>
      <c r="Z231" s="409">
        <f t="shared" ref="Z231" si="303">Z230</f>
        <v>0</v>
      </c>
      <c r="AA231" s="409">
        <f t="shared" ref="AA231" si="304">AA230</f>
        <v>0</v>
      </c>
      <c r="AB231" s="409">
        <f t="shared" ref="AB231" si="305">AB230</f>
        <v>0</v>
      </c>
      <c r="AC231" s="409">
        <f t="shared" ref="AC231" si="306">AC230</f>
        <v>0</v>
      </c>
      <c r="AD231" s="409">
        <f t="shared" ref="AD231" si="307">AD230</f>
        <v>0</v>
      </c>
      <c r="AE231" s="409">
        <f t="shared" ref="AE231" si="308">AE230</f>
        <v>0</v>
      </c>
      <c r="AF231" s="409">
        <f t="shared" ref="AF231" si="309">AF230</f>
        <v>0</v>
      </c>
      <c r="AG231" s="409">
        <f t="shared" ref="AG231" si="310">AG230</f>
        <v>0</v>
      </c>
      <c r="AH231" s="409">
        <f t="shared" ref="AH231" si="311">AH230</f>
        <v>0</v>
      </c>
      <c r="AI231" s="409">
        <f t="shared" ref="AI231" si="312">AI230</f>
        <v>0</v>
      </c>
      <c r="AJ231" s="409">
        <f t="shared" ref="AJ231" si="313">AJ230</f>
        <v>0</v>
      </c>
      <c r="AK231" s="409">
        <f t="shared" ref="AK231" si="314">AK230</f>
        <v>0</v>
      </c>
      <c r="AL231" s="409">
        <f t="shared" ref="AL231" si="315">AL230</f>
        <v>0</v>
      </c>
      <c r="AM231" s="296"/>
    </row>
    <row r="232" spans="1:39" outlineLevel="1">
      <c r="B232" s="82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0"/>
      <c r="Z232" s="410"/>
      <c r="AA232" s="410"/>
      <c r="AB232" s="410"/>
      <c r="AC232" s="410"/>
      <c r="AD232" s="410"/>
      <c r="AE232" s="410"/>
      <c r="AF232" s="410"/>
      <c r="AG232" s="410"/>
      <c r="AH232" s="410"/>
      <c r="AI232" s="410"/>
      <c r="AJ232" s="410"/>
      <c r="AK232" s="410"/>
      <c r="AL232" s="410"/>
      <c r="AM232" s="305"/>
    </row>
    <row r="233" spans="1:39" ht="30" outlineLevel="1">
      <c r="A233" s="510">
        <v>5</v>
      </c>
      <c r="B233" s="822"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8"/>
      <c r="Z233" s="408"/>
      <c r="AA233" s="408"/>
      <c r="AB233" s="408"/>
      <c r="AC233" s="408"/>
      <c r="AD233" s="408"/>
      <c r="AE233" s="408"/>
      <c r="AF233" s="408"/>
      <c r="AG233" s="408"/>
      <c r="AH233" s="408"/>
      <c r="AI233" s="408"/>
      <c r="AJ233" s="408"/>
      <c r="AK233" s="408"/>
      <c r="AL233" s="408"/>
      <c r="AM233" s="295">
        <f>SUM(Y233:AL233)</f>
        <v>0</v>
      </c>
    </row>
    <row r="234" spans="1:39" outlineLevel="1">
      <c r="B234" s="823" t="s">
        <v>289</v>
      </c>
      <c r="C234" s="290" t="s">
        <v>163</v>
      </c>
      <c r="D234" s="294"/>
      <c r="E234" s="294"/>
      <c r="F234" s="294"/>
      <c r="G234" s="294"/>
      <c r="H234" s="294"/>
      <c r="I234" s="294"/>
      <c r="J234" s="294"/>
      <c r="K234" s="294"/>
      <c r="L234" s="294"/>
      <c r="M234" s="294"/>
      <c r="N234" s="461"/>
      <c r="O234" s="294"/>
      <c r="P234" s="294"/>
      <c r="Q234" s="294"/>
      <c r="R234" s="294"/>
      <c r="S234" s="294"/>
      <c r="T234" s="294"/>
      <c r="U234" s="294"/>
      <c r="V234" s="294"/>
      <c r="W234" s="294"/>
      <c r="X234" s="294"/>
      <c r="Y234" s="409">
        <f>Y233</f>
        <v>0</v>
      </c>
      <c r="Z234" s="409">
        <f t="shared" ref="Z234" si="316">Z233</f>
        <v>0</v>
      </c>
      <c r="AA234" s="409">
        <f t="shared" ref="AA234" si="317">AA233</f>
        <v>0</v>
      </c>
      <c r="AB234" s="409">
        <f t="shared" ref="AB234" si="318">AB233</f>
        <v>0</v>
      </c>
      <c r="AC234" s="409">
        <f t="shared" ref="AC234" si="319">AC233</f>
        <v>0</v>
      </c>
      <c r="AD234" s="409">
        <f t="shared" ref="AD234" si="320">AD233</f>
        <v>0</v>
      </c>
      <c r="AE234" s="409">
        <f t="shared" ref="AE234" si="321">AE233</f>
        <v>0</v>
      </c>
      <c r="AF234" s="409">
        <f t="shared" ref="AF234" si="322">AF233</f>
        <v>0</v>
      </c>
      <c r="AG234" s="409">
        <f t="shared" ref="AG234" si="323">AG233</f>
        <v>0</v>
      </c>
      <c r="AH234" s="409">
        <f t="shared" ref="AH234" si="324">AH233</f>
        <v>0</v>
      </c>
      <c r="AI234" s="409">
        <f t="shared" ref="AI234" si="325">AI233</f>
        <v>0</v>
      </c>
      <c r="AJ234" s="409">
        <f t="shared" ref="AJ234" si="326">AJ233</f>
        <v>0</v>
      </c>
      <c r="AK234" s="409">
        <f t="shared" ref="AK234" si="327">AK233</f>
        <v>0</v>
      </c>
      <c r="AL234" s="409">
        <f t="shared" ref="AL234" si="328">AL233</f>
        <v>0</v>
      </c>
      <c r="AM234" s="296"/>
    </row>
    <row r="235" spans="1:39" outlineLevel="1">
      <c r="B235" s="82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0"/>
      <c r="Z235" s="421"/>
      <c r="AA235" s="421"/>
      <c r="AB235" s="421"/>
      <c r="AC235" s="421"/>
      <c r="AD235" s="421"/>
      <c r="AE235" s="421"/>
      <c r="AF235" s="421"/>
      <c r="AG235" s="421"/>
      <c r="AH235" s="421"/>
      <c r="AI235" s="421"/>
      <c r="AJ235" s="421"/>
      <c r="AK235" s="421"/>
      <c r="AL235" s="421"/>
      <c r="AM235" s="296"/>
    </row>
    <row r="236" spans="1:39" ht="15.75" outlineLevel="1">
      <c r="B236" s="825"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2"/>
      <c r="Z236" s="412"/>
      <c r="AA236" s="412"/>
      <c r="AB236" s="412"/>
      <c r="AC236" s="412"/>
      <c r="AD236" s="412"/>
      <c r="AE236" s="412"/>
      <c r="AF236" s="412"/>
      <c r="AG236" s="412"/>
      <c r="AH236" s="412"/>
      <c r="AI236" s="412"/>
      <c r="AJ236" s="412"/>
      <c r="AK236" s="412"/>
      <c r="AL236" s="412"/>
      <c r="AM236" s="291"/>
    </row>
    <row r="237" spans="1:39" outlineLevel="1">
      <c r="A237" s="510">
        <v>6</v>
      </c>
      <c r="B237" s="822"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3"/>
      <c r="Z237" s="408"/>
      <c r="AA237" s="408"/>
      <c r="AB237" s="408"/>
      <c r="AC237" s="408"/>
      <c r="AD237" s="408"/>
      <c r="AE237" s="408"/>
      <c r="AF237" s="413"/>
      <c r="AG237" s="413"/>
      <c r="AH237" s="413"/>
      <c r="AI237" s="413"/>
      <c r="AJ237" s="413"/>
      <c r="AK237" s="413"/>
      <c r="AL237" s="413"/>
      <c r="AM237" s="295">
        <f>SUM(Y237:AL237)</f>
        <v>0</v>
      </c>
    </row>
    <row r="238" spans="1:39" outlineLevel="1">
      <c r="B238" s="82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09">
        <f>Y237</f>
        <v>0</v>
      </c>
      <c r="Z238" s="409">
        <f t="shared" ref="Z238" si="329">Z237</f>
        <v>0</v>
      </c>
      <c r="AA238" s="409">
        <f t="shared" ref="AA238" si="330">AA237</f>
        <v>0</v>
      </c>
      <c r="AB238" s="409">
        <f t="shared" ref="AB238" si="331">AB237</f>
        <v>0</v>
      </c>
      <c r="AC238" s="409">
        <f t="shared" ref="AC238" si="332">AC237</f>
        <v>0</v>
      </c>
      <c r="AD238" s="409">
        <f t="shared" ref="AD238" si="333">AD237</f>
        <v>0</v>
      </c>
      <c r="AE238" s="409">
        <f t="shared" ref="AE238" si="334">AE237</f>
        <v>0</v>
      </c>
      <c r="AF238" s="409">
        <f t="shared" ref="AF238" si="335">AF237</f>
        <v>0</v>
      </c>
      <c r="AG238" s="409">
        <f t="shared" ref="AG238" si="336">AG237</f>
        <v>0</v>
      </c>
      <c r="AH238" s="409">
        <f t="shared" ref="AH238" si="337">AH237</f>
        <v>0</v>
      </c>
      <c r="AI238" s="409">
        <f t="shared" ref="AI238" si="338">AI237</f>
        <v>0</v>
      </c>
      <c r="AJ238" s="409">
        <f t="shared" ref="AJ238" si="339">AJ237</f>
        <v>0</v>
      </c>
      <c r="AK238" s="409">
        <f t="shared" ref="AK238" si="340">AK237</f>
        <v>0</v>
      </c>
      <c r="AL238" s="409">
        <f t="shared" ref="AL238" si="341">AL237</f>
        <v>0</v>
      </c>
      <c r="AM238" s="310"/>
    </row>
    <row r="239" spans="1:39" outlineLevel="1">
      <c r="B239" s="826"/>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4"/>
      <c r="Z239" s="414"/>
      <c r="AA239" s="414"/>
      <c r="AB239" s="414"/>
      <c r="AC239" s="414"/>
      <c r="AD239" s="414"/>
      <c r="AE239" s="414"/>
      <c r="AF239" s="414"/>
      <c r="AG239" s="414"/>
      <c r="AH239" s="414"/>
      <c r="AI239" s="414"/>
      <c r="AJ239" s="414"/>
      <c r="AK239" s="414"/>
      <c r="AL239" s="414"/>
      <c r="AM239" s="312"/>
    </row>
    <row r="240" spans="1:39" ht="30" outlineLevel="1">
      <c r="A240" s="510">
        <v>7</v>
      </c>
      <c r="B240" s="822"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3"/>
      <c r="Z240" s="408"/>
      <c r="AA240" s="408"/>
      <c r="AB240" s="408"/>
      <c r="AC240" s="408"/>
      <c r="AD240" s="408"/>
      <c r="AE240" s="408"/>
      <c r="AF240" s="413"/>
      <c r="AG240" s="413"/>
      <c r="AH240" s="413"/>
      <c r="AI240" s="413"/>
      <c r="AJ240" s="413"/>
      <c r="AK240" s="413"/>
      <c r="AL240" s="413"/>
      <c r="AM240" s="295">
        <f>SUM(Y240:AL240)</f>
        <v>0</v>
      </c>
    </row>
    <row r="241" spans="1:39" outlineLevel="1">
      <c r="B241" s="82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09">
        <f>Y240</f>
        <v>0</v>
      </c>
      <c r="Z241" s="409">
        <f t="shared" ref="Z241" si="342">Z240</f>
        <v>0</v>
      </c>
      <c r="AA241" s="409">
        <f t="shared" ref="AA241" si="343">AA240</f>
        <v>0</v>
      </c>
      <c r="AB241" s="409">
        <f t="shared" ref="AB241" si="344">AB240</f>
        <v>0</v>
      </c>
      <c r="AC241" s="409">
        <f t="shared" ref="AC241" si="345">AC240</f>
        <v>0</v>
      </c>
      <c r="AD241" s="409">
        <f t="shared" ref="AD241" si="346">AD240</f>
        <v>0</v>
      </c>
      <c r="AE241" s="409">
        <f t="shared" ref="AE241" si="347">AE240</f>
        <v>0</v>
      </c>
      <c r="AF241" s="409">
        <f t="shared" ref="AF241" si="348">AF240</f>
        <v>0</v>
      </c>
      <c r="AG241" s="409">
        <f t="shared" ref="AG241" si="349">AG240</f>
        <v>0</v>
      </c>
      <c r="AH241" s="409">
        <f t="shared" ref="AH241" si="350">AH240</f>
        <v>0</v>
      </c>
      <c r="AI241" s="409">
        <f t="shared" ref="AI241" si="351">AI240</f>
        <v>0</v>
      </c>
      <c r="AJ241" s="409">
        <f t="shared" ref="AJ241" si="352">AJ240</f>
        <v>0</v>
      </c>
      <c r="AK241" s="409">
        <f t="shared" ref="AK241" si="353">AK240</f>
        <v>0</v>
      </c>
      <c r="AL241" s="409">
        <f t="shared" ref="AL241" si="354">AL240</f>
        <v>0</v>
      </c>
      <c r="AM241" s="310"/>
    </row>
    <row r="242" spans="1:39" outlineLevel="1">
      <c r="B242" s="827"/>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4"/>
      <c r="Z242" s="415"/>
      <c r="AA242" s="414"/>
      <c r="AB242" s="414"/>
      <c r="AC242" s="414"/>
      <c r="AD242" s="414"/>
      <c r="AE242" s="414"/>
      <c r="AF242" s="414"/>
      <c r="AG242" s="414"/>
      <c r="AH242" s="414"/>
      <c r="AI242" s="414"/>
      <c r="AJ242" s="414"/>
      <c r="AK242" s="414"/>
      <c r="AL242" s="414"/>
      <c r="AM242" s="312"/>
    </row>
    <row r="243" spans="1:39" ht="30" outlineLevel="1">
      <c r="A243" s="510">
        <v>8</v>
      </c>
      <c r="B243" s="822"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3"/>
      <c r="Z243" s="408"/>
      <c r="AA243" s="408"/>
      <c r="AB243" s="408"/>
      <c r="AC243" s="408"/>
      <c r="AD243" s="408"/>
      <c r="AE243" s="408"/>
      <c r="AF243" s="413"/>
      <c r="AG243" s="413"/>
      <c r="AH243" s="413"/>
      <c r="AI243" s="413"/>
      <c r="AJ243" s="413"/>
      <c r="AK243" s="413"/>
      <c r="AL243" s="413"/>
      <c r="AM243" s="295">
        <f>SUM(Y243:AL243)</f>
        <v>0</v>
      </c>
    </row>
    <row r="244" spans="1:39" outlineLevel="1">
      <c r="B244" s="82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09">
        <f>Y243</f>
        <v>0</v>
      </c>
      <c r="Z244" s="409">
        <f t="shared" ref="Z244" si="355">Z243</f>
        <v>0</v>
      </c>
      <c r="AA244" s="409">
        <f t="shared" ref="AA244" si="356">AA243</f>
        <v>0</v>
      </c>
      <c r="AB244" s="409">
        <f t="shared" ref="AB244" si="357">AB243</f>
        <v>0</v>
      </c>
      <c r="AC244" s="409">
        <f t="shared" ref="AC244" si="358">AC243</f>
        <v>0</v>
      </c>
      <c r="AD244" s="409">
        <f t="shared" ref="AD244" si="359">AD243</f>
        <v>0</v>
      </c>
      <c r="AE244" s="409">
        <f t="shared" ref="AE244" si="360">AE243</f>
        <v>0</v>
      </c>
      <c r="AF244" s="409">
        <f t="shared" ref="AF244" si="361">AF243</f>
        <v>0</v>
      </c>
      <c r="AG244" s="409">
        <f t="shared" ref="AG244" si="362">AG243</f>
        <v>0</v>
      </c>
      <c r="AH244" s="409">
        <f t="shared" ref="AH244" si="363">AH243</f>
        <v>0</v>
      </c>
      <c r="AI244" s="409">
        <f t="shared" ref="AI244" si="364">AI243</f>
        <v>0</v>
      </c>
      <c r="AJ244" s="409">
        <f t="shared" ref="AJ244" si="365">AJ243</f>
        <v>0</v>
      </c>
      <c r="AK244" s="409">
        <f t="shared" ref="AK244" si="366">AK243</f>
        <v>0</v>
      </c>
      <c r="AL244" s="409">
        <f t="shared" ref="AL244" si="367">AL243</f>
        <v>0</v>
      </c>
      <c r="AM244" s="310"/>
    </row>
    <row r="245" spans="1:39" outlineLevel="1">
      <c r="B245" s="827"/>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4"/>
      <c r="Z245" s="415"/>
      <c r="AA245" s="414"/>
      <c r="AB245" s="414"/>
      <c r="AC245" s="414"/>
      <c r="AD245" s="414"/>
      <c r="AE245" s="414"/>
      <c r="AF245" s="414"/>
      <c r="AG245" s="414"/>
      <c r="AH245" s="414"/>
      <c r="AI245" s="414"/>
      <c r="AJ245" s="414"/>
      <c r="AK245" s="414"/>
      <c r="AL245" s="414"/>
      <c r="AM245" s="312"/>
    </row>
    <row r="246" spans="1:39" ht="30" outlineLevel="1">
      <c r="A246" s="510">
        <v>9</v>
      </c>
      <c r="B246" s="822"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3"/>
      <c r="Z246" s="408"/>
      <c r="AA246" s="408"/>
      <c r="AB246" s="408"/>
      <c r="AC246" s="408"/>
      <c r="AD246" s="408"/>
      <c r="AE246" s="408"/>
      <c r="AF246" s="413"/>
      <c r="AG246" s="413"/>
      <c r="AH246" s="413"/>
      <c r="AI246" s="413"/>
      <c r="AJ246" s="413"/>
      <c r="AK246" s="413"/>
      <c r="AL246" s="413"/>
      <c r="AM246" s="295">
        <f>SUM(Y246:AL246)</f>
        <v>0</v>
      </c>
    </row>
    <row r="247" spans="1:39" outlineLevel="1">
      <c r="B247" s="82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09">
        <f>Y246</f>
        <v>0</v>
      </c>
      <c r="Z247" s="409">
        <f t="shared" ref="Z247" si="368">Z246</f>
        <v>0</v>
      </c>
      <c r="AA247" s="409">
        <f t="shared" ref="AA247" si="369">AA246</f>
        <v>0</v>
      </c>
      <c r="AB247" s="409">
        <f t="shared" ref="AB247" si="370">AB246</f>
        <v>0</v>
      </c>
      <c r="AC247" s="409">
        <f t="shared" ref="AC247" si="371">AC246</f>
        <v>0</v>
      </c>
      <c r="AD247" s="409">
        <f t="shared" ref="AD247" si="372">AD246</f>
        <v>0</v>
      </c>
      <c r="AE247" s="409">
        <f t="shared" ref="AE247" si="373">AE246</f>
        <v>0</v>
      </c>
      <c r="AF247" s="409">
        <f t="shared" ref="AF247" si="374">AF246</f>
        <v>0</v>
      </c>
      <c r="AG247" s="409">
        <f t="shared" ref="AG247" si="375">AG246</f>
        <v>0</v>
      </c>
      <c r="AH247" s="409">
        <f t="shared" ref="AH247" si="376">AH246</f>
        <v>0</v>
      </c>
      <c r="AI247" s="409">
        <f t="shared" ref="AI247" si="377">AI246</f>
        <v>0</v>
      </c>
      <c r="AJ247" s="409">
        <f t="shared" ref="AJ247" si="378">AJ246</f>
        <v>0</v>
      </c>
      <c r="AK247" s="409">
        <f t="shared" ref="AK247" si="379">AK246</f>
        <v>0</v>
      </c>
      <c r="AL247" s="409">
        <f t="shared" ref="AL247" si="380">AL246</f>
        <v>0</v>
      </c>
      <c r="AM247" s="310"/>
    </row>
    <row r="248" spans="1:39" outlineLevel="1">
      <c r="B248" s="827"/>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4"/>
      <c r="Z248" s="414"/>
      <c r="AA248" s="414"/>
      <c r="AB248" s="414"/>
      <c r="AC248" s="414"/>
      <c r="AD248" s="414"/>
      <c r="AE248" s="414"/>
      <c r="AF248" s="414"/>
      <c r="AG248" s="414"/>
      <c r="AH248" s="414"/>
      <c r="AI248" s="414"/>
      <c r="AJ248" s="414"/>
      <c r="AK248" s="414"/>
      <c r="AL248" s="414"/>
      <c r="AM248" s="312"/>
    </row>
    <row r="249" spans="1:39" ht="30" outlineLevel="1">
      <c r="A249" s="510">
        <v>10</v>
      </c>
      <c r="B249" s="822"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3"/>
      <c r="Z249" s="408"/>
      <c r="AA249" s="408"/>
      <c r="AB249" s="408"/>
      <c r="AC249" s="408"/>
      <c r="AD249" s="408"/>
      <c r="AE249" s="408"/>
      <c r="AF249" s="413"/>
      <c r="AG249" s="413"/>
      <c r="AH249" s="413"/>
      <c r="AI249" s="413"/>
      <c r="AJ249" s="413"/>
      <c r="AK249" s="413"/>
      <c r="AL249" s="413"/>
      <c r="AM249" s="295">
        <f>SUM(Y249:AL249)</f>
        <v>0</v>
      </c>
    </row>
    <row r="250" spans="1:39" outlineLevel="1">
      <c r="B250" s="82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09">
        <f>Y249</f>
        <v>0</v>
      </c>
      <c r="Z250" s="409">
        <f t="shared" ref="Z250" si="381">Z249</f>
        <v>0</v>
      </c>
      <c r="AA250" s="409">
        <f t="shared" ref="AA250" si="382">AA249</f>
        <v>0</v>
      </c>
      <c r="AB250" s="409">
        <f t="shared" ref="AB250" si="383">AB249</f>
        <v>0</v>
      </c>
      <c r="AC250" s="409">
        <f t="shared" ref="AC250" si="384">AC249</f>
        <v>0</v>
      </c>
      <c r="AD250" s="409">
        <f t="shared" ref="AD250" si="385">AD249</f>
        <v>0</v>
      </c>
      <c r="AE250" s="409">
        <f t="shared" ref="AE250" si="386">AE249</f>
        <v>0</v>
      </c>
      <c r="AF250" s="409">
        <f t="shared" ref="AF250" si="387">AF249</f>
        <v>0</v>
      </c>
      <c r="AG250" s="409">
        <f t="shared" ref="AG250" si="388">AG249</f>
        <v>0</v>
      </c>
      <c r="AH250" s="409">
        <f t="shared" ref="AH250" si="389">AH249</f>
        <v>0</v>
      </c>
      <c r="AI250" s="409">
        <f t="shared" ref="AI250" si="390">AI249</f>
        <v>0</v>
      </c>
      <c r="AJ250" s="409">
        <f t="shared" ref="AJ250" si="391">AJ249</f>
        <v>0</v>
      </c>
      <c r="AK250" s="409">
        <f t="shared" ref="AK250" si="392">AK249</f>
        <v>0</v>
      </c>
      <c r="AL250" s="409">
        <f t="shared" ref="AL250" si="393">AL249</f>
        <v>0</v>
      </c>
      <c r="AM250" s="310"/>
    </row>
    <row r="251" spans="1:39" outlineLevel="1">
      <c r="B251" s="827"/>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4"/>
      <c r="Z251" s="415"/>
      <c r="AA251" s="414"/>
      <c r="AB251" s="414"/>
      <c r="AC251" s="414"/>
      <c r="AD251" s="414"/>
      <c r="AE251" s="414"/>
      <c r="AF251" s="414"/>
      <c r="AG251" s="414"/>
      <c r="AH251" s="414"/>
      <c r="AI251" s="414"/>
      <c r="AJ251" s="414"/>
      <c r="AK251" s="414"/>
      <c r="AL251" s="414"/>
      <c r="AM251" s="312"/>
    </row>
    <row r="252" spans="1:39" ht="15.75" outlineLevel="1">
      <c r="B252" s="821"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2"/>
      <c r="Z252" s="412"/>
      <c r="AA252" s="412"/>
      <c r="AB252" s="412"/>
      <c r="AC252" s="412"/>
      <c r="AD252" s="412"/>
      <c r="AE252" s="412"/>
      <c r="AF252" s="412"/>
      <c r="AG252" s="412"/>
      <c r="AH252" s="412"/>
      <c r="AI252" s="412"/>
      <c r="AJ252" s="412"/>
      <c r="AK252" s="412"/>
      <c r="AL252" s="412"/>
      <c r="AM252" s="291"/>
    </row>
    <row r="253" spans="1:39" ht="30" outlineLevel="1">
      <c r="A253" s="510">
        <v>11</v>
      </c>
      <c r="B253" s="822"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4"/>
      <c r="Z253" s="408"/>
      <c r="AA253" s="408"/>
      <c r="AB253" s="408"/>
      <c r="AC253" s="408"/>
      <c r="AD253" s="408"/>
      <c r="AE253" s="408"/>
      <c r="AF253" s="413"/>
      <c r="AG253" s="413"/>
      <c r="AH253" s="413"/>
      <c r="AI253" s="413"/>
      <c r="AJ253" s="413"/>
      <c r="AK253" s="413"/>
      <c r="AL253" s="413"/>
      <c r="AM253" s="295">
        <f>SUM(Y253:AL253)</f>
        <v>0</v>
      </c>
    </row>
    <row r="254" spans="1:39" outlineLevel="1">
      <c r="B254" s="82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09">
        <f>Y253</f>
        <v>0</v>
      </c>
      <c r="Z254" s="409">
        <f t="shared" ref="Z254" si="394">Z253</f>
        <v>0</v>
      </c>
      <c r="AA254" s="409">
        <f t="shared" ref="AA254" si="395">AA253</f>
        <v>0</v>
      </c>
      <c r="AB254" s="409">
        <f t="shared" ref="AB254" si="396">AB253</f>
        <v>0</v>
      </c>
      <c r="AC254" s="409">
        <f t="shared" ref="AC254" si="397">AC253</f>
        <v>0</v>
      </c>
      <c r="AD254" s="409">
        <f t="shared" ref="AD254" si="398">AD253</f>
        <v>0</v>
      </c>
      <c r="AE254" s="409">
        <f t="shared" ref="AE254" si="399">AE253</f>
        <v>0</v>
      </c>
      <c r="AF254" s="409">
        <f t="shared" ref="AF254" si="400">AF253</f>
        <v>0</v>
      </c>
      <c r="AG254" s="409">
        <f t="shared" ref="AG254" si="401">AG253</f>
        <v>0</v>
      </c>
      <c r="AH254" s="409">
        <f t="shared" ref="AH254" si="402">AH253</f>
        <v>0</v>
      </c>
      <c r="AI254" s="409">
        <f t="shared" ref="AI254" si="403">AI253</f>
        <v>0</v>
      </c>
      <c r="AJ254" s="409">
        <f t="shared" ref="AJ254" si="404">AJ253</f>
        <v>0</v>
      </c>
      <c r="AK254" s="409">
        <f t="shared" ref="AK254" si="405">AK253</f>
        <v>0</v>
      </c>
      <c r="AL254" s="409">
        <f t="shared" ref="AL254" si="406">AL253</f>
        <v>0</v>
      </c>
      <c r="AM254" s="296"/>
    </row>
    <row r="255" spans="1:39" outlineLevel="1">
      <c r="B255" s="828"/>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0"/>
      <c r="Z255" s="419"/>
      <c r="AA255" s="419"/>
      <c r="AB255" s="419"/>
      <c r="AC255" s="419"/>
      <c r="AD255" s="419"/>
      <c r="AE255" s="419"/>
      <c r="AF255" s="419"/>
      <c r="AG255" s="419"/>
      <c r="AH255" s="419"/>
      <c r="AI255" s="419"/>
      <c r="AJ255" s="419"/>
      <c r="AK255" s="419"/>
      <c r="AL255" s="419"/>
      <c r="AM255" s="305"/>
    </row>
    <row r="256" spans="1:39" ht="45" outlineLevel="1">
      <c r="A256" s="510">
        <v>12</v>
      </c>
      <c r="B256" s="822"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8"/>
      <c r="Z256" s="408"/>
      <c r="AA256" s="408"/>
      <c r="AB256" s="408"/>
      <c r="AC256" s="408"/>
      <c r="AD256" s="408"/>
      <c r="AE256" s="408"/>
      <c r="AF256" s="413"/>
      <c r="AG256" s="413"/>
      <c r="AH256" s="413"/>
      <c r="AI256" s="413"/>
      <c r="AJ256" s="413"/>
      <c r="AK256" s="413"/>
      <c r="AL256" s="413"/>
      <c r="AM256" s="295">
        <f>SUM(Y256:AL256)</f>
        <v>0</v>
      </c>
    </row>
    <row r="257" spans="1:40" outlineLevel="1">
      <c r="B257" s="82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09">
        <f>Y256</f>
        <v>0</v>
      </c>
      <c r="Z257" s="409">
        <f t="shared" ref="Z257" si="407">Z256</f>
        <v>0</v>
      </c>
      <c r="AA257" s="409">
        <f t="shared" ref="AA257" si="408">AA256</f>
        <v>0</v>
      </c>
      <c r="AB257" s="409">
        <f t="shared" ref="AB257" si="409">AB256</f>
        <v>0</v>
      </c>
      <c r="AC257" s="409">
        <f t="shared" ref="AC257" si="410">AC256</f>
        <v>0</v>
      </c>
      <c r="AD257" s="409">
        <f t="shared" ref="AD257" si="411">AD256</f>
        <v>0</v>
      </c>
      <c r="AE257" s="409">
        <f t="shared" ref="AE257" si="412">AE256</f>
        <v>0</v>
      </c>
      <c r="AF257" s="409">
        <f t="shared" ref="AF257" si="413">AF256</f>
        <v>0</v>
      </c>
      <c r="AG257" s="409">
        <f t="shared" ref="AG257" si="414">AG256</f>
        <v>0</v>
      </c>
      <c r="AH257" s="409">
        <f t="shared" ref="AH257" si="415">AH256</f>
        <v>0</v>
      </c>
      <c r="AI257" s="409">
        <f t="shared" ref="AI257" si="416">AI256</f>
        <v>0</v>
      </c>
      <c r="AJ257" s="409">
        <f t="shared" ref="AJ257" si="417">AJ256</f>
        <v>0</v>
      </c>
      <c r="AK257" s="409">
        <f t="shared" ref="AK257" si="418">AK256</f>
        <v>0</v>
      </c>
      <c r="AL257" s="409">
        <f t="shared" ref="AL257" si="419">AL256</f>
        <v>0</v>
      </c>
      <c r="AM257" s="296"/>
    </row>
    <row r="258" spans="1:40" outlineLevel="1">
      <c r="B258" s="828"/>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0"/>
      <c r="Z258" s="420"/>
      <c r="AA258" s="410"/>
      <c r="AB258" s="410"/>
      <c r="AC258" s="410"/>
      <c r="AD258" s="410"/>
      <c r="AE258" s="410"/>
      <c r="AF258" s="410"/>
      <c r="AG258" s="410"/>
      <c r="AH258" s="410"/>
      <c r="AI258" s="410"/>
      <c r="AJ258" s="410"/>
      <c r="AK258" s="410"/>
      <c r="AL258" s="410"/>
      <c r="AM258" s="305"/>
    </row>
    <row r="259" spans="1:40" ht="30" outlineLevel="1">
      <c r="A259" s="510">
        <v>13</v>
      </c>
      <c r="B259" s="822"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8"/>
      <c r="Z259" s="408"/>
      <c r="AA259" s="408"/>
      <c r="AB259" s="408"/>
      <c r="AC259" s="408"/>
      <c r="AD259" s="408"/>
      <c r="AE259" s="408"/>
      <c r="AF259" s="413"/>
      <c r="AG259" s="413"/>
      <c r="AH259" s="413"/>
      <c r="AI259" s="413"/>
      <c r="AJ259" s="413"/>
      <c r="AK259" s="413"/>
      <c r="AL259" s="413"/>
      <c r="AM259" s="295">
        <f>SUM(Y259:AL259)</f>
        <v>0</v>
      </c>
    </row>
    <row r="260" spans="1:40" outlineLevel="1">
      <c r="B260" s="82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09">
        <f>Y259</f>
        <v>0</v>
      </c>
      <c r="Z260" s="409">
        <f t="shared" ref="Z260" si="420">Z259</f>
        <v>0</v>
      </c>
      <c r="AA260" s="409">
        <f t="shared" ref="AA260" si="421">AA259</f>
        <v>0</v>
      </c>
      <c r="AB260" s="409">
        <f t="shared" ref="AB260" si="422">AB259</f>
        <v>0</v>
      </c>
      <c r="AC260" s="409">
        <f t="shared" ref="AC260" si="423">AC259</f>
        <v>0</v>
      </c>
      <c r="AD260" s="409">
        <f t="shared" ref="AD260" si="424">AD259</f>
        <v>0</v>
      </c>
      <c r="AE260" s="409">
        <f t="shared" ref="AE260" si="425">AE259</f>
        <v>0</v>
      </c>
      <c r="AF260" s="409">
        <f t="shared" ref="AF260" si="426">AF259</f>
        <v>0</v>
      </c>
      <c r="AG260" s="409">
        <f t="shared" ref="AG260" si="427">AG259</f>
        <v>0</v>
      </c>
      <c r="AH260" s="409">
        <f t="shared" ref="AH260" si="428">AH259</f>
        <v>0</v>
      </c>
      <c r="AI260" s="409">
        <f t="shared" ref="AI260" si="429">AI259</f>
        <v>0</v>
      </c>
      <c r="AJ260" s="409">
        <f t="shared" ref="AJ260" si="430">AJ259</f>
        <v>0</v>
      </c>
      <c r="AK260" s="409">
        <f t="shared" ref="AK260" si="431">AK259</f>
        <v>0</v>
      </c>
      <c r="AL260" s="409">
        <f t="shared" ref="AL260" si="432">AL259</f>
        <v>0</v>
      </c>
      <c r="AM260" s="305"/>
    </row>
    <row r="261" spans="1:40" outlineLevel="1">
      <c r="B261" s="828"/>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0"/>
      <c r="Z261" s="410"/>
      <c r="AA261" s="410"/>
      <c r="AB261" s="410"/>
      <c r="AC261" s="410"/>
      <c r="AD261" s="410"/>
      <c r="AE261" s="410"/>
      <c r="AF261" s="410"/>
      <c r="AG261" s="410"/>
      <c r="AH261" s="410"/>
      <c r="AI261" s="410"/>
      <c r="AJ261" s="410"/>
      <c r="AK261" s="410"/>
      <c r="AL261" s="410"/>
      <c r="AM261" s="305"/>
    </row>
    <row r="262" spans="1:40" ht="15.75" outlineLevel="1">
      <c r="B262" s="821"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2"/>
      <c r="Z262" s="412"/>
      <c r="AA262" s="412"/>
      <c r="AB262" s="412"/>
      <c r="AC262" s="412"/>
      <c r="AD262" s="412"/>
      <c r="AE262" s="412"/>
      <c r="AF262" s="412"/>
      <c r="AG262" s="412"/>
      <c r="AH262" s="412"/>
      <c r="AI262" s="412"/>
      <c r="AJ262" s="412"/>
      <c r="AK262" s="412"/>
      <c r="AL262" s="412"/>
      <c r="AM262" s="291"/>
    </row>
    <row r="263" spans="1:40" outlineLevel="1">
      <c r="A263" s="510">
        <v>14</v>
      </c>
      <c r="B263" s="828"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8"/>
      <c r="Z263" s="408"/>
      <c r="AA263" s="408"/>
      <c r="AB263" s="408"/>
      <c r="AC263" s="408"/>
      <c r="AD263" s="408"/>
      <c r="AE263" s="408"/>
      <c r="AF263" s="408"/>
      <c r="AG263" s="408"/>
      <c r="AH263" s="408"/>
      <c r="AI263" s="408"/>
      <c r="AJ263" s="408"/>
      <c r="AK263" s="408"/>
      <c r="AL263" s="408"/>
      <c r="AM263" s="295">
        <f>SUM(Y263:AL263)</f>
        <v>0</v>
      </c>
    </row>
    <row r="264" spans="1:40" outlineLevel="1">
      <c r="B264" s="82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09">
        <f>Y263</f>
        <v>0</v>
      </c>
      <c r="Z264" s="409">
        <f t="shared" ref="Z264" si="433">Z263</f>
        <v>0</v>
      </c>
      <c r="AA264" s="409">
        <f t="shared" ref="AA264" si="434">AA263</f>
        <v>0</v>
      </c>
      <c r="AB264" s="409">
        <f t="shared" ref="AB264" si="435">AB263</f>
        <v>0</v>
      </c>
      <c r="AC264" s="409">
        <f t="shared" ref="AC264" si="436">AC263</f>
        <v>0</v>
      </c>
      <c r="AD264" s="409">
        <f t="shared" ref="AD264" si="437">AD263</f>
        <v>0</v>
      </c>
      <c r="AE264" s="409">
        <f t="shared" ref="AE264" si="438">AE263</f>
        <v>0</v>
      </c>
      <c r="AF264" s="409">
        <f t="shared" ref="AF264" si="439">AF263</f>
        <v>0</v>
      </c>
      <c r="AG264" s="409">
        <f t="shared" ref="AG264" si="440">AG263</f>
        <v>0</v>
      </c>
      <c r="AH264" s="409">
        <f t="shared" ref="AH264" si="441">AH263</f>
        <v>0</v>
      </c>
      <c r="AI264" s="409">
        <f t="shared" ref="AI264" si="442">AI263</f>
        <v>0</v>
      </c>
      <c r="AJ264" s="409">
        <f t="shared" ref="AJ264" si="443">AJ263</f>
        <v>0</v>
      </c>
      <c r="AK264" s="409">
        <f t="shared" ref="AK264" si="444">AK263</f>
        <v>0</v>
      </c>
      <c r="AL264" s="409">
        <f t="shared" ref="AL264" si="445">AL263</f>
        <v>0</v>
      </c>
      <c r="AM264" s="296"/>
    </row>
    <row r="265" spans="1:40" outlineLevel="1">
      <c r="A265" s="511"/>
      <c r="B265" s="828"/>
      <c r="C265" s="304"/>
      <c r="D265" s="290"/>
      <c r="E265" s="290"/>
      <c r="F265" s="290"/>
      <c r="G265" s="290"/>
      <c r="H265" s="290"/>
      <c r="I265" s="290"/>
      <c r="J265" s="290"/>
      <c r="K265" s="290"/>
      <c r="L265" s="290"/>
      <c r="M265" s="290"/>
      <c r="N265" s="461"/>
      <c r="O265" s="290"/>
      <c r="P265" s="290"/>
      <c r="Q265" s="290"/>
      <c r="R265" s="290"/>
      <c r="S265" s="290"/>
      <c r="T265" s="290"/>
      <c r="U265" s="290"/>
      <c r="V265" s="290"/>
      <c r="W265" s="290"/>
      <c r="X265" s="290"/>
      <c r="Y265" s="410"/>
      <c r="Z265" s="410"/>
      <c r="AA265" s="410"/>
      <c r="AB265" s="410"/>
      <c r="AC265" s="410"/>
      <c r="AD265" s="410"/>
      <c r="AE265" s="410"/>
      <c r="AF265" s="410"/>
      <c r="AG265" s="410"/>
      <c r="AH265" s="410"/>
      <c r="AI265" s="410"/>
      <c r="AJ265" s="410"/>
      <c r="AK265" s="410"/>
      <c r="AL265" s="410"/>
      <c r="AM265" s="300"/>
      <c r="AN265" s="610"/>
    </row>
    <row r="266" spans="1:40" s="308" customFormat="1" ht="15.75" outlineLevel="1">
      <c r="A266" s="511"/>
      <c r="B266" s="821"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0"/>
      <c r="Z266" s="410"/>
      <c r="AA266" s="410"/>
      <c r="AB266" s="410"/>
      <c r="AC266" s="410"/>
      <c r="AD266" s="410"/>
      <c r="AE266" s="414"/>
      <c r="AF266" s="414"/>
      <c r="AG266" s="414"/>
      <c r="AH266" s="414"/>
      <c r="AI266" s="414"/>
      <c r="AJ266" s="414"/>
      <c r="AK266" s="414"/>
      <c r="AL266" s="414"/>
      <c r="AM266" s="508"/>
      <c r="AN266" s="611"/>
    </row>
    <row r="267" spans="1:40" outlineLevel="1">
      <c r="A267" s="510">
        <v>15</v>
      </c>
      <c r="B267" s="82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8"/>
      <c r="Z267" s="408"/>
      <c r="AA267" s="408"/>
      <c r="AB267" s="408"/>
      <c r="AC267" s="408"/>
      <c r="AD267" s="408"/>
      <c r="AE267" s="408"/>
      <c r="AF267" s="408"/>
      <c r="AG267" s="408"/>
      <c r="AH267" s="408"/>
      <c r="AI267" s="408"/>
      <c r="AJ267" s="408"/>
      <c r="AK267" s="408"/>
      <c r="AL267" s="408"/>
      <c r="AM267" s="295">
        <f>SUM(Y267:AL267)</f>
        <v>0</v>
      </c>
    </row>
    <row r="268" spans="1:40" outlineLevel="1">
      <c r="B268" s="82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09">
        <f>Y267</f>
        <v>0</v>
      </c>
      <c r="Z268" s="409">
        <f t="shared" ref="Z268:AL268" si="446">Z267</f>
        <v>0</v>
      </c>
      <c r="AA268" s="409">
        <f t="shared" si="446"/>
        <v>0</v>
      </c>
      <c r="AB268" s="409">
        <f t="shared" si="446"/>
        <v>0</v>
      </c>
      <c r="AC268" s="409">
        <f t="shared" si="446"/>
        <v>0</v>
      </c>
      <c r="AD268" s="409">
        <f t="shared" si="446"/>
        <v>0</v>
      </c>
      <c r="AE268" s="409">
        <f t="shared" si="446"/>
        <v>0</v>
      </c>
      <c r="AF268" s="409">
        <f t="shared" si="446"/>
        <v>0</v>
      </c>
      <c r="AG268" s="409">
        <f t="shared" si="446"/>
        <v>0</v>
      </c>
      <c r="AH268" s="409">
        <f t="shared" si="446"/>
        <v>0</v>
      </c>
      <c r="AI268" s="409">
        <f t="shared" si="446"/>
        <v>0</v>
      </c>
      <c r="AJ268" s="409">
        <f t="shared" si="446"/>
        <v>0</v>
      </c>
      <c r="AK268" s="409">
        <f t="shared" si="446"/>
        <v>0</v>
      </c>
      <c r="AL268" s="409">
        <f t="shared" si="446"/>
        <v>0</v>
      </c>
      <c r="AM268" s="296"/>
    </row>
    <row r="269" spans="1:40" outlineLevel="1">
      <c r="B269" s="828"/>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0"/>
      <c r="Z269" s="410"/>
      <c r="AA269" s="410"/>
      <c r="AB269" s="410"/>
      <c r="AC269" s="410"/>
      <c r="AD269" s="410"/>
      <c r="AE269" s="410"/>
      <c r="AF269" s="410"/>
      <c r="AG269" s="410"/>
      <c r="AH269" s="410"/>
      <c r="AI269" s="410"/>
      <c r="AJ269" s="410"/>
      <c r="AK269" s="410"/>
      <c r="AL269" s="410"/>
      <c r="AM269" s="305"/>
    </row>
    <row r="270" spans="1:40" s="282" customFormat="1" outlineLevel="1">
      <c r="A270" s="510">
        <v>16</v>
      </c>
      <c r="B270" s="829"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8"/>
      <c r="Z270" s="408"/>
      <c r="AA270" s="408"/>
      <c r="AB270" s="408"/>
      <c r="AC270" s="408"/>
      <c r="AD270" s="408"/>
      <c r="AE270" s="408"/>
      <c r="AF270" s="408"/>
      <c r="AG270" s="408"/>
      <c r="AH270" s="408"/>
      <c r="AI270" s="408"/>
      <c r="AJ270" s="408"/>
      <c r="AK270" s="408"/>
      <c r="AL270" s="408"/>
      <c r="AM270" s="295">
        <f>SUM(Y270:AL270)</f>
        <v>0</v>
      </c>
    </row>
    <row r="271" spans="1:40" s="282" customFormat="1" outlineLevel="1">
      <c r="A271" s="510"/>
      <c r="B271" s="829"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09">
        <f>Y270</f>
        <v>0</v>
      </c>
      <c r="Z271" s="409">
        <f t="shared" ref="Z271:AL271" si="447">Z270</f>
        <v>0</v>
      </c>
      <c r="AA271" s="409">
        <f t="shared" si="447"/>
        <v>0</v>
      </c>
      <c r="AB271" s="409">
        <f t="shared" si="447"/>
        <v>0</v>
      </c>
      <c r="AC271" s="409">
        <f t="shared" si="447"/>
        <v>0</v>
      </c>
      <c r="AD271" s="409">
        <f t="shared" si="447"/>
        <v>0</v>
      </c>
      <c r="AE271" s="409">
        <f t="shared" si="447"/>
        <v>0</v>
      </c>
      <c r="AF271" s="409">
        <f t="shared" si="447"/>
        <v>0</v>
      </c>
      <c r="AG271" s="409">
        <f t="shared" si="447"/>
        <v>0</v>
      </c>
      <c r="AH271" s="409">
        <f t="shared" si="447"/>
        <v>0</v>
      </c>
      <c r="AI271" s="409">
        <f t="shared" si="447"/>
        <v>0</v>
      </c>
      <c r="AJ271" s="409">
        <f t="shared" si="447"/>
        <v>0</v>
      </c>
      <c r="AK271" s="409">
        <f t="shared" si="447"/>
        <v>0</v>
      </c>
      <c r="AL271" s="409">
        <f t="shared" si="447"/>
        <v>0</v>
      </c>
      <c r="AM271" s="296"/>
    </row>
    <row r="272" spans="1:40" s="282" customFormat="1" outlineLevel="1">
      <c r="A272" s="510"/>
      <c r="B272" s="829"/>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0"/>
      <c r="Z272" s="410"/>
      <c r="AA272" s="410"/>
      <c r="AB272" s="410"/>
      <c r="AC272" s="410"/>
      <c r="AD272" s="410"/>
      <c r="AE272" s="414"/>
      <c r="AF272" s="414"/>
      <c r="AG272" s="414"/>
      <c r="AH272" s="414"/>
      <c r="AI272" s="414"/>
      <c r="AJ272" s="414"/>
      <c r="AK272" s="414"/>
      <c r="AL272" s="414"/>
      <c r="AM272" s="312"/>
    </row>
    <row r="273" spans="1:39" ht="15.75" outlineLevel="1">
      <c r="B273" s="509" t="s">
        <v>496</v>
      </c>
      <c r="C273" s="318"/>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2"/>
      <c r="Z273" s="412"/>
      <c r="AA273" s="412"/>
      <c r="AB273" s="412"/>
      <c r="AC273" s="412"/>
      <c r="AD273" s="412"/>
      <c r="AE273" s="412"/>
      <c r="AF273" s="412"/>
      <c r="AG273" s="412"/>
      <c r="AH273" s="412"/>
      <c r="AI273" s="412"/>
      <c r="AJ273" s="412"/>
      <c r="AK273" s="412"/>
      <c r="AL273" s="412"/>
      <c r="AM273" s="291"/>
    </row>
    <row r="274" spans="1:39" outlineLevel="1">
      <c r="A274" s="510">
        <v>17</v>
      </c>
      <c r="B274" s="822"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4"/>
      <c r="Z274" s="408"/>
      <c r="AA274" s="408"/>
      <c r="AB274" s="408"/>
      <c r="AC274" s="408"/>
      <c r="AD274" s="408"/>
      <c r="AE274" s="408"/>
      <c r="AF274" s="413"/>
      <c r="AG274" s="413"/>
      <c r="AH274" s="413"/>
      <c r="AI274" s="413"/>
      <c r="AJ274" s="413"/>
      <c r="AK274" s="413"/>
      <c r="AL274" s="413"/>
      <c r="AM274" s="295">
        <f>SUM(Y274:AL274)</f>
        <v>0</v>
      </c>
    </row>
    <row r="275" spans="1:39" outlineLevel="1">
      <c r="B275" s="82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09">
        <f>Y274</f>
        <v>0</v>
      </c>
      <c r="Z275" s="409">
        <f t="shared" ref="Z275:AL275" si="448">Z274</f>
        <v>0</v>
      </c>
      <c r="AA275" s="409">
        <f t="shared" si="448"/>
        <v>0</v>
      </c>
      <c r="AB275" s="409">
        <f t="shared" si="448"/>
        <v>0</v>
      </c>
      <c r="AC275" s="409">
        <f t="shared" si="448"/>
        <v>0</v>
      </c>
      <c r="AD275" s="409">
        <f t="shared" si="448"/>
        <v>0</v>
      </c>
      <c r="AE275" s="409">
        <f t="shared" si="448"/>
        <v>0</v>
      </c>
      <c r="AF275" s="409">
        <f t="shared" si="448"/>
        <v>0</v>
      </c>
      <c r="AG275" s="409">
        <f t="shared" si="448"/>
        <v>0</v>
      </c>
      <c r="AH275" s="409">
        <f t="shared" si="448"/>
        <v>0</v>
      </c>
      <c r="AI275" s="409">
        <f t="shared" si="448"/>
        <v>0</v>
      </c>
      <c r="AJ275" s="409">
        <f t="shared" si="448"/>
        <v>0</v>
      </c>
      <c r="AK275" s="409">
        <f t="shared" si="448"/>
        <v>0</v>
      </c>
      <c r="AL275" s="409">
        <f t="shared" si="448"/>
        <v>0</v>
      </c>
      <c r="AM275" s="305"/>
    </row>
    <row r="276" spans="1:39" outlineLevel="1">
      <c r="B276" s="82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0"/>
      <c r="Z276" s="423"/>
      <c r="AA276" s="423"/>
      <c r="AB276" s="423"/>
      <c r="AC276" s="423"/>
      <c r="AD276" s="423"/>
      <c r="AE276" s="423"/>
      <c r="AF276" s="423"/>
      <c r="AG276" s="423"/>
      <c r="AH276" s="423"/>
      <c r="AI276" s="423"/>
      <c r="AJ276" s="423"/>
      <c r="AK276" s="423"/>
      <c r="AL276" s="423"/>
      <c r="AM276" s="305"/>
    </row>
    <row r="277" spans="1:39" outlineLevel="1">
      <c r="A277" s="510">
        <v>18</v>
      </c>
      <c r="B277" s="822"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4"/>
      <c r="Z277" s="408"/>
      <c r="AA277" s="408"/>
      <c r="AB277" s="408"/>
      <c r="AC277" s="408"/>
      <c r="AD277" s="408"/>
      <c r="AE277" s="408"/>
      <c r="AF277" s="413"/>
      <c r="AG277" s="413"/>
      <c r="AH277" s="413"/>
      <c r="AI277" s="413"/>
      <c r="AJ277" s="413"/>
      <c r="AK277" s="413"/>
      <c r="AL277" s="413"/>
      <c r="AM277" s="295">
        <f>SUM(Y277:AL277)</f>
        <v>0</v>
      </c>
    </row>
    <row r="278" spans="1:39" outlineLevel="1">
      <c r="B278" s="82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09">
        <f>Y277</f>
        <v>0</v>
      </c>
      <c r="Z278" s="409">
        <f t="shared" ref="Z278:AL278" si="449">Z277</f>
        <v>0</v>
      </c>
      <c r="AA278" s="409">
        <f t="shared" si="449"/>
        <v>0</v>
      </c>
      <c r="AB278" s="409">
        <f t="shared" si="449"/>
        <v>0</v>
      </c>
      <c r="AC278" s="409">
        <f t="shared" si="449"/>
        <v>0</v>
      </c>
      <c r="AD278" s="409">
        <f t="shared" si="449"/>
        <v>0</v>
      </c>
      <c r="AE278" s="409">
        <f t="shared" si="449"/>
        <v>0</v>
      </c>
      <c r="AF278" s="409">
        <f t="shared" si="449"/>
        <v>0</v>
      </c>
      <c r="AG278" s="409">
        <f t="shared" si="449"/>
        <v>0</v>
      </c>
      <c r="AH278" s="409">
        <f t="shared" si="449"/>
        <v>0</v>
      </c>
      <c r="AI278" s="409">
        <f t="shared" si="449"/>
        <v>0</v>
      </c>
      <c r="AJ278" s="409">
        <f t="shared" si="449"/>
        <v>0</v>
      </c>
      <c r="AK278" s="409">
        <f t="shared" si="449"/>
        <v>0</v>
      </c>
      <c r="AL278" s="409">
        <f t="shared" si="449"/>
        <v>0</v>
      </c>
      <c r="AM278" s="305"/>
    </row>
    <row r="279" spans="1:39" outlineLevel="1">
      <c r="B279" s="830"/>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1"/>
      <c r="Z279" s="422"/>
      <c r="AA279" s="422"/>
      <c r="AB279" s="422"/>
      <c r="AC279" s="422"/>
      <c r="AD279" s="422"/>
      <c r="AE279" s="422"/>
      <c r="AF279" s="422"/>
      <c r="AG279" s="422"/>
      <c r="AH279" s="422"/>
      <c r="AI279" s="422"/>
      <c r="AJ279" s="422"/>
      <c r="AK279" s="422"/>
      <c r="AL279" s="422"/>
      <c r="AM279" s="296"/>
    </row>
    <row r="280" spans="1:39" outlineLevel="1">
      <c r="A280" s="510">
        <v>19</v>
      </c>
      <c r="B280" s="822"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4"/>
      <c r="Z280" s="408"/>
      <c r="AA280" s="408"/>
      <c r="AB280" s="408"/>
      <c r="AC280" s="408"/>
      <c r="AD280" s="408"/>
      <c r="AE280" s="408"/>
      <c r="AF280" s="413"/>
      <c r="AG280" s="413"/>
      <c r="AH280" s="413"/>
      <c r="AI280" s="413"/>
      <c r="AJ280" s="413"/>
      <c r="AK280" s="413"/>
      <c r="AL280" s="413"/>
      <c r="AM280" s="295">
        <f>SUM(Y280:AL280)</f>
        <v>0</v>
      </c>
    </row>
    <row r="281" spans="1:39" outlineLevel="1">
      <c r="B281" s="82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09">
        <f>Y280</f>
        <v>0</v>
      </c>
      <c r="Z281" s="409">
        <f t="shared" ref="Z281:AL281" si="450">Z280</f>
        <v>0</v>
      </c>
      <c r="AA281" s="409">
        <f t="shared" si="450"/>
        <v>0</v>
      </c>
      <c r="AB281" s="409">
        <f t="shared" si="450"/>
        <v>0</v>
      </c>
      <c r="AC281" s="409">
        <f t="shared" si="450"/>
        <v>0</v>
      </c>
      <c r="AD281" s="409">
        <f t="shared" si="450"/>
        <v>0</v>
      </c>
      <c r="AE281" s="409">
        <f t="shared" si="450"/>
        <v>0</v>
      </c>
      <c r="AF281" s="409">
        <f t="shared" si="450"/>
        <v>0</v>
      </c>
      <c r="AG281" s="409">
        <f t="shared" si="450"/>
        <v>0</v>
      </c>
      <c r="AH281" s="409">
        <f t="shared" si="450"/>
        <v>0</v>
      </c>
      <c r="AI281" s="409">
        <f t="shared" si="450"/>
        <v>0</v>
      </c>
      <c r="AJ281" s="409">
        <f t="shared" si="450"/>
        <v>0</v>
      </c>
      <c r="AK281" s="409">
        <f t="shared" si="450"/>
        <v>0</v>
      </c>
      <c r="AL281" s="409">
        <f t="shared" si="450"/>
        <v>0</v>
      </c>
      <c r="AM281" s="296"/>
    </row>
    <row r="282" spans="1:39" outlineLevel="1">
      <c r="B282" s="830"/>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0"/>
      <c r="Z282" s="410"/>
      <c r="AA282" s="410"/>
      <c r="AB282" s="410"/>
      <c r="AC282" s="410"/>
      <c r="AD282" s="410"/>
      <c r="AE282" s="410"/>
      <c r="AF282" s="410"/>
      <c r="AG282" s="410"/>
      <c r="AH282" s="410"/>
      <c r="AI282" s="410"/>
      <c r="AJ282" s="410"/>
      <c r="AK282" s="410"/>
      <c r="AL282" s="410"/>
      <c r="AM282" s="305"/>
    </row>
    <row r="283" spans="1:39" outlineLevel="1">
      <c r="A283" s="510">
        <v>20</v>
      </c>
      <c r="B283" s="822"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4"/>
      <c r="Z283" s="408"/>
      <c r="AA283" s="408"/>
      <c r="AB283" s="408"/>
      <c r="AC283" s="408"/>
      <c r="AD283" s="408"/>
      <c r="AE283" s="408"/>
      <c r="AF283" s="413"/>
      <c r="AG283" s="413"/>
      <c r="AH283" s="413"/>
      <c r="AI283" s="413"/>
      <c r="AJ283" s="413"/>
      <c r="AK283" s="413"/>
      <c r="AL283" s="413"/>
      <c r="AM283" s="295">
        <f>SUM(Y283:AL283)</f>
        <v>0</v>
      </c>
    </row>
    <row r="284" spans="1:39" outlineLevel="1">
      <c r="B284" s="82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09">
        <f t="shared" ref="Y284:AL284" si="451">Y283</f>
        <v>0</v>
      </c>
      <c r="Z284" s="409">
        <f t="shared" si="451"/>
        <v>0</v>
      </c>
      <c r="AA284" s="409">
        <f t="shared" si="451"/>
        <v>0</v>
      </c>
      <c r="AB284" s="409">
        <f t="shared" si="451"/>
        <v>0</v>
      </c>
      <c r="AC284" s="409">
        <f t="shared" si="451"/>
        <v>0</v>
      </c>
      <c r="AD284" s="409">
        <f t="shared" si="451"/>
        <v>0</v>
      </c>
      <c r="AE284" s="409">
        <f t="shared" si="451"/>
        <v>0</v>
      </c>
      <c r="AF284" s="409">
        <f t="shared" si="451"/>
        <v>0</v>
      </c>
      <c r="AG284" s="409">
        <f t="shared" si="451"/>
        <v>0</v>
      </c>
      <c r="AH284" s="409">
        <f t="shared" si="451"/>
        <v>0</v>
      </c>
      <c r="AI284" s="409">
        <f t="shared" si="451"/>
        <v>0</v>
      </c>
      <c r="AJ284" s="409">
        <f t="shared" si="451"/>
        <v>0</v>
      </c>
      <c r="AK284" s="409">
        <f t="shared" si="451"/>
        <v>0</v>
      </c>
      <c r="AL284" s="409">
        <f t="shared" si="451"/>
        <v>0</v>
      </c>
      <c r="AM284" s="305"/>
    </row>
    <row r="285" spans="1:39" ht="15.75" outlineLevel="1">
      <c r="B285" s="831"/>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0"/>
      <c r="Z285" s="410"/>
      <c r="AA285" s="410"/>
      <c r="AB285" s="410"/>
      <c r="AC285" s="410"/>
      <c r="AD285" s="410"/>
      <c r="AE285" s="410"/>
      <c r="AF285" s="410"/>
      <c r="AG285" s="410"/>
      <c r="AH285" s="410"/>
      <c r="AI285" s="410"/>
      <c r="AJ285" s="410"/>
      <c r="AK285" s="410"/>
      <c r="AL285" s="410"/>
      <c r="AM285" s="305"/>
    </row>
    <row r="286" spans="1:39" ht="15.75" outlineLevel="1">
      <c r="B286" s="820"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0"/>
      <c r="Z286" s="423"/>
      <c r="AA286" s="423"/>
      <c r="AB286" s="423"/>
      <c r="AC286" s="423"/>
      <c r="AD286" s="423"/>
      <c r="AE286" s="423"/>
      <c r="AF286" s="423"/>
      <c r="AG286" s="423"/>
      <c r="AH286" s="423"/>
      <c r="AI286" s="423"/>
      <c r="AJ286" s="423"/>
      <c r="AK286" s="423"/>
      <c r="AL286" s="423"/>
      <c r="AM286" s="305"/>
    </row>
    <row r="287" spans="1:39" ht="15.75" outlineLevel="1">
      <c r="B287" s="821"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0"/>
      <c r="Z287" s="423"/>
      <c r="AA287" s="423"/>
      <c r="AB287" s="423"/>
      <c r="AC287" s="423"/>
      <c r="AD287" s="423"/>
      <c r="AE287" s="423"/>
      <c r="AF287" s="423"/>
      <c r="AG287" s="423"/>
      <c r="AH287" s="423"/>
      <c r="AI287" s="423"/>
      <c r="AJ287" s="423"/>
      <c r="AK287" s="423"/>
      <c r="AL287" s="423"/>
      <c r="AM287" s="305"/>
    </row>
    <row r="288" spans="1:39" outlineLevel="1">
      <c r="A288" s="510">
        <v>21</v>
      </c>
      <c r="B288" s="822" t="s">
        <v>113</v>
      </c>
      <c r="C288" s="290" t="s">
        <v>25</v>
      </c>
      <c r="D288" s="294">
        <v>2743154</v>
      </c>
      <c r="E288" s="294">
        <v>2743154</v>
      </c>
      <c r="F288" s="294">
        <v>2743154</v>
      </c>
      <c r="G288" s="294">
        <v>2743154</v>
      </c>
      <c r="H288" s="294">
        <v>2743154</v>
      </c>
      <c r="I288" s="294">
        <v>2743154</v>
      </c>
      <c r="J288" s="294">
        <v>2743154</v>
      </c>
      <c r="K288" s="294">
        <v>2742762</v>
      </c>
      <c r="L288" s="294">
        <v>2742762</v>
      </c>
      <c r="M288" s="294">
        <v>2731209</v>
      </c>
      <c r="N288" s="290"/>
      <c r="O288" s="294">
        <v>178</v>
      </c>
      <c r="P288" s="294">
        <v>178</v>
      </c>
      <c r="Q288" s="294">
        <v>178</v>
      </c>
      <c r="R288" s="294">
        <v>178</v>
      </c>
      <c r="S288" s="294">
        <v>178</v>
      </c>
      <c r="T288" s="294">
        <v>178</v>
      </c>
      <c r="U288" s="294">
        <v>178</v>
      </c>
      <c r="V288" s="294">
        <v>178</v>
      </c>
      <c r="W288" s="294">
        <v>178</v>
      </c>
      <c r="X288" s="294">
        <v>177</v>
      </c>
      <c r="Y288" s="408">
        <v>1</v>
      </c>
      <c r="Z288" s="408"/>
      <c r="AA288" s="408"/>
      <c r="AB288" s="408"/>
      <c r="AC288" s="408"/>
      <c r="AD288" s="408"/>
      <c r="AE288" s="408"/>
      <c r="AF288" s="408"/>
      <c r="AG288" s="408"/>
      <c r="AH288" s="408"/>
      <c r="AI288" s="408"/>
      <c r="AJ288" s="408"/>
      <c r="AK288" s="408"/>
      <c r="AL288" s="408"/>
      <c r="AM288" s="295">
        <f>SUM(Y288:AL288)</f>
        <v>1</v>
      </c>
    </row>
    <row r="289" spans="1:39" outlineLevel="1">
      <c r="B289" s="823" t="s">
        <v>289</v>
      </c>
      <c r="C289" s="290" t="s">
        <v>163</v>
      </c>
      <c r="D289" s="294">
        <v>296781</v>
      </c>
      <c r="E289" s="294">
        <v>296781</v>
      </c>
      <c r="F289" s="294">
        <v>296781</v>
      </c>
      <c r="G289" s="294">
        <v>296781</v>
      </c>
      <c r="H289" s="294">
        <v>296781</v>
      </c>
      <c r="I289" s="294">
        <v>296781</v>
      </c>
      <c r="J289" s="294">
        <v>296781</v>
      </c>
      <c r="K289" s="294">
        <v>296756</v>
      </c>
      <c r="L289" s="294">
        <v>296756</v>
      </c>
      <c r="M289" s="294">
        <v>297186</v>
      </c>
      <c r="N289" s="290"/>
      <c r="O289" s="294">
        <v>19</v>
      </c>
      <c r="P289" s="294">
        <v>19</v>
      </c>
      <c r="Q289" s="294">
        <v>19</v>
      </c>
      <c r="R289" s="294">
        <v>19</v>
      </c>
      <c r="S289" s="294">
        <v>19</v>
      </c>
      <c r="T289" s="294">
        <v>19</v>
      </c>
      <c r="U289" s="294">
        <v>19</v>
      </c>
      <c r="V289" s="294">
        <v>19</v>
      </c>
      <c r="W289" s="294">
        <v>19</v>
      </c>
      <c r="X289" s="294">
        <v>19</v>
      </c>
      <c r="Y289" s="409">
        <v>1</v>
      </c>
      <c r="Z289" s="409">
        <v>0</v>
      </c>
      <c r="AA289" s="409">
        <v>0</v>
      </c>
      <c r="AB289" s="409">
        <v>0</v>
      </c>
      <c r="AC289" s="409">
        <v>0</v>
      </c>
      <c r="AD289" s="409">
        <v>0</v>
      </c>
      <c r="AE289" s="409">
        <v>0</v>
      </c>
      <c r="AF289" s="409">
        <f t="shared" ref="AF289" si="452">AF288</f>
        <v>0</v>
      </c>
      <c r="AG289" s="409">
        <f t="shared" ref="AG289" si="453">AG288</f>
        <v>0</v>
      </c>
      <c r="AH289" s="409">
        <f t="shared" ref="AH289" si="454">AH288</f>
        <v>0</v>
      </c>
      <c r="AI289" s="409">
        <f t="shared" ref="AI289" si="455">AI288</f>
        <v>0</v>
      </c>
      <c r="AJ289" s="409">
        <f t="shared" ref="AJ289" si="456">AJ288</f>
        <v>0</v>
      </c>
      <c r="AK289" s="409">
        <f t="shared" ref="AK289" si="457">AK288</f>
        <v>0</v>
      </c>
      <c r="AL289" s="409">
        <f t="shared" ref="AL289" si="458">AL288</f>
        <v>0</v>
      </c>
      <c r="AM289" s="305"/>
    </row>
    <row r="290" spans="1:39" outlineLevel="1">
      <c r="B290" s="82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0"/>
      <c r="Z290" s="423"/>
      <c r="AA290" s="423"/>
      <c r="AB290" s="423"/>
      <c r="AC290" s="423"/>
      <c r="AD290" s="423"/>
      <c r="AE290" s="423"/>
      <c r="AF290" s="423"/>
      <c r="AG290" s="423"/>
      <c r="AH290" s="423"/>
      <c r="AI290" s="423"/>
      <c r="AJ290" s="423"/>
      <c r="AK290" s="423"/>
      <c r="AL290" s="423"/>
      <c r="AM290" s="305"/>
    </row>
    <row r="291" spans="1:39" ht="30" outlineLevel="1">
      <c r="A291" s="510">
        <v>22</v>
      </c>
      <c r="B291" s="822" t="s">
        <v>114</v>
      </c>
      <c r="C291" s="290" t="s">
        <v>25</v>
      </c>
      <c r="D291" s="294">
        <v>595981</v>
      </c>
      <c r="E291" s="294">
        <v>595981</v>
      </c>
      <c r="F291" s="294">
        <v>595981</v>
      </c>
      <c r="G291" s="294">
        <v>595981</v>
      </c>
      <c r="H291" s="294">
        <v>595981</v>
      </c>
      <c r="I291" s="294">
        <v>595981</v>
      </c>
      <c r="J291" s="294">
        <v>595981</v>
      </c>
      <c r="K291" s="294">
        <v>595981</v>
      </c>
      <c r="L291" s="294">
        <v>595981</v>
      </c>
      <c r="M291" s="294">
        <v>595981</v>
      </c>
      <c r="N291" s="290"/>
      <c r="O291" s="294">
        <v>176</v>
      </c>
      <c r="P291" s="294">
        <v>176</v>
      </c>
      <c r="Q291" s="294">
        <v>176</v>
      </c>
      <c r="R291" s="294">
        <v>176</v>
      </c>
      <c r="S291" s="294">
        <v>176</v>
      </c>
      <c r="T291" s="294">
        <v>176</v>
      </c>
      <c r="U291" s="294">
        <v>176</v>
      </c>
      <c r="V291" s="294">
        <v>176</v>
      </c>
      <c r="W291" s="294">
        <v>176</v>
      </c>
      <c r="X291" s="294">
        <v>176</v>
      </c>
      <c r="Y291" s="408">
        <v>1</v>
      </c>
      <c r="Z291" s="408"/>
      <c r="AA291" s="408"/>
      <c r="AB291" s="408"/>
      <c r="AC291" s="408"/>
      <c r="AD291" s="408"/>
      <c r="AE291" s="408"/>
      <c r="AF291" s="408"/>
      <c r="AG291" s="408"/>
      <c r="AH291" s="408"/>
      <c r="AI291" s="408"/>
      <c r="AJ291" s="408"/>
      <c r="AK291" s="408"/>
      <c r="AL291" s="408"/>
      <c r="AM291" s="295">
        <f>SUM(Y291:AL291)</f>
        <v>1</v>
      </c>
    </row>
    <row r="292" spans="1:39" outlineLevel="1">
      <c r="B292" s="823" t="s">
        <v>289</v>
      </c>
      <c r="C292" s="290" t="s">
        <v>163</v>
      </c>
      <c r="D292" s="294">
        <v>6793</v>
      </c>
      <c r="E292" s="294">
        <v>6793</v>
      </c>
      <c r="F292" s="294">
        <v>6793</v>
      </c>
      <c r="G292" s="294">
        <v>6793</v>
      </c>
      <c r="H292" s="294">
        <v>6793</v>
      </c>
      <c r="I292" s="294">
        <v>6793</v>
      </c>
      <c r="J292" s="294">
        <v>6793</v>
      </c>
      <c r="K292" s="294">
        <v>6793</v>
      </c>
      <c r="L292" s="294">
        <v>6793</v>
      </c>
      <c r="M292" s="294">
        <v>6793</v>
      </c>
      <c r="N292" s="290"/>
      <c r="O292" s="294">
        <v>2</v>
      </c>
      <c r="P292" s="294">
        <v>2</v>
      </c>
      <c r="Q292" s="294">
        <v>2</v>
      </c>
      <c r="R292" s="294">
        <v>2</v>
      </c>
      <c r="S292" s="294">
        <v>2</v>
      </c>
      <c r="T292" s="294">
        <v>2</v>
      </c>
      <c r="U292" s="294">
        <v>2</v>
      </c>
      <c r="V292" s="294">
        <v>2</v>
      </c>
      <c r="W292" s="294">
        <v>2</v>
      </c>
      <c r="X292" s="294">
        <v>2</v>
      </c>
      <c r="Y292" s="409">
        <v>1</v>
      </c>
      <c r="Z292" s="409">
        <v>0</v>
      </c>
      <c r="AA292" s="409">
        <v>0</v>
      </c>
      <c r="AB292" s="409">
        <v>0</v>
      </c>
      <c r="AC292" s="409">
        <v>0</v>
      </c>
      <c r="AD292" s="409">
        <v>0</v>
      </c>
      <c r="AE292" s="409">
        <v>0</v>
      </c>
      <c r="AF292" s="409">
        <f t="shared" ref="AF292" si="459">AF291</f>
        <v>0</v>
      </c>
      <c r="AG292" s="409">
        <f t="shared" ref="AG292" si="460">AG291</f>
        <v>0</v>
      </c>
      <c r="AH292" s="409">
        <f t="shared" ref="AH292" si="461">AH291</f>
        <v>0</v>
      </c>
      <c r="AI292" s="409">
        <f t="shared" ref="AI292" si="462">AI291</f>
        <v>0</v>
      </c>
      <c r="AJ292" s="409">
        <f t="shared" ref="AJ292" si="463">AJ291</f>
        <v>0</v>
      </c>
      <c r="AK292" s="409">
        <f t="shared" ref="AK292" si="464">AK291</f>
        <v>0</v>
      </c>
      <c r="AL292" s="409">
        <f t="shared" ref="AL292" si="465">AL291</f>
        <v>0</v>
      </c>
      <c r="AM292" s="305"/>
    </row>
    <row r="293" spans="1:39" outlineLevel="1">
      <c r="B293" s="82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0"/>
      <c r="Z293" s="423"/>
      <c r="AA293" s="423"/>
      <c r="AB293" s="423"/>
      <c r="AC293" s="423"/>
      <c r="AD293" s="423"/>
      <c r="AE293" s="423"/>
      <c r="AF293" s="423"/>
      <c r="AG293" s="423"/>
      <c r="AH293" s="423"/>
      <c r="AI293" s="423"/>
      <c r="AJ293" s="423"/>
      <c r="AK293" s="423"/>
      <c r="AL293" s="423"/>
      <c r="AM293" s="305"/>
    </row>
    <row r="294" spans="1:39" ht="30" outlineLevel="1">
      <c r="A294" s="510">
        <v>23</v>
      </c>
      <c r="B294" s="822"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8"/>
      <c r="Z294" s="408"/>
      <c r="AA294" s="408"/>
      <c r="AB294" s="408"/>
      <c r="AC294" s="408"/>
      <c r="AD294" s="408"/>
      <c r="AE294" s="408"/>
      <c r="AF294" s="408"/>
      <c r="AG294" s="408"/>
      <c r="AH294" s="408"/>
      <c r="AI294" s="408"/>
      <c r="AJ294" s="408"/>
      <c r="AK294" s="408"/>
      <c r="AL294" s="408"/>
      <c r="AM294" s="295">
        <f>SUM(Y294:AL294)</f>
        <v>0</v>
      </c>
    </row>
    <row r="295" spans="1:39" outlineLevel="1">
      <c r="B295" s="82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09">
        <v>0</v>
      </c>
      <c r="Z295" s="409">
        <v>0</v>
      </c>
      <c r="AA295" s="409">
        <v>0</v>
      </c>
      <c r="AB295" s="409">
        <v>0</v>
      </c>
      <c r="AC295" s="409">
        <v>0</v>
      </c>
      <c r="AD295" s="409">
        <v>0</v>
      </c>
      <c r="AE295" s="409">
        <v>0</v>
      </c>
      <c r="AF295" s="409">
        <f t="shared" ref="AF295" si="466">AF294</f>
        <v>0</v>
      </c>
      <c r="AG295" s="409">
        <f t="shared" ref="AG295" si="467">AG294</f>
        <v>0</v>
      </c>
      <c r="AH295" s="409">
        <f t="shared" ref="AH295" si="468">AH294</f>
        <v>0</v>
      </c>
      <c r="AI295" s="409">
        <f t="shared" ref="AI295" si="469">AI294</f>
        <v>0</v>
      </c>
      <c r="AJ295" s="409">
        <f t="shared" ref="AJ295" si="470">AJ294</f>
        <v>0</v>
      </c>
      <c r="AK295" s="409">
        <f t="shared" ref="AK295" si="471">AK294</f>
        <v>0</v>
      </c>
      <c r="AL295" s="409">
        <f t="shared" ref="AL295" si="472">AL294</f>
        <v>0</v>
      </c>
      <c r="AM295" s="305"/>
    </row>
    <row r="296" spans="1:39" outlineLevel="1">
      <c r="B296" s="830"/>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0"/>
      <c r="Z296" s="423"/>
      <c r="AA296" s="423"/>
      <c r="AB296" s="423"/>
      <c r="AC296" s="423"/>
      <c r="AD296" s="423"/>
      <c r="AE296" s="423"/>
      <c r="AF296" s="423"/>
      <c r="AG296" s="423"/>
      <c r="AH296" s="423"/>
      <c r="AI296" s="423"/>
      <c r="AJ296" s="423"/>
      <c r="AK296" s="423"/>
      <c r="AL296" s="423"/>
      <c r="AM296" s="305"/>
    </row>
    <row r="297" spans="1:39" ht="30" outlineLevel="1">
      <c r="A297" s="510">
        <v>24</v>
      </c>
      <c r="B297" s="822" t="s">
        <v>116</v>
      </c>
      <c r="C297" s="290" t="s">
        <v>25</v>
      </c>
      <c r="D297" s="294">
        <v>13474</v>
      </c>
      <c r="E297" s="294">
        <v>13474</v>
      </c>
      <c r="F297" s="294">
        <v>13474</v>
      </c>
      <c r="G297" s="294">
        <v>13474</v>
      </c>
      <c r="H297" s="294">
        <v>13474</v>
      </c>
      <c r="I297" s="294">
        <v>13359</v>
      </c>
      <c r="J297" s="294">
        <v>13359</v>
      </c>
      <c r="K297" s="294">
        <v>13359</v>
      </c>
      <c r="L297" s="294">
        <v>13359</v>
      </c>
      <c r="M297" s="294">
        <v>12030</v>
      </c>
      <c r="N297" s="290"/>
      <c r="O297" s="294">
        <v>1</v>
      </c>
      <c r="P297" s="294">
        <v>1</v>
      </c>
      <c r="Q297" s="294">
        <v>1</v>
      </c>
      <c r="R297" s="294">
        <v>1</v>
      </c>
      <c r="S297" s="294">
        <v>1</v>
      </c>
      <c r="T297" s="294">
        <v>1</v>
      </c>
      <c r="U297" s="294">
        <v>1</v>
      </c>
      <c r="V297" s="294">
        <v>1</v>
      </c>
      <c r="W297" s="294">
        <v>1</v>
      </c>
      <c r="X297" s="294">
        <v>1</v>
      </c>
      <c r="Y297" s="408">
        <v>1</v>
      </c>
      <c r="Z297" s="408"/>
      <c r="AA297" s="408"/>
      <c r="AB297" s="408"/>
      <c r="AC297" s="408"/>
      <c r="AD297" s="408"/>
      <c r="AE297" s="408"/>
      <c r="AF297" s="408"/>
      <c r="AG297" s="408"/>
      <c r="AH297" s="408"/>
      <c r="AI297" s="408"/>
      <c r="AJ297" s="408"/>
      <c r="AK297" s="408"/>
      <c r="AL297" s="408"/>
      <c r="AM297" s="295">
        <f>SUM(Y297:AL297)</f>
        <v>1</v>
      </c>
    </row>
    <row r="298" spans="1:39" outlineLevel="1">
      <c r="B298" s="82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9">
        <v>1</v>
      </c>
      <c r="Z298" s="409">
        <v>0</v>
      </c>
      <c r="AA298" s="409">
        <v>0</v>
      </c>
      <c r="AB298" s="409">
        <v>0</v>
      </c>
      <c r="AC298" s="409">
        <v>0</v>
      </c>
      <c r="AD298" s="409">
        <v>0</v>
      </c>
      <c r="AE298" s="409">
        <v>0</v>
      </c>
      <c r="AF298" s="409">
        <f t="shared" ref="AF298" si="473">AF297</f>
        <v>0</v>
      </c>
      <c r="AG298" s="409">
        <f t="shared" ref="AG298" si="474">AG297</f>
        <v>0</v>
      </c>
      <c r="AH298" s="409">
        <f t="shared" ref="AH298" si="475">AH297</f>
        <v>0</v>
      </c>
      <c r="AI298" s="409">
        <f t="shared" ref="AI298" si="476">AI297</f>
        <v>0</v>
      </c>
      <c r="AJ298" s="409">
        <f t="shared" ref="AJ298" si="477">AJ297</f>
        <v>0</v>
      </c>
      <c r="AK298" s="409">
        <f t="shared" ref="AK298" si="478">AK297</f>
        <v>0</v>
      </c>
      <c r="AL298" s="409">
        <f t="shared" ref="AL298" si="479">AL297</f>
        <v>0</v>
      </c>
      <c r="AM298" s="305"/>
    </row>
    <row r="299" spans="1:39" outlineLevel="1">
      <c r="B299" s="82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0"/>
      <c r="Z299" s="423"/>
      <c r="AA299" s="423"/>
      <c r="AB299" s="423"/>
      <c r="AC299" s="423"/>
      <c r="AD299" s="423"/>
      <c r="AE299" s="423"/>
      <c r="AF299" s="423"/>
      <c r="AG299" s="423"/>
      <c r="AH299" s="423"/>
      <c r="AI299" s="423"/>
      <c r="AJ299" s="423"/>
      <c r="AK299" s="423"/>
      <c r="AL299" s="423"/>
      <c r="AM299" s="305"/>
    </row>
    <row r="300" spans="1:39" ht="15.75" outlineLevel="1">
      <c r="B300" s="821"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0"/>
      <c r="Z300" s="423"/>
      <c r="AA300" s="423"/>
      <c r="AB300" s="423"/>
      <c r="AC300" s="423"/>
      <c r="AD300" s="423"/>
      <c r="AE300" s="423"/>
      <c r="AF300" s="423"/>
      <c r="AG300" s="423"/>
      <c r="AH300" s="423"/>
      <c r="AI300" s="423"/>
      <c r="AJ300" s="423"/>
      <c r="AK300" s="423"/>
      <c r="AL300" s="423"/>
      <c r="AM300" s="305"/>
    </row>
    <row r="301" spans="1:39" outlineLevel="1">
      <c r="A301" s="510">
        <v>25</v>
      </c>
      <c r="B301" s="822" t="s">
        <v>117</v>
      </c>
      <c r="C301" s="290" t="s">
        <v>25</v>
      </c>
      <c r="D301" s="294">
        <v>13143</v>
      </c>
      <c r="E301" s="294">
        <v>13143</v>
      </c>
      <c r="F301" s="294">
        <v>13143</v>
      </c>
      <c r="G301" s="294">
        <v>13143</v>
      </c>
      <c r="H301" s="294">
        <v>13143</v>
      </c>
      <c r="I301" s="294">
        <v>13143</v>
      </c>
      <c r="J301" s="294">
        <v>13143</v>
      </c>
      <c r="K301" s="294">
        <v>13143</v>
      </c>
      <c r="L301" s="294">
        <v>13143</v>
      </c>
      <c r="M301" s="294">
        <v>13143</v>
      </c>
      <c r="N301" s="294">
        <v>12</v>
      </c>
      <c r="O301" s="294">
        <v>2</v>
      </c>
      <c r="P301" s="294">
        <v>2</v>
      </c>
      <c r="Q301" s="294">
        <v>2</v>
      </c>
      <c r="R301" s="294">
        <v>2</v>
      </c>
      <c r="S301" s="294">
        <v>2</v>
      </c>
      <c r="T301" s="294">
        <v>2</v>
      </c>
      <c r="U301" s="294">
        <v>2</v>
      </c>
      <c r="V301" s="294">
        <v>2</v>
      </c>
      <c r="W301" s="294">
        <v>2</v>
      </c>
      <c r="X301" s="294">
        <v>2</v>
      </c>
      <c r="Y301" s="424"/>
      <c r="Z301" s="408"/>
      <c r="AA301" s="408">
        <v>1</v>
      </c>
      <c r="AB301" s="408">
        <v>0</v>
      </c>
      <c r="AC301" s="408"/>
      <c r="AD301" s="408"/>
      <c r="AE301" s="408"/>
      <c r="AF301" s="408"/>
      <c r="AG301" s="413"/>
      <c r="AH301" s="413"/>
      <c r="AI301" s="413"/>
      <c r="AJ301" s="413"/>
      <c r="AK301" s="413"/>
      <c r="AL301" s="413"/>
      <c r="AM301" s="295">
        <f>SUM(Y301:AL301)</f>
        <v>1</v>
      </c>
    </row>
    <row r="302" spans="1:39" outlineLevel="1">
      <c r="B302" s="823" t="s">
        <v>289</v>
      </c>
      <c r="C302" s="290" t="s">
        <v>163</v>
      </c>
      <c r="D302" s="294"/>
      <c r="E302" s="294"/>
      <c r="F302" s="294"/>
      <c r="G302" s="294"/>
      <c r="H302" s="294"/>
      <c r="I302" s="294"/>
      <c r="J302" s="294"/>
      <c r="K302" s="294"/>
      <c r="L302" s="294"/>
      <c r="M302" s="294"/>
      <c r="N302" s="294">
        <v>12</v>
      </c>
      <c r="O302" s="294"/>
      <c r="P302" s="294"/>
      <c r="Q302" s="294"/>
      <c r="R302" s="294"/>
      <c r="S302" s="294"/>
      <c r="T302" s="294"/>
      <c r="U302" s="294"/>
      <c r="V302" s="294"/>
      <c r="W302" s="294"/>
      <c r="X302" s="294"/>
      <c r="Y302" s="409">
        <v>0</v>
      </c>
      <c r="Z302" s="409">
        <v>0</v>
      </c>
      <c r="AA302" s="409">
        <v>1</v>
      </c>
      <c r="AB302" s="409">
        <v>0</v>
      </c>
      <c r="AC302" s="409">
        <v>0</v>
      </c>
      <c r="AD302" s="409">
        <v>0</v>
      </c>
      <c r="AE302" s="409">
        <v>0</v>
      </c>
      <c r="AF302" s="409">
        <f t="shared" ref="AF302" si="480">AF301</f>
        <v>0</v>
      </c>
      <c r="AG302" s="409">
        <f t="shared" ref="AG302" si="481">AG301</f>
        <v>0</v>
      </c>
      <c r="AH302" s="409">
        <f t="shared" ref="AH302" si="482">AH301</f>
        <v>0</v>
      </c>
      <c r="AI302" s="409">
        <f t="shared" ref="AI302" si="483">AI301</f>
        <v>0</v>
      </c>
      <c r="AJ302" s="409">
        <f t="shared" ref="AJ302" si="484">AJ301</f>
        <v>0</v>
      </c>
      <c r="AK302" s="409">
        <f t="shared" ref="AK302" si="485">AK301</f>
        <v>0</v>
      </c>
      <c r="AL302" s="409">
        <f t="shared" ref="AL302" si="486">AL301</f>
        <v>0</v>
      </c>
      <c r="AM302" s="305"/>
    </row>
    <row r="303" spans="1:39" outlineLevel="1">
      <c r="B303" s="82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0"/>
      <c r="Z303" s="423"/>
      <c r="AA303" s="423"/>
      <c r="AB303" s="423"/>
      <c r="AC303" s="423"/>
      <c r="AD303" s="423"/>
      <c r="AE303" s="423"/>
      <c r="AF303" s="423"/>
      <c r="AG303" s="423"/>
      <c r="AH303" s="423"/>
      <c r="AI303" s="423"/>
      <c r="AJ303" s="423"/>
      <c r="AK303" s="423"/>
      <c r="AL303" s="423"/>
      <c r="AM303" s="305"/>
    </row>
    <row r="304" spans="1:39" outlineLevel="1">
      <c r="A304" s="510">
        <v>26</v>
      </c>
      <c r="B304" s="822" t="s">
        <v>118</v>
      </c>
      <c r="C304" s="290" t="s">
        <v>25</v>
      </c>
      <c r="D304" s="294">
        <v>2169223</v>
      </c>
      <c r="E304" s="294">
        <v>2146732</v>
      </c>
      <c r="F304" s="294">
        <v>2146732</v>
      </c>
      <c r="G304" s="294">
        <v>2146732</v>
      </c>
      <c r="H304" s="294">
        <v>2146732</v>
      </c>
      <c r="I304" s="294">
        <v>2146732</v>
      </c>
      <c r="J304" s="294">
        <v>2146732</v>
      </c>
      <c r="K304" s="294">
        <v>2146732</v>
      </c>
      <c r="L304" s="294">
        <v>2136611</v>
      </c>
      <c r="M304" s="294">
        <v>2136611</v>
      </c>
      <c r="N304" s="294">
        <v>12</v>
      </c>
      <c r="O304" s="294">
        <v>152</v>
      </c>
      <c r="P304" s="294">
        <v>148</v>
      </c>
      <c r="Q304" s="294">
        <v>148</v>
      </c>
      <c r="R304" s="294">
        <v>148</v>
      </c>
      <c r="S304" s="294">
        <v>148</v>
      </c>
      <c r="T304" s="294">
        <v>148</v>
      </c>
      <c r="U304" s="294">
        <v>148</v>
      </c>
      <c r="V304" s="294">
        <v>148</v>
      </c>
      <c r="W304" s="294">
        <v>148</v>
      </c>
      <c r="X304" s="294">
        <v>148</v>
      </c>
      <c r="Y304" s="424"/>
      <c r="Z304" s="408">
        <v>0.1</v>
      </c>
      <c r="AA304" s="408">
        <v>0.86</v>
      </c>
      <c r="AB304" s="408">
        <v>0.04</v>
      </c>
      <c r="AC304" s="408"/>
      <c r="AD304" s="408"/>
      <c r="AE304" s="408"/>
      <c r="AF304" s="408"/>
      <c r="AG304" s="413"/>
      <c r="AH304" s="413"/>
      <c r="AI304" s="413"/>
      <c r="AJ304" s="413"/>
      <c r="AK304" s="413"/>
      <c r="AL304" s="413"/>
      <c r="AM304" s="295">
        <f>SUM(Y304:AL304)</f>
        <v>1</v>
      </c>
    </row>
    <row r="305" spans="1:39" outlineLevel="1">
      <c r="B305" s="823" t="s">
        <v>289</v>
      </c>
      <c r="C305" s="290" t="s">
        <v>163</v>
      </c>
      <c r="D305" s="294">
        <v>2603625.2737719715</v>
      </c>
      <c r="E305" s="294">
        <v>2626211.5093961833</v>
      </c>
      <c r="F305" s="294">
        <v>2857900.433558431</v>
      </c>
      <c r="G305" s="294">
        <v>2857900.433558431</v>
      </c>
      <c r="H305" s="294">
        <v>2857900.433558431</v>
      </c>
      <c r="I305" s="294">
        <v>2799381</v>
      </c>
      <c r="J305" s="294">
        <v>2799381</v>
      </c>
      <c r="K305" s="294">
        <v>2799381</v>
      </c>
      <c r="L305" s="294">
        <v>2795897</v>
      </c>
      <c r="M305" s="294">
        <v>2795897</v>
      </c>
      <c r="N305" s="294">
        <v>12</v>
      </c>
      <c r="O305" s="294">
        <v>660.04343693088458</v>
      </c>
      <c r="P305" s="294">
        <v>664.11376061939688</v>
      </c>
      <c r="Q305" s="294">
        <v>759.37313757474635</v>
      </c>
      <c r="R305" s="294">
        <v>759.37313757474635</v>
      </c>
      <c r="S305" s="294">
        <v>759.37313757474635</v>
      </c>
      <c r="T305" s="294">
        <v>750</v>
      </c>
      <c r="U305" s="294">
        <v>750</v>
      </c>
      <c r="V305" s="294">
        <v>750</v>
      </c>
      <c r="W305" s="294">
        <v>749</v>
      </c>
      <c r="X305" s="294">
        <v>749</v>
      </c>
      <c r="Y305" s="409">
        <v>0</v>
      </c>
      <c r="Z305" s="409">
        <v>0.1</v>
      </c>
      <c r="AA305" s="409">
        <v>0.86</v>
      </c>
      <c r="AB305" s="409">
        <v>0.04</v>
      </c>
      <c r="AC305" s="409">
        <v>0</v>
      </c>
      <c r="AD305" s="409">
        <v>0</v>
      </c>
      <c r="AE305" s="409">
        <v>0</v>
      </c>
      <c r="AF305" s="409">
        <f t="shared" ref="AF305" si="487">AF304</f>
        <v>0</v>
      </c>
      <c r="AG305" s="409">
        <f t="shared" ref="AG305" si="488">AG304</f>
        <v>0</v>
      </c>
      <c r="AH305" s="409">
        <f t="shared" ref="AH305" si="489">AH304</f>
        <v>0</v>
      </c>
      <c r="AI305" s="409">
        <f t="shared" ref="AI305" si="490">AI304</f>
        <v>0</v>
      </c>
      <c r="AJ305" s="409">
        <f t="shared" ref="AJ305" si="491">AJ304</f>
        <v>0</v>
      </c>
      <c r="AK305" s="409">
        <f t="shared" ref="AK305" si="492">AK304</f>
        <v>0</v>
      </c>
      <c r="AL305" s="409">
        <f t="shared" ref="AL305" si="493">AL304</f>
        <v>0</v>
      </c>
      <c r="AM305" s="305"/>
    </row>
    <row r="306" spans="1:39" outlineLevel="1">
      <c r="B306" s="82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0"/>
      <c r="Z306" s="423"/>
      <c r="AA306" s="423"/>
      <c r="AB306" s="423"/>
      <c r="AC306" s="423"/>
      <c r="AD306" s="423"/>
      <c r="AE306" s="423"/>
      <c r="AF306" s="423"/>
      <c r="AG306" s="423"/>
      <c r="AH306" s="423"/>
      <c r="AI306" s="423"/>
      <c r="AJ306" s="423"/>
      <c r="AK306" s="423"/>
      <c r="AL306" s="423"/>
      <c r="AM306" s="305"/>
    </row>
    <row r="307" spans="1:39" ht="30" outlineLevel="1">
      <c r="A307" s="510">
        <v>27</v>
      </c>
      <c r="B307" s="822" t="s">
        <v>119</v>
      </c>
      <c r="C307" s="290" t="s">
        <v>25</v>
      </c>
      <c r="D307" s="294">
        <v>57856</v>
      </c>
      <c r="E307" s="294">
        <v>57856</v>
      </c>
      <c r="F307" s="294">
        <v>57856</v>
      </c>
      <c r="G307" s="294">
        <v>57856</v>
      </c>
      <c r="H307" s="294">
        <v>57856</v>
      </c>
      <c r="I307" s="294">
        <v>44408</v>
      </c>
      <c r="J307" s="294">
        <v>457</v>
      </c>
      <c r="K307" s="294">
        <v>0</v>
      </c>
      <c r="L307" s="294">
        <v>0</v>
      </c>
      <c r="M307" s="294">
        <v>0</v>
      </c>
      <c r="N307" s="294">
        <v>12</v>
      </c>
      <c r="O307" s="294">
        <v>4</v>
      </c>
      <c r="P307" s="294">
        <v>4</v>
      </c>
      <c r="Q307" s="294">
        <v>4</v>
      </c>
      <c r="R307" s="294">
        <v>4</v>
      </c>
      <c r="S307" s="294">
        <v>4</v>
      </c>
      <c r="T307" s="294">
        <v>3</v>
      </c>
      <c r="U307" s="294">
        <v>0</v>
      </c>
      <c r="V307" s="294">
        <v>0</v>
      </c>
      <c r="W307" s="294">
        <v>0</v>
      </c>
      <c r="X307" s="294">
        <v>0</v>
      </c>
      <c r="Y307" s="424"/>
      <c r="Z307" s="408">
        <v>0.42</v>
      </c>
      <c r="AA307" s="408">
        <v>0.57999999999999996</v>
      </c>
      <c r="AB307" s="408"/>
      <c r="AC307" s="408"/>
      <c r="AD307" s="408"/>
      <c r="AE307" s="408"/>
      <c r="AF307" s="408"/>
      <c r="AG307" s="413"/>
      <c r="AH307" s="413"/>
      <c r="AI307" s="413"/>
      <c r="AJ307" s="413"/>
      <c r="AK307" s="413"/>
      <c r="AL307" s="413"/>
      <c r="AM307" s="295">
        <f>SUM(Y307:AL307)</f>
        <v>1</v>
      </c>
    </row>
    <row r="308" spans="1:39" outlineLevel="1">
      <c r="B308" s="823" t="s">
        <v>289</v>
      </c>
      <c r="C308" s="290" t="s">
        <v>163</v>
      </c>
      <c r="D308" s="294">
        <v>9636</v>
      </c>
      <c r="E308" s="294">
        <v>9636</v>
      </c>
      <c r="F308" s="294">
        <v>9636</v>
      </c>
      <c r="G308" s="294">
        <v>9636</v>
      </c>
      <c r="H308" s="294">
        <v>9636</v>
      </c>
      <c r="I308" s="294">
        <v>9622</v>
      </c>
      <c r="J308" s="294">
        <v>9579</v>
      </c>
      <c r="K308" s="294">
        <v>9579</v>
      </c>
      <c r="L308" s="294">
        <v>9579</v>
      </c>
      <c r="M308" s="294">
        <v>8397</v>
      </c>
      <c r="N308" s="294">
        <v>12</v>
      </c>
      <c r="O308" s="294">
        <v>1</v>
      </c>
      <c r="P308" s="294">
        <v>1</v>
      </c>
      <c r="Q308" s="294">
        <v>1</v>
      </c>
      <c r="R308" s="294">
        <v>1</v>
      </c>
      <c r="S308" s="294">
        <v>1</v>
      </c>
      <c r="T308" s="294">
        <v>1</v>
      </c>
      <c r="U308" s="294">
        <v>1</v>
      </c>
      <c r="V308" s="294">
        <v>1</v>
      </c>
      <c r="W308" s="294">
        <v>1</v>
      </c>
      <c r="X308" s="294">
        <v>1</v>
      </c>
      <c r="Y308" s="409">
        <v>0</v>
      </c>
      <c r="Z308" s="409">
        <v>0.42</v>
      </c>
      <c r="AA308" s="409">
        <v>0.57999999999999996</v>
      </c>
      <c r="AB308" s="409">
        <v>0</v>
      </c>
      <c r="AC308" s="409">
        <v>0</v>
      </c>
      <c r="AD308" s="409">
        <v>0</v>
      </c>
      <c r="AE308" s="409">
        <v>0</v>
      </c>
      <c r="AF308" s="409">
        <f t="shared" ref="AF308" si="494">AF307</f>
        <v>0</v>
      </c>
      <c r="AG308" s="409">
        <f t="shared" ref="AG308" si="495">AG307</f>
        <v>0</v>
      </c>
      <c r="AH308" s="409">
        <f t="shared" ref="AH308" si="496">AH307</f>
        <v>0</v>
      </c>
      <c r="AI308" s="409">
        <f t="shared" ref="AI308" si="497">AI307</f>
        <v>0</v>
      </c>
      <c r="AJ308" s="409">
        <f t="shared" ref="AJ308" si="498">AJ307</f>
        <v>0</v>
      </c>
      <c r="AK308" s="409">
        <f t="shared" ref="AK308" si="499">AK307</f>
        <v>0</v>
      </c>
      <c r="AL308" s="409">
        <f t="shared" ref="AL308" si="500">AL307</f>
        <v>0</v>
      </c>
      <c r="AM308" s="305"/>
    </row>
    <row r="309" spans="1:39" outlineLevel="1">
      <c r="B309" s="82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0"/>
      <c r="Z309" s="423"/>
      <c r="AA309" s="423"/>
      <c r="AB309" s="423"/>
      <c r="AC309" s="423"/>
      <c r="AD309" s="423"/>
      <c r="AE309" s="423"/>
      <c r="AF309" s="423"/>
      <c r="AG309" s="423"/>
      <c r="AH309" s="423"/>
      <c r="AI309" s="423"/>
      <c r="AJ309" s="423"/>
      <c r="AK309" s="423"/>
      <c r="AL309" s="423"/>
      <c r="AM309" s="305"/>
    </row>
    <row r="310" spans="1:39" ht="30" outlineLevel="1">
      <c r="A310" s="510">
        <v>28</v>
      </c>
      <c r="B310" s="822"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4"/>
      <c r="Z310" s="408"/>
      <c r="AA310" s="408"/>
      <c r="AB310" s="408"/>
      <c r="AC310" s="408"/>
      <c r="AD310" s="408"/>
      <c r="AE310" s="408"/>
      <c r="AF310" s="408"/>
      <c r="AG310" s="413"/>
      <c r="AH310" s="413"/>
      <c r="AI310" s="413"/>
      <c r="AJ310" s="413"/>
      <c r="AK310" s="413"/>
      <c r="AL310" s="413"/>
      <c r="AM310" s="295">
        <f>SUM(Y310:AL310)</f>
        <v>0</v>
      </c>
    </row>
    <row r="311" spans="1:39" outlineLevel="1">
      <c r="B311" s="823" t="s">
        <v>289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09">
        <v>0</v>
      </c>
      <c r="Z311" s="409">
        <v>0</v>
      </c>
      <c r="AA311" s="409">
        <v>0</v>
      </c>
      <c r="AB311" s="409">
        <v>0</v>
      </c>
      <c r="AC311" s="409">
        <v>0</v>
      </c>
      <c r="AD311" s="409">
        <v>0</v>
      </c>
      <c r="AE311" s="409">
        <v>0</v>
      </c>
      <c r="AF311" s="409">
        <f t="shared" ref="AF311" si="501">AF310</f>
        <v>0</v>
      </c>
      <c r="AG311" s="409">
        <f t="shared" ref="AG311" si="502">AG310</f>
        <v>0</v>
      </c>
      <c r="AH311" s="409">
        <f t="shared" ref="AH311" si="503">AH310</f>
        <v>0</v>
      </c>
      <c r="AI311" s="409">
        <f t="shared" ref="AI311" si="504">AI310</f>
        <v>0</v>
      </c>
      <c r="AJ311" s="409">
        <f t="shared" ref="AJ311" si="505">AJ310</f>
        <v>0</v>
      </c>
      <c r="AK311" s="409">
        <f t="shared" ref="AK311" si="506">AK310</f>
        <v>0</v>
      </c>
      <c r="AL311" s="409">
        <f t="shared" ref="AL311" si="507">AL310</f>
        <v>0</v>
      </c>
      <c r="AM311" s="305"/>
    </row>
    <row r="312" spans="1:39" outlineLevel="1">
      <c r="B312" s="82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0"/>
      <c r="Z312" s="423"/>
      <c r="AA312" s="423"/>
      <c r="AB312" s="423"/>
      <c r="AC312" s="423"/>
      <c r="AD312" s="423"/>
      <c r="AE312" s="423"/>
      <c r="AF312" s="423"/>
      <c r="AG312" s="423"/>
      <c r="AH312" s="423"/>
      <c r="AI312" s="423"/>
      <c r="AJ312" s="423"/>
      <c r="AK312" s="423"/>
      <c r="AL312" s="423"/>
      <c r="AM312" s="305"/>
    </row>
    <row r="313" spans="1:39" ht="30" outlineLevel="1">
      <c r="A313" s="510">
        <v>29</v>
      </c>
      <c r="B313" s="822"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4"/>
      <c r="Z313" s="408"/>
      <c r="AA313" s="408"/>
      <c r="AB313" s="408"/>
      <c r="AC313" s="408"/>
      <c r="AD313" s="408"/>
      <c r="AE313" s="408"/>
      <c r="AF313" s="408"/>
      <c r="AG313" s="413"/>
      <c r="AH313" s="413"/>
      <c r="AI313" s="413"/>
      <c r="AJ313" s="413"/>
      <c r="AK313" s="413"/>
      <c r="AL313" s="413"/>
      <c r="AM313" s="295">
        <f>SUM(Y313:AL313)</f>
        <v>0</v>
      </c>
    </row>
    <row r="314" spans="1:39" outlineLevel="1">
      <c r="B314" s="823" t="s">
        <v>289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09">
        <v>0</v>
      </c>
      <c r="Z314" s="409">
        <v>0</v>
      </c>
      <c r="AA314" s="409">
        <v>0</v>
      </c>
      <c r="AB314" s="409">
        <v>0</v>
      </c>
      <c r="AC314" s="409">
        <v>0</v>
      </c>
      <c r="AD314" s="409">
        <v>0</v>
      </c>
      <c r="AE314" s="409">
        <v>0</v>
      </c>
      <c r="AF314" s="409">
        <f t="shared" ref="AF314" si="508">AF313</f>
        <v>0</v>
      </c>
      <c r="AG314" s="409">
        <f t="shared" ref="AG314" si="509">AG313</f>
        <v>0</v>
      </c>
      <c r="AH314" s="409">
        <f t="shared" ref="AH314" si="510">AH313</f>
        <v>0</v>
      </c>
      <c r="AI314" s="409">
        <f t="shared" ref="AI314" si="511">AI313</f>
        <v>0</v>
      </c>
      <c r="AJ314" s="409">
        <f t="shared" ref="AJ314" si="512">AJ313</f>
        <v>0</v>
      </c>
      <c r="AK314" s="409">
        <f t="shared" ref="AK314" si="513">AK313</f>
        <v>0</v>
      </c>
      <c r="AL314" s="409">
        <f t="shared" ref="AL314" si="514">AL313</f>
        <v>0</v>
      </c>
      <c r="AM314" s="305"/>
    </row>
    <row r="315" spans="1:39" outlineLevel="1">
      <c r="B315" s="82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0"/>
      <c r="Z315" s="423"/>
      <c r="AA315" s="423"/>
      <c r="AB315" s="423"/>
      <c r="AC315" s="423"/>
      <c r="AD315" s="423"/>
      <c r="AE315" s="423"/>
      <c r="AF315" s="423"/>
      <c r="AG315" s="423"/>
      <c r="AH315" s="423"/>
      <c r="AI315" s="423"/>
      <c r="AJ315" s="423"/>
      <c r="AK315" s="423"/>
      <c r="AL315" s="423"/>
      <c r="AM315" s="305"/>
    </row>
    <row r="316" spans="1:39" ht="30" outlineLevel="1">
      <c r="A316" s="510">
        <v>30</v>
      </c>
      <c r="B316" s="822"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4"/>
      <c r="Z316" s="408"/>
      <c r="AA316" s="408"/>
      <c r="AB316" s="408"/>
      <c r="AC316" s="408"/>
      <c r="AD316" s="408"/>
      <c r="AE316" s="408"/>
      <c r="AF316" s="408"/>
      <c r="AG316" s="413"/>
      <c r="AH316" s="413"/>
      <c r="AI316" s="413"/>
      <c r="AJ316" s="413"/>
      <c r="AK316" s="413"/>
      <c r="AL316" s="413"/>
      <c r="AM316" s="295">
        <f>SUM(Y316:AL316)</f>
        <v>0</v>
      </c>
    </row>
    <row r="317" spans="1:39" outlineLevel="1">
      <c r="B317" s="823" t="s">
        <v>289</v>
      </c>
      <c r="C317" s="290" t="s">
        <v>163</v>
      </c>
      <c r="D317" s="294"/>
      <c r="E317" s="294"/>
      <c r="F317" s="294"/>
      <c r="G317" s="294"/>
      <c r="H317" s="294"/>
      <c r="I317" s="294"/>
      <c r="J317" s="294"/>
      <c r="K317" s="294"/>
      <c r="L317" s="294"/>
      <c r="M317" s="294"/>
      <c r="N317" s="294">
        <v>12</v>
      </c>
      <c r="O317" s="294"/>
      <c r="P317" s="294"/>
      <c r="Q317" s="294"/>
      <c r="R317" s="294"/>
      <c r="S317" s="294"/>
      <c r="T317" s="294"/>
      <c r="U317" s="294"/>
      <c r="V317" s="294"/>
      <c r="W317" s="294"/>
      <c r="X317" s="294"/>
      <c r="Y317" s="409">
        <v>0</v>
      </c>
      <c r="Z317" s="409">
        <v>0</v>
      </c>
      <c r="AA317" s="409">
        <v>0</v>
      </c>
      <c r="AB317" s="409">
        <v>0</v>
      </c>
      <c r="AC317" s="409">
        <v>0</v>
      </c>
      <c r="AD317" s="409">
        <v>0</v>
      </c>
      <c r="AE317" s="409">
        <v>0</v>
      </c>
      <c r="AF317" s="409">
        <f t="shared" ref="AF317" si="515">AF316</f>
        <v>0</v>
      </c>
      <c r="AG317" s="409">
        <f t="shared" ref="AG317" si="516">AG316</f>
        <v>0</v>
      </c>
      <c r="AH317" s="409">
        <f t="shared" ref="AH317" si="517">AH316</f>
        <v>0</v>
      </c>
      <c r="AI317" s="409">
        <f t="shared" ref="AI317" si="518">AI316</f>
        <v>0</v>
      </c>
      <c r="AJ317" s="409">
        <f t="shared" ref="AJ317" si="519">AJ316</f>
        <v>0</v>
      </c>
      <c r="AK317" s="409">
        <f t="shared" ref="AK317" si="520">AK316</f>
        <v>0</v>
      </c>
      <c r="AL317" s="409">
        <f t="shared" ref="AL317" si="521">AL316</f>
        <v>0</v>
      </c>
      <c r="AM317" s="305"/>
    </row>
    <row r="318" spans="1:39" outlineLevel="1">
      <c r="B318" s="82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0"/>
      <c r="Z318" s="423"/>
      <c r="AA318" s="423"/>
      <c r="AB318" s="423"/>
      <c r="AC318" s="423"/>
      <c r="AD318" s="423"/>
      <c r="AE318" s="423"/>
      <c r="AF318" s="423"/>
      <c r="AG318" s="423"/>
      <c r="AH318" s="423"/>
      <c r="AI318" s="423"/>
      <c r="AJ318" s="423"/>
      <c r="AK318" s="423"/>
      <c r="AL318" s="423"/>
      <c r="AM318" s="305"/>
    </row>
    <row r="319" spans="1:39" ht="30" outlineLevel="1">
      <c r="A319" s="510">
        <v>31</v>
      </c>
      <c r="B319" s="822"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4"/>
      <c r="Z319" s="408"/>
      <c r="AA319" s="408"/>
      <c r="AB319" s="408"/>
      <c r="AC319" s="408"/>
      <c r="AD319" s="408"/>
      <c r="AE319" s="408"/>
      <c r="AF319" s="408"/>
      <c r="AG319" s="413"/>
      <c r="AH319" s="413"/>
      <c r="AI319" s="413"/>
      <c r="AJ319" s="413"/>
      <c r="AK319" s="413"/>
      <c r="AL319" s="413"/>
      <c r="AM319" s="295">
        <f>SUM(Y319:AL319)</f>
        <v>0</v>
      </c>
    </row>
    <row r="320" spans="1:39" outlineLevel="1">
      <c r="B320" s="823" t="s">
        <v>289</v>
      </c>
      <c r="C320" s="290" t="s">
        <v>163</v>
      </c>
      <c r="D320" s="294"/>
      <c r="E320" s="294"/>
      <c r="F320" s="294"/>
      <c r="G320" s="294"/>
      <c r="H320" s="294"/>
      <c r="I320" s="294"/>
      <c r="J320" s="294"/>
      <c r="K320" s="294"/>
      <c r="L320" s="294"/>
      <c r="M320" s="294"/>
      <c r="N320" s="294">
        <v>12</v>
      </c>
      <c r="O320" s="294"/>
      <c r="P320" s="294"/>
      <c r="Q320" s="294"/>
      <c r="R320" s="294"/>
      <c r="S320" s="294"/>
      <c r="T320" s="294"/>
      <c r="U320" s="294"/>
      <c r="V320" s="294"/>
      <c r="W320" s="294"/>
      <c r="X320" s="294"/>
      <c r="Y320" s="409">
        <v>0</v>
      </c>
      <c r="Z320" s="409">
        <v>0</v>
      </c>
      <c r="AA320" s="409">
        <v>0</v>
      </c>
      <c r="AB320" s="409">
        <v>0</v>
      </c>
      <c r="AC320" s="409">
        <v>0</v>
      </c>
      <c r="AD320" s="409">
        <v>0</v>
      </c>
      <c r="AE320" s="409">
        <v>0</v>
      </c>
      <c r="AF320" s="409">
        <f t="shared" ref="AF320" si="522">AF319</f>
        <v>0</v>
      </c>
      <c r="AG320" s="409">
        <f t="shared" ref="AG320" si="523">AG319</f>
        <v>0</v>
      </c>
      <c r="AH320" s="409">
        <f t="shared" ref="AH320" si="524">AH319</f>
        <v>0</v>
      </c>
      <c r="AI320" s="409">
        <f t="shared" ref="AI320" si="525">AI319</f>
        <v>0</v>
      </c>
      <c r="AJ320" s="409">
        <f t="shared" ref="AJ320" si="526">AJ319</f>
        <v>0</v>
      </c>
      <c r="AK320" s="409">
        <f t="shared" ref="AK320" si="527">AK319</f>
        <v>0</v>
      </c>
      <c r="AL320" s="409">
        <f t="shared" ref="AL320" si="528">AL319</f>
        <v>0</v>
      </c>
      <c r="AM320" s="305"/>
    </row>
    <row r="321" spans="1:39" outlineLevel="1">
      <c r="B321" s="822"/>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0"/>
      <c r="Z321" s="423"/>
      <c r="AA321" s="423"/>
      <c r="AB321" s="423"/>
      <c r="AC321" s="423"/>
      <c r="AD321" s="423"/>
      <c r="AE321" s="423"/>
      <c r="AF321" s="423"/>
      <c r="AG321" s="423"/>
      <c r="AH321" s="423"/>
      <c r="AI321" s="423"/>
      <c r="AJ321" s="423"/>
      <c r="AK321" s="423"/>
      <c r="AL321" s="423"/>
      <c r="AM321" s="305"/>
    </row>
    <row r="322" spans="1:39" ht="30" outlineLevel="1">
      <c r="A322" s="510">
        <v>32</v>
      </c>
      <c r="B322" s="822"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4"/>
      <c r="Z322" s="408"/>
      <c r="AA322" s="408"/>
      <c r="AB322" s="408">
        <v>1</v>
      </c>
      <c r="AC322" s="408"/>
      <c r="AD322" s="408"/>
      <c r="AE322" s="408"/>
      <c r="AF322" s="408"/>
      <c r="AG322" s="413"/>
      <c r="AH322" s="413"/>
      <c r="AI322" s="413"/>
      <c r="AJ322" s="413"/>
      <c r="AK322" s="413"/>
      <c r="AL322" s="413"/>
      <c r="AM322" s="295">
        <f>SUM(Y322:AL322)</f>
        <v>1</v>
      </c>
    </row>
    <row r="323" spans="1:39" outlineLevel="1">
      <c r="B323" s="823" t="s">
        <v>289</v>
      </c>
      <c r="C323" s="290" t="s">
        <v>163</v>
      </c>
      <c r="D323" s="294">
        <v>835</v>
      </c>
      <c r="E323" s="294">
        <v>835</v>
      </c>
      <c r="F323" s="294">
        <v>835</v>
      </c>
      <c r="G323" s="294">
        <v>835</v>
      </c>
      <c r="H323" s="294">
        <v>835</v>
      </c>
      <c r="I323" s="294">
        <v>835</v>
      </c>
      <c r="J323" s="294">
        <v>835</v>
      </c>
      <c r="K323" s="294">
        <v>835</v>
      </c>
      <c r="L323" s="294">
        <v>835</v>
      </c>
      <c r="M323" s="294">
        <v>835</v>
      </c>
      <c r="N323" s="294">
        <v>12</v>
      </c>
      <c r="O323" s="294">
        <v>0</v>
      </c>
      <c r="P323" s="294">
        <v>0</v>
      </c>
      <c r="Q323" s="294">
        <v>0</v>
      </c>
      <c r="R323" s="294">
        <v>0</v>
      </c>
      <c r="S323" s="294">
        <v>0</v>
      </c>
      <c r="T323" s="294">
        <v>0</v>
      </c>
      <c r="U323" s="294">
        <v>0</v>
      </c>
      <c r="V323" s="294">
        <v>0</v>
      </c>
      <c r="W323" s="294">
        <v>0</v>
      </c>
      <c r="X323" s="294">
        <v>0</v>
      </c>
      <c r="Y323" s="409">
        <v>0</v>
      </c>
      <c r="Z323" s="409">
        <v>0</v>
      </c>
      <c r="AA323" s="409">
        <v>0</v>
      </c>
      <c r="AB323" s="409">
        <v>1</v>
      </c>
      <c r="AC323" s="409">
        <v>0</v>
      </c>
      <c r="AD323" s="409">
        <v>0</v>
      </c>
      <c r="AE323" s="409">
        <v>0</v>
      </c>
      <c r="AF323" s="409">
        <f t="shared" ref="AF323" si="529">AF322</f>
        <v>0</v>
      </c>
      <c r="AG323" s="409">
        <f t="shared" ref="AG323" si="530">AG322</f>
        <v>0</v>
      </c>
      <c r="AH323" s="409">
        <f t="shared" ref="AH323" si="531">AH322</f>
        <v>0</v>
      </c>
      <c r="AI323" s="409">
        <f t="shared" ref="AI323" si="532">AI322</f>
        <v>0</v>
      </c>
      <c r="AJ323" s="409">
        <f t="shared" ref="AJ323" si="533">AJ322</f>
        <v>0</v>
      </c>
      <c r="AK323" s="409">
        <f t="shared" ref="AK323" si="534">AK322</f>
        <v>0</v>
      </c>
      <c r="AL323" s="409">
        <f t="shared" ref="AL323" si="535">AL322</f>
        <v>0</v>
      </c>
      <c r="AM323" s="305"/>
    </row>
    <row r="324" spans="1:39" outlineLevel="1">
      <c r="B324" s="822"/>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0"/>
      <c r="Z324" s="423"/>
      <c r="AA324" s="423"/>
      <c r="AB324" s="423"/>
      <c r="AC324" s="423"/>
      <c r="AD324" s="423"/>
      <c r="AE324" s="423"/>
      <c r="AF324" s="423"/>
      <c r="AG324" s="423"/>
      <c r="AH324" s="423"/>
      <c r="AI324" s="423"/>
      <c r="AJ324" s="423"/>
      <c r="AK324" s="423"/>
      <c r="AL324" s="423"/>
      <c r="AM324" s="305"/>
    </row>
    <row r="325" spans="1:39" ht="15.75" outlineLevel="1">
      <c r="B325" s="821"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0"/>
      <c r="Z325" s="423"/>
      <c r="AA325" s="423"/>
      <c r="AB325" s="423"/>
      <c r="AC325" s="423"/>
      <c r="AD325" s="423"/>
      <c r="AE325" s="423"/>
      <c r="AF325" s="423"/>
      <c r="AG325" s="423"/>
      <c r="AH325" s="423"/>
      <c r="AI325" s="423"/>
      <c r="AJ325" s="423"/>
      <c r="AK325" s="423"/>
      <c r="AL325" s="423"/>
      <c r="AM325" s="305"/>
    </row>
    <row r="326" spans="1:39" outlineLevel="1">
      <c r="A326" s="510">
        <v>33</v>
      </c>
      <c r="B326" s="822"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4"/>
      <c r="Z326" s="408"/>
      <c r="AA326" s="408"/>
      <c r="AB326" s="408"/>
      <c r="AC326" s="408"/>
      <c r="AD326" s="408"/>
      <c r="AE326" s="408"/>
      <c r="AF326" s="408"/>
      <c r="AG326" s="413"/>
      <c r="AH326" s="413"/>
      <c r="AI326" s="413"/>
      <c r="AJ326" s="413"/>
      <c r="AK326" s="413"/>
      <c r="AL326" s="413"/>
      <c r="AM326" s="295">
        <f>SUM(Y326:AL326)</f>
        <v>0</v>
      </c>
    </row>
    <row r="327" spans="1:39" outlineLevel="1">
      <c r="B327" s="823" t="s">
        <v>289</v>
      </c>
      <c r="C327" s="290" t="s">
        <v>163</v>
      </c>
      <c r="D327" s="294"/>
      <c r="E327" s="294"/>
      <c r="F327" s="294"/>
      <c r="G327" s="294"/>
      <c r="H327" s="294"/>
      <c r="I327" s="294"/>
      <c r="J327" s="294"/>
      <c r="K327" s="294"/>
      <c r="L327" s="294"/>
      <c r="M327" s="294"/>
      <c r="N327" s="294">
        <v>0</v>
      </c>
      <c r="O327" s="294"/>
      <c r="P327" s="294"/>
      <c r="Q327" s="294"/>
      <c r="R327" s="294"/>
      <c r="S327" s="294"/>
      <c r="T327" s="294"/>
      <c r="U327" s="294"/>
      <c r="V327" s="294"/>
      <c r="W327" s="294"/>
      <c r="X327" s="294"/>
      <c r="Y327" s="409">
        <v>0</v>
      </c>
      <c r="Z327" s="409">
        <v>0</v>
      </c>
      <c r="AA327" s="409">
        <v>0</v>
      </c>
      <c r="AB327" s="409">
        <v>0</v>
      </c>
      <c r="AC327" s="409">
        <v>0</v>
      </c>
      <c r="AD327" s="409">
        <v>0</v>
      </c>
      <c r="AE327" s="409">
        <v>0</v>
      </c>
      <c r="AF327" s="409">
        <f t="shared" ref="AF327" si="536">AF326</f>
        <v>0</v>
      </c>
      <c r="AG327" s="409">
        <f t="shared" ref="AG327" si="537">AG326</f>
        <v>0</v>
      </c>
      <c r="AH327" s="409">
        <f t="shared" ref="AH327" si="538">AH326</f>
        <v>0</v>
      </c>
      <c r="AI327" s="409">
        <f t="shared" ref="AI327" si="539">AI326</f>
        <v>0</v>
      </c>
      <c r="AJ327" s="409">
        <f t="shared" ref="AJ327" si="540">AJ326</f>
        <v>0</v>
      </c>
      <c r="AK327" s="409">
        <f t="shared" ref="AK327" si="541">AK326</f>
        <v>0</v>
      </c>
      <c r="AL327" s="409">
        <f t="shared" ref="AL327" si="542">AL326</f>
        <v>0</v>
      </c>
      <c r="AM327" s="305"/>
    </row>
    <row r="328" spans="1:39" outlineLevel="1">
      <c r="B328" s="822"/>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0"/>
      <c r="Z328" s="423"/>
      <c r="AA328" s="423"/>
      <c r="AB328" s="423"/>
      <c r="AC328" s="423"/>
      <c r="AD328" s="423"/>
      <c r="AE328" s="423"/>
      <c r="AF328" s="423"/>
      <c r="AG328" s="423"/>
      <c r="AH328" s="423"/>
      <c r="AI328" s="423"/>
      <c r="AJ328" s="423"/>
      <c r="AK328" s="423"/>
      <c r="AL328" s="423"/>
      <c r="AM328" s="305"/>
    </row>
    <row r="329" spans="1:39" outlineLevel="1">
      <c r="A329" s="510">
        <v>34</v>
      </c>
      <c r="B329" s="822"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4"/>
      <c r="Z329" s="408"/>
      <c r="AA329" s="408"/>
      <c r="AB329" s="408"/>
      <c r="AC329" s="408"/>
      <c r="AD329" s="408"/>
      <c r="AE329" s="408"/>
      <c r="AF329" s="408"/>
      <c r="AG329" s="413"/>
      <c r="AH329" s="413"/>
      <c r="AI329" s="413"/>
      <c r="AJ329" s="413"/>
      <c r="AK329" s="413"/>
      <c r="AL329" s="413"/>
      <c r="AM329" s="295">
        <f>SUM(Y329:AL329)</f>
        <v>0</v>
      </c>
    </row>
    <row r="330" spans="1:39" outlineLevel="1">
      <c r="B330" s="823" t="s">
        <v>289</v>
      </c>
      <c r="C330" s="290" t="s">
        <v>163</v>
      </c>
      <c r="D330" s="294"/>
      <c r="E330" s="294"/>
      <c r="F330" s="294"/>
      <c r="G330" s="294"/>
      <c r="H330" s="294"/>
      <c r="I330" s="294"/>
      <c r="J330" s="294"/>
      <c r="K330" s="294"/>
      <c r="L330" s="294"/>
      <c r="M330" s="294"/>
      <c r="N330" s="294">
        <v>0</v>
      </c>
      <c r="O330" s="294"/>
      <c r="P330" s="294"/>
      <c r="Q330" s="294"/>
      <c r="R330" s="294"/>
      <c r="S330" s="294"/>
      <c r="T330" s="294"/>
      <c r="U330" s="294"/>
      <c r="V330" s="294"/>
      <c r="W330" s="294"/>
      <c r="X330" s="294"/>
      <c r="Y330" s="409">
        <v>0</v>
      </c>
      <c r="Z330" s="409">
        <v>0</v>
      </c>
      <c r="AA330" s="409">
        <v>0</v>
      </c>
      <c r="AB330" s="409">
        <v>0</v>
      </c>
      <c r="AC330" s="409">
        <v>0</v>
      </c>
      <c r="AD330" s="409">
        <v>0</v>
      </c>
      <c r="AE330" s="409">
        <v>0</v>
      </c>
      <c r="AF330" s="409">
        <f t="shared" ref="AF330" si="543">AF329</f>
        <v>0</v>
      </c>
      <c r="AG330" s="409">
        <f t="shared" ref="AG330" si="544">AG329</f>
        <v>0</v>
      </c>
      <c r="AH330" s="409">
        <f t="shared" ref="AH330" si="545">AH329</f>
        <v>0</v>
      </c>
      <c r="AI330" s="409">
        <f t="shared" ref="AI330" si="546">AI329</f>
        <v>0</v>
      </c>
      <c r="AJ330" s="409">
        <f t="shared" ref="AJ330" si="547">AJ329</f>
        <v>0</v>
      </c>
      <c r="AK330" s="409">
        <f t="shared" ref="AK330" si="548">AK329</f>
        <v>0</v>
      </c>
      <c r="AL330" s="409">
        <f t="shared" ref="AL330" si="549">AL329</f>
        <v>0</v>
      </c>
      <c r="AM330" s="305"/>
    </row>
    <row r="331" spans="1:39" outlineLevel="1">
      <c r="B331" s="822"/>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0"/>
      <c r="Z331" s="423"/>
      <c r="AA331" s="423"/>
      <c r="AB331" s="423"/>
      <c r="AC331" s="423"/>
      <c r="AD331" s="423"/>
      <c r="AE331" s="423"/>
      <c r="AF331" s="423"/>
      <c r="AG331" s="423"/>
      <c r="AH331" s="423"/>
      <c r="AI331" s="423"/>
      <c r="AJ331" s="423"/>
      <c r="AK331" s="423"/>
      <c r="AL331" s="423"/>
      <c r="AM331" s="305"/>
    </row>
    <row r="332" spans="1:39" outlineLevel="1">
      <c r="A332" s="510">
        <v>35</v>
      </c>
      <c r="B332" s="822"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4"/>
      <c r="Z332" s="408"/>
      <c r="AA332" s="408"/>
      <c r="AB332" s="408"/>
      <c r="AC332" s="408"/>
      <c r="AD332" s="408"/>
      <c r="AE332" s="408"/>
      <c r="AF332" s="408"/>
      <c r="AG332" s="413"/>
      <c r="AH332" s="413"/>
      <c r="AI332" s="413"/>
      <c r="AJ332" s="413"/>
      <c r="AK332" s="413"/>
      <c r="AL332" s="413"/>
      <c r="AM332" s="295">
        <f>SUM(Y332:AL332)</f>
        <v>0</v>
      </c>
    </row>
    <row r="333" spans="1:39" outlineLevel="1">
      <c r="B333" s="823" t="s">
        <v>289</v>
      </c>
      <c r="C333" s="290" t="s">
        <v>163</v>
      </c>
      <c r="D333" s="294"/>
      <c r="E333" s="294"/>
      <c r="F333" s="294"/>
      <c r="G333" s="294"/>
      <c r="H333" s="294"/>
      <c r="I333" s="294"/>
      <c r="J333" s="294"/>
      <c r="K333" s="294"/>
      <c r="L333" s="294"/>
      <c r="M333" s="294"/>
      <c r="N333" s="294">
        <v>0</v>
      </c>
      <c r="O333" s="294"/>
      <c r="P333" s="294"/>
      <c r="Q333" s="294"/>
      <c r="R333" s="294"/>
      <c r="S333" s="294"/>
      <c r="T333" s="294"/>
      <c r="U333" s="294"/>
      <c r="V333" s="294"/>
      <c r="W333" s="294"/>
      <c r="X333" s="294"/>
      <c r="Y333" s="409">
        <v>0</v>
      </c>
      <c r="Z333" s="409">
        <v>0</v>
      </c>
      <c r="AA333" s="409">
        <v>0</v>
      </c>
      <c r="AB333" s="409">
        <v>0</v>
      </c>
      <c r="AC333" s="409">
        <v>0</v>
      </c>
      <c r="AD333" s="409">
        <v>0</v>
      </c>
      <c r="AE333" s="409">
        <v>0</v>
      </c>
      <c r="AF333" s="409">
        <f t="shared" ref="AF333" si="550">AF332</f>
        <v>0</v>
      </c>
      <c r="AG333" s="409">
        <f t="shared" ref="AG333" si="551">AG332</f>
        <v>0</v>
      </c>
      <c r="AH333" s="409">
        <f t="shared" ref="AH333" si="552">AH332</f>
        <v>0</v>
      </c>
      <c r="AI333" s="409">
        <f t="shared" ref="AI333" si="553">AI332</f>
        <v>0</v>
      </c>
      <c r="AJ333" s="409">
        <f t="shared" ref="AJ333" si="554">AJ332</f>
        <v>0</v>
      </c>
      <c r="AK333" s="409">
        <f t="shared" ref="AK333" si="555">AK332</f>
        <v>0</v>
      </c>
      <c r="AL333" s="409">
        <f t="shared" ref="AL333" si="556">AL332</f>
        <v>0</v>
      </c>
      <c r="AM333" s="305"/>
    </row>
    <row r="334" spans="1:39" outlineLevel="1">
      <c r="B334" s="82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0"/>
      <c r="Z334" s="423"/>
      <c r="AA334" s="423"/>
      <c r="AB334" s="423"/>
      <c r="AC334" s="423"/>
      <c r="AD334" s="423"/>
      <c r="AE334" s="423"/>
      <c r="AF334" s="423"/>
      <c r="AG334" s="423"/>
      <c r="AH334" s="423"/>
      <c r="AI334" s="423"/>
      <c r="AJ334" s="423"/>
      <c r="AK334" s="423"/>
      <c r="AL334" s="423"/>
      <c r="AM334" s="305"/>
    </row>
    <row r="335" spans="1:39" ht="15.75" outlineLevel="1">
      <c r="B335" s="821"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0"/>
      <c r="Z335" s="423"/>
      <c r="AA335" s="423"/>
      <c r="AB335" s="423"/>
      <c r="AC335" s="423"/>
      <c r="AD335" s="423"/>
      <c r="AE335" s="423"/>
      <c r="AF335" s="423"/>
      <c r="AG335" s="423"/>
      <c r="AH335" s="423"/>
      <c r="AI335" s="423"/>
      <c r="AJ335" s="423"/>
      <c r="AK335" s="423"/>
      <c r="AL335" s="423"/>
      <c r="AM335" s="305"/>
    </row>
    <row r="336" spans="1:39" ht="45" outlineLevel="1">
      <c r="A336" s="510">
        <v>36</v>
      </c>
      <c r="B336" s="822" t="s">
        <v>128</v>
      </c>
      <c r="C336" s="290" t="s">
        <v>25</v>
      </c>
      <c r="D336" s="294">
        <v>258</v>
      </c>
      <c r="E336" s="294">
        <v>258</v>
      </c>
      <c r="F336" s="294">
        <v>258</v>
      </c>
      <c r="G336" s="294">
        <v>258</v>
      </c>
      <c r="H336" s="294">
        <v>258</v>
      </c>
      <c r="I336" s="294">
        <v>258</v>
      </c>
      <c r="J336" s="294">
        <v>258</v>
      </c>
      <c r="K336" s="294">
        <v>258</v>
      </c>
      <c r="L336" s="294">
        <v>258</v>
      </c>
      <c r="M336" s="294">
        <v>258</v>
      </c>
      <c r="N336" s="294">
        <v>12</v>
      </c>
      <c r="O336" s="294">
        <v>0</v>
      </c>
      <c r="P336" s="294">
        <v>0</v>
      </c>
      <c r="Q336" s="294">
        <v>0</v>
      </c>
      <c r="R336" s="294">
        <v>0</v>
      </c>
      <c r="S336" s="294">
        <v>0</v>
      </c>
      <c r="T336" s="294">
        <v>0</v>
      </c>
      <c r="U336" s="294">
        <v>0</v>
      </c>
      <c r="V336" s="294">
        <v>0</v>
      </c>
      <c r="W336" s="294">
        <v>0</v>
      </c>
      <c r="X336" s="294">
        <v>0</v>
      </c>
      <c r="Y336" s="424">
        <v>1</v>
      </c>
      <c r="Z336" s="408"/>
      <c r="AA336" s="408"/>
      <c r="AB336" s="408"/>
      <c r="AC336" s="408"/>
      <c r="AD336" s="408"/>
      <c r="AE336" s="408"/>
      <c r="AF336" s="408"/>
      <c r="AG336" s="413"/>
      <c r="AH336" s="413"/>
      <c r="AI336" s="413"/>
      <c r="AJ336" s="413"/>
      <c r="AK336" s="413"/>
      <c r="AL336" s="413"/>
      <c r="AM336" s="295">
        <f>SUM(Y336:AL336)</f>
        <v>1</v>
      </c>
    </row>
    <row r="337" spans="1:39" outlineLevel="1">
      <c r="B337" s="823" t="s">
        <v>289</v>
      </c>
      <c r="C337" s="290" t="s">
        <v>163</v>
      </c>
      <c r="D337" s="294"/>
      <c r="E337" s="294"/>
      <c r="F337" s="294"/>
      <c r="G337" s="294"/>
      <c r="H337" s="294"/>
      <c r="I337" s="294"/>
      <c r="J337" s="294"/>
      <c r="K337" s="294"/>
      <c r="L337" s="294"/>
      <c r="M337" s="294"/>
      <c r="N337" s="294">
        <v>12</v>
      </c>
      <c r="O337" s="294"/>
      <c r="P337" s="294"/>
      <c r="Q337" s="294"/>
      <c r="R337" s="294"/>
      <c r="S337" s="294"/>
      <c r="T337" s="294"/>
      <c r="U337" s="294"/>
      <c r="V337" s="294"/>
      <c r="W337" s="294"/>
      <c r="X337" s="294"/>
      <c r="Y337" s="409">
        <v>1</v>
      </c>
      <c r="Z337" s="409">
        <v>0</v>
      </c>
      <c r="AA337" s="409">
        <v>0</v>
      </c>
      <c r="AB337" s="409">
        <v>0</v>
      </c>
      <c r="AC337" s="409">
        <v>0</v>
      </c>
      <c r="AD337" s="409">
        <v>0</v>
      </c>
      <c r="AE337" s="409">
        <v>0</v>
      </c>
      <c r="AF337" s="409">
        <f t="shared" ref="AF337" si="557">AF336</f>
        <v>0</v>
      </c>
      <c r="AG337" s="409">
        <f t="shared" ref="AG337" si="558">AG336</f>
        <v>0</v>
      </c>
      <c r="AH337" s="409">
        <f t="shared" ref="AH337" si="559">AH336</f>
        <v>0</v>
      </c>
      <c r="AI337" s="409">
        <f t="shared" ref="AI337" si="560">AI336</f>
        <v>0</v>
      </c>
      <c r="AJ337" s="409">
        <f t="shared" ref="AJ337" si="561">AJ336</f>
        <v>0</v>
      </c>
      <c r="AK337" s="409">
        <f t="shared" ref="AK337" si="562">AK336</f>
        <v>0</v>
      </c>
      <c r="AL337" s="409">
        <f t="shared" ref="AL337" si="563">AL336</f>
        <v>0</v>
      </c>
      <c r="AM337" s="305"/>
    </row>
    <row r="338" spans="1:39" outlineLevel="1">
      <c r="B338" s="822"/>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0"/>
      <c r="Z338" s="423"/>
      <c r="AA338" s="423"/>
      <c r="AB338" s="423"/>
      <c r="AC338" s="423"/>
      <c r="AD338" s="423"/>
      <c r="AE338" s="423"/>
      <c r="AF338" s="423"/>
      <c r="AG338" s="423"/>
      <c r="AH338" s="423"/>
      <c r="AI338" s="423"/>
      <c r="AJ338" s="423"/>
      <c r="AK338" s="423"/>
      <c r="AL338" s="423"/>
      <c r="AM338" s="305"/>
    </row>
    <row r="339" spans="1:39" ht="30" outlineLevel="1">
      <c r="A339" s="510">
        <v>37</v>
      </c>
      <c r="B339" s="822" t="s">
        <v>129</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4"/>
      <c r="Z339" s="408"/>
      <c r="AA339" s="408"/>
      <c r="AB339" s="408"/>
      <c r="AC339" s="408"/>
      <c r="AD339" s="408"/>
      <c r="AE339" s="408"/>
      <c r="AF339" s="408"/>
      <c r="AG339" s="413"/>
      <c r="AH339" s="413"/>
      <c r="AI339" s="413"/>
      <c r="AJ339" s="413"/>
      <c r="AK339" s="413"/>
      <c r="AL339" s="413"/>
      <c r="AM339" s="295">
        <f>SUM(Y339:AL339)</f>
        <v>0</v>
      </c>
    </row>
    <row r="340" spans="1:39" outlineLevel="1">
      <c r="B340" s="823" t="s">
        <v>289</v>
      </c>
      <c r="C340" s="290" t="s">
        <v>163</v>
      </c>
      <c r="D340" s="294"/>
      <c r="E340" s="294"/>
      <c r="F340" s="294"/>
      <c r="G340" s="294"/>
      <c r="H340" s="294"/>
      <c r="I340" s="294"/>
      <c r="J340" s="294"/>
      <c r="K340" s="294"/>
      <c r="L340" s="294"/>
      <c r="M340" s="294"/>
      <c r="N340" s="294">
        <v>0</v>
      </c>
      <c r="O340" s="294"/>
      <c r="P340" s="294"/>
      <c r="Q340" s="294"/>
      <c r="R340" s="294"/>
      <c r="S340" s="294"/>
      <c r="T340" s="294"/>
      <c r="U340" s="294"/>
      <c r="V340" s="294"/>
      <c r="W340" s="294"/>
      <c r="X340" s="294"/>
      <c r="Y340" s="409">
        <v>0</v>
      </c>
      <c r="Z340" s="409">
        <v>0</v>
      </c>
      <c r="AA340" s="409">
        <v>0</v>
      </c>
      <c r="AB340" s="409">
        <v>0</v>
      </c>
      <c r="AC340" s="409">
        <v>0</v>
      </c>
      <c r="AD340" s="409">
        <v>0</v>
      </c>
      <c r="AE340" s="409">
        <v>0</v>
      </c>
      <c r="AF340" s="409">
        <f t="shared" ref="AF340" si="564">AF339</f>
        <v>0</v>
      </c>
      <c r="AG340" s="409">
        <f t="shared" ref="AG340" si="565">AG339</f>
        <v>0</v>
      </c>
      <c r="AH340" s="409">
        <f t="shared" ref="AH340" si="566">AH339</f>
        <v>0</v>
      </c>
      <c r="AI340" s="409">
        <f t="shared" ref="AI340" si="567">AI339</f>
        <v>0</v>
      </c>
      <c r="AJ340" s="409">
        <f t="shared" ref="AJ340" si="568">AJ339</f>
        <v>0</v>
      </c>
      <c r="AK340" s="409">
        <f t="shared" ref="AK340" si="569">AK339</f>
        <v>0</v>
      </c>
      <c r="AL340" s="409">
        <f t="shared" ref="AL340" si="570">AL339</f>
        <v>0</v>
      </c>
      <c r="AM340" s="305"/>
    </row>
    <row r="341" spans="1:39" outlineLevel="1">
      <c r="B341" s="822"/>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0"/>
      <c r="Z341" s="423"/>
      <c r="AA341" s="423"/>
      <c r="AB341" s="423"/>
      <c r="AC341" s="423"/>
      <c r="AD341" s="423"/>
      <c r="AE341" s="423"/>
      <c r="AF341" s="423"/>
      <c r="AG341" s="423"/>
      <c r="AH341" s="423"/>
      <c r="AI341" s="423"/>
      <c r="AJ341" s="423"/>
      <c r="AK341" s="423"/>
      <c r="AL341" s="423"/>
      <c r="AM341" s="305"/>
    </row>
    <row r="342" spans="1:39" outlineLevel="1">
      <c r="A342" s="510">
        <v>38</v>
      </c>
      <c r="B342" s="822" t="s">
        <v>130</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4"/>
      <c r="Z342" s="408"/>
      <c r="AA342" s="408"/>
      <c r="AB342" s="408"/>
      <c r="AC342" s="408"/>
      <c r="AD342" s="408"/>
      <c r="AE342" s="408"/>
      <c r="AF342" s="408"/>
      <c r="AG342" s="413"/>
      <c r="AH342" s="413"/>
      <c r="AI342" s="413"/>
      <c r="AJ342" s="413"/>
      <c r="AK342" s="413"/>
      <c r="AL342" s="413"/>
      <c r="AM342" s="295">
        <f>SUM(Y342:AL342)</f>
        <v>0</v>
      </c>
    </row>
    <row r="343" spans="1:39" outlineLevel="1">
      <c r="B343" s="823" t="s">
        <v>289</v>
      </c>
      <c r="C343" s="290" t="s">
        <v>163</v>
      </c>
      <c r="D343" s="294"/>
      <c r="E343" s="294"/>
      <c r="F343" s="294"/>
      <c r="G343" s="294"/>
      <c r="H343" s="294"/>
      <c r="I343" s="294"/>
      <c r="J343" s="294"/>
      <c r="K343" s="294"/>
      <c r="L343" s="294"/>
      <c r="M343" s="294"/>
      <c r="N343" s="294">
        <v>0</v>
      </c>
      <c r="O343" s="294"/>
      <c r="P343" s="294"/>
      <c r="Q343" s="294"/>
      <c r="R343" s="294"/>
      <c r="S343" s="294"/>
      <c r="T343" s="294"/>
      <c r="U343" s="294"/>
      <c r="V343" s="294"/>
      <c r="W343" s="294"/>
      <c r="X343" s="294"/>
      <c r="Y343" s="409">
        <v>0</v>
      </c>
      <c r="Z343" s="409">
        <v>0</v>
      </c>
      <c r="AA343" s="409">
        <v>0</v>
      </c>
      <c r="AB343" s="409">
        <v>0</v>
      </c>
      <c r="AC343" s="409">
        <v>0</v>
      </c>
      <c r="AD343" s="409">
        <v>0</v>
      </c>
      <c r="AE343" s="409">
        <v>0</v>
      </c>
      <c r="AF343" s="409">
        <f t="shared" ref="AF343" si="571">AF342</f>
        <v>0</v>
      </c>
      <c r="AG343" s="409">
        <f t="shared" ref="AG343" si="572">AG342</f>
        <v>0</v>
      </c>
      <c r="AH343" s="409">
        <f t="shared" ref="AH343" si="573">AH342</f>
        <v>0</v>
      </c>
      <c r="AI343" s="409">
        <f t="shared" ref="AI343" si="574">AI342</f>
        <v>0</v>
      </c>
      <c r="AJ343" s="409">
        <f t="shared" ref="AJ343" si="575">AJ342</f>
        <v>0</v>
      </c>
      <c r="AK343" s="409">
        <f t="shared" ref="AK343" si="576">AK342</f>
        <v>0</v>
      </c>
      <c r="AL343" s="409">
        <f t="shared" ref="AL343" si="577">AL342</f>
        <v>0</v>
      </c>
      <c r="AM343" s="305"/>
    </row>
    <row r="344" spans="1:39" outlineLevel="1">
      <c r="B344" s="822"/>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0"/>
      <c r="Z344" s="423"/>
      <c r="AA344" s="423"/>
      <c r="AB344" s="423"/>
      <c r="AC344" s="423"/>
      <c r="AD344" s="423"/>
      <c r="AE344" s="423"/>
      <c r="AF344" s="423"/>
      <c r="AG344" s="423"/>
      <c r="AH344" s="423"/>
      <c r="AI344" s="423"/>
      <c r="AJ344" s="423"/>
      <c r="AK344" s="423"/>
      <c r="AL344" s="423"/>
      <c r="AM344" s="305"/>
    </row>
    <row r="345" spans="1:39" ht="30" outlineLevel="1">
      <c r="A345" s="510">
        <v>39</v>
      </c>
      <c r="B345" s="822" t="s">
        <v>131</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4"/>
      <c r="Z345" s="408"/>
      <c r="AA345" s="408"/>
      <c r="AB345" s="408"/>
      <c r="AC345" s="408"/>
      <c r="AD345" s="408"/>
      <c r="AE345" s="408"/>
      <c r="AF345" s="408"/>
      <c r="AG345" s="413"/>
      <c r="AH345" s="413"/>
      <c r="AI345" s="413"/>
      <c r="AJ345" s="413"/>
      <c r="AK345" s="413"/>
      <c r="AL345" s="413"/>
      <c r="AM345" s="295">
        <f>SUM(Y345:AL345)</f>
        <v>0</v>
      </c>
    </row>
    <row r="346" spans="1:39" outlineLevel="1">
      <c r="B346" s="823" t="s">
        <v>289</v>
      </c>
      <c r="C346" s="290" t="s">
        <v>163</v>
      </c>
      <c r="D346" s="294"/>
      <c r="E346" s="294"/>
      <c r="F346" s="294"/>
      <c r="G346" s="294"/>
      <c r="H346" s="294"/>
      <c r="I346" s="294"/>
      <c r="J346" s="294"/>
      <c r="K346" s="294"/>
      <c r="L346" s="294"/>
      <c r="M346" s="294"/>
      <c r="N346" s="294">
        <v>0</v>
      </c>
      <c r="O346" s="294"/>
      <c r="P346" s="294"/>
      <c r="Q346" s="294"/>
      <c r="R346" s="294"/>
      <c r="S346" s="294"/>
      <c r="T346" s="294"/>
      <c r="U346" s="294"/>
      <c r="V346" s="294"/>
      <c r="W346" s="294"/>
      <c r="X346" s="294"/>
      <c r="Y346" s="409">
        <v>0</v>
      </c>
      <c r="Z346" s="409">
        <v>0</v>
      </c>
      <c r="AA346" s="409">
        <v>0</v>
      </c>
      <c r="AB346" s="409">
        <v>0</v>
      </c>
      <c r="AC346" s="409">
        <v>0</v>
      </c>
      <c r="AD346" s="409">
        <v>0</v>
      </c>
      <c r="AE346" s="409">
        <v>0</v>
      </c>
      <c r="AF346" s="409">
        <f t="shared" ref="AF346" si="578">AF345</f>
        <v>0</v>
      </c>
      <c r="AG346" s="409">
        <f t="shared" ref="AG346" si="579">AG345</f>
        <v>0</v>
      </c>
      <c r="AH346" s="409">
        <f t="shared" ref="AH346" si="580">AH345</f>
        <v>0</v>
      </c>
      <c r="AI346" s="409">
        <f t="shared" ref="AI346" si="581">AI345</f>
        <v>0</v>
      </c>
      <c r="AJ346" s="409">
        <f t="shared" ref="AJ346" si="582">AJ345</f>
        <v>0</v>
      </c>
      <c r="AK346" s="409">
        <f t="shared" ref="AK346" si="583">AK345</f>
        <v>0</v>
      </c>
      <c r="AL346" s="409">
        <f t="shared" ref="AL346" si="584">AL345</f>
        <v>0</v>
      </c>
      <c r="AM346" s="305"/>
    </row>
    <row r="347" spans="1:39" outlineLevel="1">
      <c r="B347" s="822"/>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0"/>
      <c r="Z347" s="423"/>
      <c r="AA347" s="423"/>
      <c r="AB347" s="423"/>
      <c r="AC347" s="423"/>
      <c r="AD347" s="423"/>
      <c r="AE347" s="423"/>
      <c r="AF347" s="423"/>
      <c r="AG347" s="423"/>
      <c r="AH347" s="423"/>
      <c r="AI347" s="423"/>
      <c r="AJ347" s="423"/>
      <c r="AK347" s="423"/>
      <c r="AL347" s="423"/>
      <c r="AM347" s="305"/>
    </row>
    <row r="348" spans="1:39" ht="30" outlineLevel="1">
      <c r="A348" s="510">
        <v>40</v>
      </c>
      <c r="B348" s="822" t="s">
        <v>132</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4"/>
      <c r="Z348" s="408"/>
      <c r="AA348" s="408"/>
      <c r="AB348" s="408"/>
      <c r="AC348" s="408"/>
      <c r="AD348" s="408"/>
      <c r="AE348" s="408"/>
      <c r="AF348" s="408"/>
      <c r="AG348" s="413"/>
      <c r="AH348" s="413"/>
      <c r="AI348" s="413"/>
      <c r="AJ348" s="413"/>
      <c r="AK348" s="413"/>
      <c r="AL348" s="413"/>
      <c r="AM348" s="295">
        <f>SUM(Y348:AL348)</f>
        <v>0</v>
      </c>
    </row>
    <row r="349" spans="1:39" outlineLevel="1">
      <c r="B349" s="823" t="s">
        <v>289</v>
      </c>
      <c r="C349" s="290" t="s">
        <v>163</v>
      </c>
      <c r="D349" s="294"/>
      <c r="E349" s="294"/>
      <c r="F349" s="294"/>
      <c r="G349" s="294"/>
      <c r="H349" s="294"/>
      <c r="I349" s="294"/>
      <c r="J349" s="294"/>
      <c r="K349" s="294"/>
      <c r="L349" s="294"/>
      <c r="M349" s="294"/>
      <c r="N349" s="294">
        <v>0</v>
      </c>
      <c r="O349" s="294"/>
      <c r="P349" s="294"/>
      <c r="Q349" s="294"/>
      <c r="R349" s="294"/>
      <c r="S349" s="294"/>
      <c r="T349" s="294"/>
      <c r="U349" s="294"/>
      <c r="V349" s="294"/>
      <c r="W349" s="294"/>
      <c r="X349" s="294"/>
      <c r="Y349" s="409">
        <v>0</v>
      </c>
      <c r="Z349" s="409">
        <v>0</v>
      </c>
      <c r="AA349" s="409">
        <v>0</v>
      </c>
      <c r="AB349" s="409">
        <v>0</v>
      </c>
      <c r="AC349" s="409">
        <v>0</v>
      </c>
      <c r="AD349" s="409">
        <v>0</v>
      </c>
      <c r="AE349" s="409">
        <v>0</v>
      </c>
      <c r="AF349" s="409">
        <f t="shared" ref="AF349" si="585">AF348</f>
        <v>0</v>
      </c>
      <c r="AG349" s="409">
        <f t="shared" ref="AG349" si="586">AG348</f>
        <v>0</v>
      </c>
      <c r="AH349" s="409">
        <f t="shared" ref="AH349" si="587">AH348</f>
        <v>0</v>
      </c>
      <c r="AI349" s="409">
        <f t="shared" ref="AI349" si="588">AI348</f>
        <v>0</v>
      </c>
      <c r="AJ349" s="409">
        <f t="shared" ref="AJ349" si="589">AJ348</f>
        <v>0</v>
      </c>
      <c r="AK349" s="409">
        <f t="shared" ref="AK349" si="590">AK348</f>
        <v>0</v>
      </c>
      <c r="AL349" s="409">
        <f t="shared" ref="AL349" si="591">AL348</f>
        <v>0</v>
      </c>
      <c r="AM349" s="305"/>
    </row>
    <row r="350" spans="1:39" outlineLevel="1">
      <c r="B350" s="822"/>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0"/>
      <c r="Z350" s="423"/>
      <c r="AA350" s="423"/>
      <c r="AB350" s="423"/>
      <c r="AC350" s="423"/>
      <c r="AD350" s="423"/>
      <c r="AE350" s="423"/>
      <c r="AF350" s="423"/>
      <c r="AG350" s="423"/>
      <c r="AH350" s="423"/>
      <c r="AI350" s="423"/>
      <c r="AJ350" s="423"/>
      <c r="AK350" s="423"/>
      <c r="AL350" s="423"/>
      <c r="AM350" s="305"/>
    </row>
    <row r="351" spans="1:39" ht="45" outlineLevel="1">
      <c r="A351" s="510">
        <v>41</v>
      </c>
      <c r="B351" s="822" t="s">
        <v>133</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4"/>
      <c r="Z351" s="408"/>
      <c r="AA351" s="408"/>
      <c r="AB351" s="408"/>
      <c r="AC351" s="408"/>
      <c r="AD351" s="408"/>
      <c r="AE351" s="408"/>
      <c r="AF351" s="408"/>
      <c r="AG351" s="413"/>
      <c r="AH351" s="413"/>
      <c r="AI351" s="413"/>
      <c r="AJ351" s="413"/>
      <c r="AK351" s="413"/>
      <c r="AL351" s="413"/>
      <c r="AM351" s="295">
        <f>SUM(Y351:AL351)</f>
        <v>0</v>
      </c>
    </row>
    <row r="352" spans="1:39" outlineLevel="1">
      <c r="B352" s="823" t="s">
        <v>289</v>
      </c>
      <c r="C352" s="290" t="s">
        <v>163</v>
      </c>
      <c r="D352" s="294"/>
      <c r="E352" s="294"/>
      <c r="F352" s="294"/>
      <c r="G352" s="294"/>
      <c r="H352" s="294"/>
      <c r="I352" s="294"/>
      <c r="J352" s="294"/>
      <c r="K352" s="294"/>
      <c r="L352" s="294"/>
      <c r="M352" s="294"/>
      <c r="N352" s="294">
        <v>0</v>
      </c>
      <c r="O352" s="294"/>
      <c r="P352" s="294"/>
      <c r="Q352" s="294"/>
      <c r="R352" s="294"/>
      <c r="S352" s="294"/>
      <c r="T352" s="294"/>
      <c r="U352" s="294"/>
      <c r="V352" s="294"/>
      <c r="W352" s="294"/>
      <c r="X352" s="294"/>
      <c r="Y352" s="409">
        <v>0</v>
      </c>
      <c r="Z352" s="409">
        <v>0</v>
      </c>
      <c r="AA352" s="409">
        <v>0</v>
      </c>
      <c r="AB352" s="409">
        <v>0</v>
      </c>
      <c r="AC352" s="409">
        <v>0</v>
      </c>
      <c r="AD352" s="409">
        <v>0</v>
      </c>
      <c r="AE352" s="409">
        <v>0</v>
      </c>
      <c r="AF352" s="409">
        <f t="shared" ref="AF352" si="592">AF351</f>
        <v>0</v>
      </c>
      <c r="AG352" s="409">
        <f t="shared" ref="AG352" si="593">AG351</f>
        <v>0</v>
      </c>
      <c r="AH352" s="409">
        <f t="shared" ref="AH352" si="594">AH351</f>
        <v>0</v>
      </c>
      <c r="AI352" s="409">
        <f t="shared" ref="AI352" si="595">AI351</f>
        <v>0</v>
      </c>
      <c r="AJ352" s="409">
        <f t="shared" ref="AJ352" si="596">AJ351</f>
        <v>0</v>
      </c>
      <c r="AK352" s="409">
        <f t="shared" ref="AK352" si="597">AK351</f>
        <v>0</v>
      </c>
      <c r="AL352" s="409">
        <f t="shared" ref="AL352" si="598">AL351</f>
        <v>0</v>
      </c>
      <c r="AM352" s="305"/>
    </row>
    <row r="353" spans="1:39" outlineLevel="1">
      <c r="B353" s="822"/>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0"/>
      <c r="Z353" s="423"/>
      <c r="AA353" s="423"/>
      <c r="AB353" s="423"/>
      <c r="AC353" s="423"/>
      <c r="AD353" s="423"/>
      <c r="AE353" s="423"/>
      <c r="AF353" s="423"/>
      <c r="AG353" s="423"/>
      <c r="AH353" s="423"/>
      <c r="AI353" s="423"/>
      <c r="AJ353" s="423"/>
      <c r="AK353" s="423"/>
      <c r="AL353" s="423"/>
      <c r="AM353" s="305"/>
    </row>
    <row r="354" spans="1:39" ht="45" outlineLevel="1">
      <c r="A354" s="510">
        <v>42</v>
      </c>
      <c r="B354" s="822"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4"/>
      <c r="Z354" s="408"/>
      <c r="AA354" s="408"/>
      <c r="AB354" s="408"/>
      <c r="AC354" s="408"/>
      <c r="AD354" s="408"/>
      <c r="AE354" s="408"/>
      <c r="AF354" s="408"/>
      <c r="AG354" s="413"/>
      <c r="AH354" s="413"/>
      <c r="AI354" s="413"/>
      <c r="AJ354" s="413"/>
      <c r="AK354" s="413"/>
      <c r="AL354" s="413"/>
      <c r="AM354" s="295">
        <f>SUM(Y354:AL354)</f>
        <v>0</v>
      </c>
    </row>
    <row r="355" spans="1:39" outlineLevel="1">
      <c r="B355" s="823" t="s">
        <v>289</v>
      </c>
      <c r="C355" s="290" t="s">
        <v>163</v>
      </c>
      <c r="D355" s="294"/>
      <c r="E355" s="294"/>
      <c r="F355" s="294"/>
      <c r="G355" s="294"/>
      <c r="H355" s="294"/>
      <c r="I355" s="294"/>
      <c r="J355" s="294"/>
      <c r="K355" s="294"/>
      <c r="L355" s="294"/>
      <c r="M355" s="294"/>
      <c r="N355" s="461"/>
      <c r="O355" s="294"/>
      <c r="P355" s="294"/>
      <c r="Q355" s="294"/>
      <c r="R355" s="294"/>
      <c r="S355" s="294"/>
      <c r="T355" s="294"/>
      <c r="U355" s="294"/>
      <c r="V355" s="294"/>
      <c r="W355" s="294"/>
      <c r="X355" s="294"/>
      <c r="Y355" s="409">
        <v>0</v>
      </c>
      <c r="Z355" s="409">
        <v>0</v>
      </c>
      <c r="AA355" s="409">
        <v>0</v>
      </c>
      <c r="AB355" s="409">
        <v>0</v>
      </c>
      <c r="AC355" s="409">
        <v>0</v>
      </c>
      <c r="AD355" s="409">
        <v>0</v>
      </c>
      <c r="AE355" s="409">
        <v>0</v>
      </c>
      <c r="AF355" s="409">
        <f t="shared" ref="AF355" si="599">AF354</f>
        <v>0</v>
      </c>
      <c r="AG355" s="409">
        <f t="shared" ref="AG355" si="600">AG354</f>
        <v>0</v>
      </c>
      <c r="AH355" s="409">
        <f t="shared" ref="AH355" si="601">AH354</f>
        <v>0</v>
      </c>
      <c r="AI355" s="409">
        <f t="shared" ref="AI355" si="602">AI354</f>
        <v>0</v>
      </c>
      <c r="AJ355" s="409">
        <f t="shared" ref="AJ355" si="603">AJ354</f>
        <v>0</v>
      </c>
      <c r="AK355" s="409">
        <f t="shared" ref="AK355" si="604">AK354</f>
        <v>0</v>
      </c>
      <c r="AL355" s="409">
        <f t="shared" ref="AL355" si="605">AL354</f>
        <v>0</v>
      </c>
      <c r="AM355" s="305"/>
    </row>
    <row r="356" spans="1:39" outlineLevel="1">
      <c r="B356" s="822"/>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0"/>
      <c r="Z356" s="423"/>
      <c r="AA356" s="423"/>
      <c r="AB356" s="423"/>
      <c r="AC356" s="423"/>
      <c r="AD356" s="423"/>
      <c r="AE356" s="423"/>
      <c r="AF356" s="423"/>
      <c r="AG356" s="423"/>
      <c r="AH356" s="423"/>
      <c r="AI356" s="423"/>
      <c r="AJ356" s="423"/>
      <c r="AK356" s="423"/>
      <c r="AL356" s="423"/>
      <c r="AM356" s="305"/>
    </row>
    <row r="357" spans="1:39" ht="30" outlineLevel="1">
      <c r="A357" s="510">
        <v>43</v>
      </c>
      <c r="B357" s="822" t="s">
        <v>135</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4"/>
      <c r="Z357" s="408"/>
      <c r="AA357" s="408"/>
      <c r="AB357" s="408"/>
      <c r="AC357" s="408"/>
      <c r="AD357" s="408"/>
      <c r="AE357" s="408"/>
      <c r="AF357" s="408"/>
      <c r="AG357" s="413"/>
      <c r="AH357" s="413"/>
      <c r="AI357" s="413"/>
      <c r="AJ357" s="413"/>
      <c r="AK357" s="413"/>
      <c r="AL357" s="413"/>
      <c r="AM357" s="295">
        <f>SUM(Y357:AL357)</f>
        <v>0</v>
      </c>
    </row>
    <row r="358" spans="1:39" outlineLevel="1">
      <c r="B358" s="823" t="s">
        <v>289</v>
      </c>
      <c r="C358" s="290" t="s">
        <v>163</v>
      </c>
      <c r="D358" s="294"/>
      <c r="E358" s="294"/>
      <c r="F358" s="294"/>
      <c r="G358" s="294"/>
      <c r="H358" s="294"/>
      <c r="I358" s="294"/>
      <c r="J358" s="294"/>
      <c r="K358" s="294"/>
      <c r="L358" s="294"/>
      <c r="M358" s="294"/>
      <c r="N358" s="294">
        <v>0</v>
      </c>
      <c r="O358" s="294"/>
      <c r="P358" s="294"/>
      <c r="Q358" s="294"/>
      <c r="R358" s="294"/>
      <c r="S358" s="294"/>
      <c r="T358" s="294"/>
      <c r="U358" s="294"/>
      <c r="V358" s="294"/>
      <c r="W358" s="294"/>
      <c r="X358" s="294"/>
      <c r="Y358" s="409">
        <v>0</v>
      </c>
      <c r="Z358" s="409">
        <v>0</v>
      </c>
      <c r="AA358" s="409">
        <v>0</v>
      </c>
      <c r="AB358" s="409">
        <v>0</v>
      </c>
      <c r="AC358" s="409">
        <v>0</v>
      </c>
      <c r="AD358" s="409">
        <v>0</v>
      </c>
      <c r="AE358" s="409">
        <v>0</v>
      </c>
      <c r="AF358" s="409">
        <f t="shared" ref="AF358" si="606">AF357</f>
        <v>0</v>
      </c>
      <c r="AG358" s="409">
        <f t="shared" ref="AG358" si="607">AG357</f>
        <v>0</v>
      </c>
      <c r="AH358" s="409">
        <f t="shared" ref="AH358" si="608">AH357</f>
        <v>0</v>
      </c>
      <c r="AI358" s="409">
        <f t="shared" ref="AI358" si="609">AI357</f>
        <v>0</v>
      </c>
      <c r="AJ358" s="409">
        <f t="shared" ref="AJ358" si="610">AJ357</f>
        <v>0</v>
      </c>
      <c r="AK358" s="409">
        <f t="shared" ref="AK358" si="611">AK357</f>
        <v>0</v>
      </c>
      <c r="AL358" s="409">
        <f t="shared" ref="AL358" si="612">AL357</f>
        <v>0</v>
      </c>
      <c r="AM358" s="305"/>
    </row>
    <row r="359" spans="1:39" outlineLevel="1">
      <c r="B359" s="822"/>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0"/>
      <c r="Z359" s="423"/>
      <c r="AA359" s="423"/>
      <c r="AB359" s="423"/>
      <c r="AC359" s="423"/>
      <c r="AD359" s="423"/>
      <c r="AE359" s="423"/>
      <c r="AF359" s="423"/>
      <c r="AG359" s="423"/>
      <c r="AH359" s="423"/>
      <c r="AI359" s="423"/>
      <c r="AJ359" s="423"/>
      <c r="AK359" s="423"/>
      <c r="AL359" s="423"/>
      <c r="AM359" s="305"/>
    </row>
    <row r="360" spans="1:39" ht="45" outlineLevel="1">
      <c r="A360" s="510">
        <v>44</v>
      </c>
      <c r="B360" s="822" t="s">
        <v>136</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4"/>
      <c r="Z360" s="408"/>
      <c r="AA360" s="408"/>
      <c r="AB360" s="408"/>
      <c r="AC360" s="408"/>
      <c r="AD360" s="408"/>
      <c r="AE360" s="408"/>
      <c r="AF360" s="408"/>
      <c r="AG360" s="413"/>
      <c r="AH360" s="413"/>
      <c r="AI360" s="413"/>
      <c r="AJ360" s="413"/>
      <c r="AK360" s="413"/>
      <c r="AL360" s="413"/>
      <c r="AM360" s="295">
        <f>SUM(Y360:AL360)</f>
        <v>0</v>
      </c>
    </row>
    <row r="361" spans="1:39" outlineLevel="1">
      <c r="B361" s="823" t="s">
        <v>289</v>
      </c>
      <c r="C361" s="290" t="s">
        <v>163</v>
      </c>
      <c r="D361" s="294"/>
      <c r="E361" s="294"/>
      <c r="F361" s="294"/>
      <c r="G361" s="294"/>
      <c r="H361" s="294"/>
      <c r="I361" s="294"/>
      <c r="J361" s="294"/>
      <c r="K361" s="294"/>
      <c r="L361" s="294"/>
      <c r="M361" s="294"/>
      <c r="N361" s="294">
        <v>0</v>
      </c>
      <c r="O361" s="294"/>
      <c r="P361" s="294"/>
      <c r="Q361" s="294"/>
      <c r="R361" s="294"/>
      <c r="S361" s="294"/>
      <c r="T361" s="294"/>
      <c r="U361" s="294"/>
      <c r="V361" s="294"/>
      <c r="W361" s="294"/>
      <c r="X361" s="294"/>
      <c r="Y361" s="409">
        <v>0</v>
      </c>
      <c r="Z361" s="409">
        <v>0</v>
      </c>
      <c r="AA361" s="409">
        <v>0</v>
      </c>
      <c r="AB361" s="409">
        <v>0</v>
      </c>
      <c r="AC361" s="409">
        <v>0</v>
      </c>
      <c r="AD361" s="409">
        <v>0</v>
      </c>
      <c r="AE361" s="409">
        <v>0</v>
      </c>
      <c r="AF361" s="409">
        <f t="shared" ref="AF361" si="613">AF360</f>
        <v>0</v>
      </c>
      <c r="AG361" s="409">
        <f t="shared" ref="AG361" si="614">AG360</f>
        <v>0</v>
      </c>
      <c r="AH361" s="409">
        <f t="shared" ref="AH361" si="615">AH360</f>
        <v>0</v>
      </c>
      <c r="AI361" s="409">
        <f t="shared" ref="AI361" si="616">AI360</f>
        <v>0</v>
      </c>
      <c r="AJ361" s="409">
        <f t="shared" ref="AJ361" si="617">AJ360</f>
        <v>0</v>
      </c>
      <c r="AK361" s="409">
        <f t="shared" ref="AK361" si="618">AK360</f>
        <v>0</v>
      </c>
      <c r="AL361" s="409">
        <f t="shared" ref="AL361" si="619">AL360</f>
        <v>0</v>
      </c>
      <c r="AM361" s="305"/>
    </row>
    <row r="362" spans="1:39" outlineLevel="1">
      <c r="B362" s="822"/>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0"/>
      <c r="Z362" s="423"/>
      <c r="AA362" s="423"/>
      <c r="AB362" s="423"/>
      <c r="AC362" s="423"/>
      <c r="AD362" s="423"/>
      <c r="AE362" s="423"/>
      <c r="AF362" s="423"/>
      <c r="AG362" s="423"/>
      <c r="AH362" s="423"/>
      <c r="AI362" s="423"/>
      <c r="AJ362" s="423"/>
      <c r="AK362" s="423"/>
      <c r="AL362" s="423"/>
      <c r="AM362" s="305"/>
    </row>
    <row r="363" spans="1:39" ht="30" outlineLevel="1">
      <c r="A363" s="510">
        <v>45</v>
      </c>
      <c r="B363" s="822" t="s">
        <v>137</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4"/>
      <c r="Z363" s="408"/>
      <c r="AA363" s="408"/>
      <c r="AB363" s="408"/>
      <c r="AC363" s="408"/>
      <c r="AD363" s="408"/>
      <c r="AE363" s="408"/>
      <c r="AF363" s="408"/>
      <c r="AG363" s="413"/>
      <c r="AH363" s="413"/>
      <c r="AI363" s="413"/>
      <c r="AJ363" s="413"/>
      <c r="AK363" s="413"/>
      <c r="AL363" s="413"/>
      <c r="AM363" s="295">
        <f>SUM(Y363:AL363)</f>
        <v>0</v>
      </c>
    </row>
    <row r="364" spans="1:39" outlineLevel="1">
      <c r="B364" s="823" t="s">
        <v>289</v>
      </c>
      <c r="C364" s="290" t="s">
        <v>163</v>
      </c>
      <c r="D364" s="294"/>
      <c r="E364" s="294"/>
      <c r="F364" s="294"/>
      <c r="G364" s="294"/>
      <c r="H364" s="294"/>
      <c r="I364" s="294"/>
      <c r="J364" s="294"/>
      <c r="K364" s="294"/>
      <c r="L364" s="294"/>
      <c r="M364" s="294"/>
      <c r="N364" s="294">
        <v>0</v>
      </c>
      <c r="O364" s="294"/>
      <c r="P364" s="294"/>
      <c r="Q364" s="294"/>
      <c r="R364" s="294"/>
      <c r="S364" s="294"/>
      <c r="T364" s="294"/>
      <c r="U364" s="294"/>
      <c r="V364" s="294"/>
      <c r="W364" s="294"/>
      <c r="X364" s="294"/>
      <c r="Y364" s="409">
        <v>0</v>
      </c>
      <c r="Z364" s="409">
        <v>0</v>
      </c>
      <c r="AA364" s="409">
        <v>0</v>
      </c>
      <c r="AB364" s="409">
        <v>0</v>
      </c>
      <c r="AC364" s="409">
        <v>0</v>
      </c>
      <c r="AD364" s="409">
        <v>0</v>
      </c>
      <c r="AE364" s="409">
        <v>0</v>
      </c>
      <c r="AF364" s="409">
        <f t="shared" ref="AF364" si="620">AF363</f>
        <v>0</v>
      </c>
      <c r="AG364" s="409">
        <f t="shared" ref="AG364" si="621">AG363</f>
        <v>0</v>
      </c>
      <c r="AH364" s="409">
        <f t="shared" ref="AH364" si="622">AH363</f>
        <v>0</v>
      </c>
      <c r="AI364" s="409">
        <f t="shared" ref="AI364" si="623">AI363</f>
        <v>0</v>
      </c>
      <c r="AJ364" s="409">
        <f t="shared" ref="AJ364" si="624">AJ363</f>
        <v>0</v>
      </c>
      <c r="AK364" s="409">
        <f t="shared" ref="AK364" si="625">AK363</f>
        <v>0</v>
      </c>
      <c r="AL364" s="409">
        <f t="shared" ref="AL364" si="626">AL363</f>
        <v>0</v>
      </c>
      <c r="AM364" s="305"/>
    </row>
    <row r="365" spans="1:39" outlineLevel="1">
      <c r="B365" s="822"/>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0"/>
      <c r="Z365" s="423"/>
      <c r="AA365" s="423"/>
      <c r="AB365" s="423"/>
      <c r="AC365" s="423"/>
      <c r="AD365" s="423"/>
      <c r="AE365" s="423"/>
      <c r="AF365" s="423"/>
      <c r="AG365" s="423"/>
      <c r="AH365" s="423"/>
      <c r="AI365" s="423"/>
      <c r="AJ365" s="423"/>
      <c r="AK365" s="423"/>
      <c r="AL365" s="423"/>
      <c r="AM365" s="305"/>
    </row>
    <row r="366" spans="1:39" ht="30" outlineLevel="1">
      <c r="A366" s="510">
        <v>46</v>
      </c>
      <c r="B366" s="822" t="s">
        <v>138</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4"/>
      <c r="Z366" s="408"/>
      <c r="AA366" s="408"/>
      <c r="AB366" s="408"/>
      <c r="AC366" s="408"/>
      <c r="AD366" s="408"/>
      <c r="AE366" s="408"/>
      <c r="AF366" s="408"/>
      <c r="AG366" s="413"/>
      <c r="AH366" s="413"/>
      <c r="AI366" s="413"/>
      <c r="AJ366" s="413"/>
      <c r="AK366" s="413"/>
      <c r="AL366" s="413"/>
      <c r="AM366" s="295">
        <f>SUM(Y366:AL366)</f>
        <v>0</v>
      </c>
    </row>
    <row r="367" spans="1:39" outlineLevel="1">
      <c r="B367" s="823" t="s">
        <v>289</v>
      </c>
      <c r="C367" s="290" t="s">
        <v>163</v>
      </c>
      <c r="D367" s="294"/>
      <c r="E367" s="294"/>
      <c r="F367" s="294"/>
      <c r="G367" s="294"/>
      <c r="H367" s="294"/>
      <c r="I367" s="294"/>
      <c r="J367" s="294"/>
      <c r="K367" s="294"/>
      <c r="L367" s="294"/>
      <c r="M367" s="294"/>
      <c r="N367" s="294">
        <v>0</v>
      </c>
      <c r="O367" s="294"/>
      <c r="P367" s="294"/>
      <c r="Q367" s="294"/>
      <c r="R367" s="294"/>
      <c r="S367" s="294"/>
      <c r="T367" s="294"/>
      <c r="U367" s="294"/>
      <c r="V367" s="294"/>
      <c r="W367" s="294"/>
      <c r="X367" s="294"/>
      <c r="Y367" s="409">
        <v>0</v>
      </c>
      <c r="Z367" s="409">
        <v>0</v>
      </c>
      <c r="AA367" s="409">
        <v>0</v>
      </c>
      <c r="AB367" s="409">
        <v>0</v>
      </c>
      <c r="AC367" s="409">
        <v>0</v>
      </c>
      <c r="AD367" s="409">
        <v>0</v>
      </c>
      <c r="AE367" s="409">
        <v>0</v>
      </c>
      <c r="AF367" s="409">
        <f t="shared" ref="AF367" si="627">AF366</f>
        <v>0</v>
      </c>
      <c r="AG367" s="409">
        <f t="shared" ref="AG367" si="628">AG366</f>
        <v>0</v>
      </c>
      <c r="AH367" s="409">
        <f t="shared" ref="AH367" si="629">AH366</f>
        <v>0</v>
      </c>
      <c r="AI367" s="409">
        <f t="shared" ref="AI367" si="630">AI366</f>
        <v>0</v>
      </c>
      <c r="AJ367" s="409">
        <f t="shared" ref="AJ367" si="631">AJ366</f>
        <v>0</v>
      </c>
      <c r="AK367" s="409">
        <f t="shared" ref="AK367" si="632">AK366</f>
        <v>0</v>
      </c>
      <c r="AL367" s="409">
        <f t="shared" ref="AL367" si="633">AL366</f>
        <v>0</v>
      </c>
      <c r="AM367" s="305"/>
    </row>
    <row r="368" spans="1:39" outlineLevel="1">
      <c r="B368" s="822"/>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0"/>
      <c r="Z368" s="423"/>
      <c r="AA368" s="423"/>
      <c r="AB368" s="423"/>
      <c r="AC368" s="423"/>
      <c r="AD368" s="423"/>
      <c r="AE368" s="423"/>
      <c r="AF368" s="423"/>
      <c r="AG368" s="423"/>
      <c r="AH368" s="423"/>
      <c r="AI368" s="423"/>
      <c r="AJ368" s="423"/>
      <c r="AK368" s="423"/>
      <c r="AL368" s="423"/>
      <c r="AM368" s="305"/>
    </row>
    <row r="369" spans="1:42" ht="30" outlineLevel="1">
      <c r="A369" s="510">
        <v>47</v>
      </c>
      <c r="B369" s="822" t="s">
        <v>139</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4"/>
      <c r="Z369" s="408"/>
      <c r="AA369" s="408"/>
      <c r="AB369" s="408"/>
      <c r="AC369" s="408"/>
      <c r="AD369" s="408"/>
      <c r="AE369" s="408"/>
      <c r="AF369" s="408"/>
      <c r="AG369" s="413"/>
      <c r="AH369" s="413"/>
      <c r="AI369" s="413"/>
      <c r="AJ369" s="413"/>
      <c r="AK369" s="413"/>
      <c r="AL369" s="413"/>
      <c r="AM369" s="295">
        <f>SUM(Y369:AL369)</f>
        <v>0</v>
      </c>
    </row>
    <row r="370" spans="1:42" outlineLevel="1">
      <c r="B370" s="823" t="s">
        <v>289</v>
      </c>
      <c r="C370" s="290" t="s">
        <v>163</v>
      </c>
      <c r="D370" s="294"/>
      <c r="E370" s="294"/>
      <c r="F370" s="294"/>
      <c r="G370" s="294"/>
      <c r="H370" s="294"/>
      <c r="I370" s="294"/>
      <c r="J370" s="294"/>
      <c r="K370" s="294"/>
      <c r="L370" s="294"/>
      <c r="M370" s="294"/>
      <c r="N370" s="294">
        <v>0</v>
      </c>
      <c r="O370" s="294"/>
      <c r="P370" s="294"/>
      <c r="Q370" s="294"/>
      <c r="R370" s="294"/>
      <c r="S370" s="294"/>
      <c r="T370" s="294"/>
      <c r="U370" s="294"/>
      <c r="V370" s="294"/>
      <c r="W370" s="294"/>
      <c r="X370" s="294"/>
      <c r="Y370" s="409">
        <v>0</v>
      </c>
      <c r="Z370" s="409">
        <v>0</v>
      </c>
      <c r="AA370" s="409">
        <v>0</v>
      </c>
      <c r="AB370" s="409">
        <v>0</v>
      </c>
      <c r="AC370" s="409">
        <v>0</v>
      </c>
      <c r="AD370" s="409">
        <v>0</v>
      </c>
      <c r="AE370" s="409">
        <v>0</v>
      </c>
      <c r="AF370" s="409">
        <f t="shared" ref="AF370" si="634">AF369</f>
        <v>0</v>
      </c>
      <c r="AG370" s="409">
        <f t="shared" ref="AG370" si="635">AG369</f>
        <v>0</v>
      </c>
      <c r="AH370" s="409">
        <f t="shared" ref="AH370" si="636">AH369</f>
        <v>0</v>
      </c>
      <c r="AI370" s="409">
        <f t="shared" ref="AI370" si="637">AI369</f>
        <v>0</v>
      </c>
      <c r="AJ370" s="409">
        <f t="shared" ref="AJ370" si="638">AJ369</f>
        <v>0</v>
      </c>
      <c r="AK370" s="409">
        <f t="shared" ref="AK370" si="639">AK369</f>
        <v>0</v>
      </c>
      <c r="AL370" s="409">
        <f t="shared" ref="AL370" si="640">AL369</f>
        <v>0</v>
      </c>
      <c r="AM370" s="305"/>
    </row>
    <row r="371" spans="1:42" outlineLevel="1">
      <c r="B371" s="822"/>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0"/>
      <c r="Z371" s="423"/>
      <c r="AA371" s="423"/>
      <c r="AB371" s="423"/>
      <c r="AC371" s="423"/>
      <c r="AD371" s="423"/>
      <c r="AE371" s="423"/>
      <c r="AF371" s="423"/>
      <c r="AG371" s="423"/>
      <c r="AH371" s="423"/>
      <c r="AI371" s="423"/>
      <c r="AJ371" s="423"/>
      <c r="AK371" s="423"/>
      <c r="AL371" s="423"/>
      <c r="AM371" s="305"/>
    </row>
    <row r="372" spans="1:42" ht="45" outlineLevel="1">
      <c r="A372" s="510">
        <v>48</v>
      </c>
      <c r="B372" s="822" t="s">
        <v>140</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4"/>
      <c r="Z372" s="408"/>
      <c r="AA372" s="408"/>
      <c r="AB372" s="408"/>
      <c r="AC372" s="408"/>
      <c r="AD372" s="408"/>
      <c r="AE372" s="408"/>
      <c r="AF372" s="408"/>
      <c r="AG372" s="413"/>
      <c r="AH372" s="413"/>
      <c r="AI372" s="413"/>
      <c r="AJ372" s="413"/>
      <c r="AK372" s="413"/>
      <c r="AL372" s="413"/>
      <c r="AM372" s="295">
        <f>SUM(Y372:AL372)</f>
        <v>0</v>
      </c>
    </row>
    <row r="373" spans="1:42" outlineLevel="1">
      <c r="B373" s="823" t="s">
        <v>289</v>
      </c>
      <c r="C373" s="290" t="s">
        <v>163</v>
      </c>
      <c r="D373" s="294"/>
      <c r="E373" s="294"/>
      <c r="F373" s="294"/>
      <c r="G373" s="294"/>
      <c r="H373" s="294"/>
      <c r="I373" s="294"/>
      <c r="J373" s="294"/>
      <c r="K373" s="294"/>
      <c r="L373" s="294"/>
      <c r="M373" s="294"/>
      <c r="N373" s="294">
        <v>0</v>
      </c>
      <c r="O373" s="294"/>
      <c r="P373" s="294"/>
      <c r="Q373" s="294"/>
      <c r="R373" s="294"/>
      <c r="S373" s="294"/>
      <c r="T373" s="294"/>
      <c r="U373" s="294"/>
      <c r="V373" s="294"/>
      <c r="W373" s="294"/>
      <c r="X373" s="294"/>
      <c r="Y373" s="409">
        <v>0</v>
      </c>
      <c r="Z373" s="409">
        <v>0</v>
      </c>
      <c r="AA373" s="409">
        <v>0</v>
      </c>
      <c r="AB373" s="409">
        <v>0</v>
      </c>
      <c r="AC373" s="409">
        <v>0</v>
      </c>
      <c r="AD373" s="409">
        <v>0</v>
      </c>
      <c r="AE373" s="409">
        <v>0</v>
      </c>
      <c r="AF373" s="409">
        <f t="shared" ref="AF373" si="641">AF372</f>
        <v>0</v>
      </c>
      <c r="AG373" s="409">
        <f t="shared" ref="AG373" si="642">AG372</f>
        <v>0</v>
      </c>
      <c r="AH373" s="409">
        <f t="shared" ref="AH373" si="643">AH372</f>
        <v>0</v>
      </c>
      <c r="AI373" s="409">
        <f t="shared" ref="AI373" si="644">AI372</f>
        <v>0</v>
      </c>
      <c r="AJ373" s="409">
        <f t="shared" ref="AJ373" si="645">AJ372</f>
        <v>0</v>
      </c>
      <c r="AK373" s="409">
        <f t="shared" ref="AK373" si="646">AK372</f>
        <v>0</v>
      </c>
      <c r="AL373" s="409">
        <f t="shared" ref="AL373" si="647">AL372</f>
        <v>0</v>
      </c>
      <c r="AM373" s="305"/>
    </row>
    <row r="374" spans="1:42" outlineLevel="1">
      <c r="B374" s="822"/>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0"/>
      <c r="Z374" s="423"/>
      <c r="AA374" s="423"/>
      <c r="AB374" s="423"/>
      <c r="AC374" s="423"/>
      <c r="AD374" s="423"/>
      <c r="AE374" s="423"/>
      <c r="AF374" s="423"/>
      <c r="AG374" s="423"/>
      <c r="AH374" s="423"/>
      <c r="AI374" s="423"/>
      <c r="AJ374" s="423"/>
      <c r="AK374" s="423"/>
      <c r="AL374" s="423"/>
      <c r="AM374" s="305"/>
    </row>
    <row r="375" spans="1:42" ht="30" outlineLevel="1">
      <c r="A375" s="510">
        <v>49</v>
      </c>
      <c r="B375" s="822" t="s">
        <v>141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4"/>
      <c r="Z375" s="408"/>
      <c r="AA375" s="408"/>
      <c r="AB375" s="408"/>
      <c r="AC375" s="408"/>
      <c r="AD375" s="408"/>
      <c r="AE375" s="408"/>
      <c r="AF375" s="408"/>
      <c r="AG375" s="413"/>
      <c r="AH375" s="413"/>
      <c r="AI375" s="413"/>
      <c r="AJ375" s="413"/>
      <c r="AK375" s="413"/>
      <c r="AL375" s="413"/>
      <c r="AM375" s="295">
        <f>SUM(Y375:AL375)</f>
        <v>0</v>
      </c>
    </row>
    <row r="376" spans="1:42" outlineLevel="1">
      <c r="B376" s="823" t="s">
        <v>289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09">
        <v>0</v>
      </c>
      <c r="Z376" s="409">
        <v>0</v>
      </c>
      <c r="AA376" s="409">
        <v>0</v>
      </c>
      <c r="AB376" s="409">
        <v>0</v>
      </c>
      <c r="AC376" s="409">
        <v>0</v>
      </c>
      <c r="AD376" s="409">
        <v>0</v>
      </c>
      <c r="AE376" s="409">
        <v>0</v>
      </c>
      <c r="AF376" s="409">
        <f t="shared" ref="AF376" si="648">AF375</f>
        <v>0</v>
      </c>
      <c r="AG376" s="409">
        <f t="shared" ref="AG376" si="649">AG375</f>
        <v>0</v>
      </c>
      <c r="AH376" s="409">
        <f t="shared" ref="AH376" si="650">AH375</f>
        <v>0</v>
      </c>
      <c r="AI376" s="409">
        <f t="shared" ref="AI376" si="651">AI375</f>
        <v>0</v>
      </c>
      <c r="AJ376" s="409">
        <f t="shared" ref="AJ376" si="652">AJ375</f>
        <v>0</v>
      </c>
      <c r="AK376" s="409">
        <f t="shared" ref="AK376" si="653">AK375</f>
        <v>0</v>
      </c>
      <c r="AL376" s="409">
        <f t="shared" ref="AL376" si="654">AL375</f>
        <v>0</v>
      </c>
      <c r="AM376" s="305"/>
    </row>
    <row r="377" spans="1:42" outlineLevel="1">
      <c r="B377" s="8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832" t="s">
        <v>274</v>
      </c>
      <c r="C378" s="327"/>
      <c r="D378" s="327">
        <f>SUM(D221:D376)</f>
        <v>8510759.2737719715</v>
      </c>
      <c r="E378" s="327"/>
      <c r="F378" s="327"/>
      <c r="G378" s="327"/>
      <c r="H378" s="327"/>
      <c r="I378" s="327"/>
      <c r="J378" s="327"/>
      <c r="K378" s="327"/>
      <c r="L378" s="327"/>
      <c r="M378" s="327"/>
      <c r="N378" s="327"/>
      <c r="O378" s="327">
        <f>SUM(O221:O376)</f>
        <v>1195.0434369308846</v>
      </c>
      <c r="P378" s="327"/>
      <c r="Q378" s="327"/>
      <c r="R378" s="327"/>
      <c r="S378" s="327"/>
      <c r="T378" s="327"/>
      <c r="U378" s="327"/>
      <c r="V378" s="327"/>
      <c r="W378" s="327"/>
      <c r="X378" s="327"/>
      <c r="Y378" s="327">
        <f>IF(Y219="kWh",SUMPRODUCT(D221:D376,Y221:Y376))</f>
        <v>3656441</v>
      </c>
      <c r="Z378" s="327">
        <f>IF(Z219="kWh",SUMPRODUCT(D221:D376,Z221:Z376))</f>
        <v>505631.46737719723</v>
      </c>
      <c r="AA378" s="327">
        <f>IF(AA219="kw",SUMPRODUCT(N221:N376,O221:O376,AA221:AA376),SUMPRODUCT(D221:D376,AA221:AA376))</f>
        <v>8439.088269126727</v>
      </c>
      <c r="AB378" s="327">
        <f>IF(AB219="kw",SUMPRODUCT(N221:N376,O221:O376,AB221:AB376),SUMPRODUCT(D221:D376,AB221:AB376))</f>
        <v>389.78084972682461</v>
      </c>
      <c r="AC378" s="327">
        <f>IF(AC219="kw",SUMPRODUCT(N221:N376,O221:O376,AC221:AC376),SUMPRODUCT(D221:D376,AC221:AC376))</f>
        <v>0</v>
      </c>
      <c r="AD378" s="327">
        <f>IF(AD219="kw",SUMPRODUCT(N221:N376,O221:O376,AD221:AD376),SUMPRODUCT(D221:D376,AD221:AD376))</f>
        <v>0</v>
      </c>
      <c r="AE378" s="327">
        <f>IF(AE219="kw",SUMPRODUCT(N221:N376,O221:O376,AE221:AE376),SUMPRODUCT(D221:D376,AE221:AE376))</f>
        <v>0</v>
      </c>
      <c r="AF378" s="327">
        <f>IF(AF219="kw",SUMPRODUCT(N221:N376,O221:O376,AF221:AF376),SUMPRODUCT(D221:D376,AF221:AF376))</f>
        <v>0</v>
      </c>
      <c r="AG378" s="327">
        <f>IF(AG219="kw",SUMPRODUCT(N221:N376,O221:O376,AG221:AG376),SUMPRODUCT(D221:D376,AG221:AG376))</f>
        <v>0</v>
      </c>
      <c r="AH378" s="327">
        <f>IF(AH219="kw",SUMPRODUCT(N221:N376,O221:O376,AH221:AH376),SUMPRODUCT(D221:D376,AH221:AH376))</f>
        <v>0</v>
      </c>
      <c r="AI378" s="327">
        <f>IF(AI219="kw",SUMPRODUCT(N221:N376,O221:O376,AI221:AI376),SUMPRODUCT(D221:D376,AI221:AI376))</f>
        <v>0</v>
      </c>
      <c r="AJ378" s="327">
        <f>IF(AJ219="kw",SUMPRODUCT(N221:N376,O221:O376,AJ221:AJ376),SUMPRODUCT(D221:D376,AJ221:AJ376))</f>
        <v>0</v>
      </c>
      <c r="AK378" s="327">
        <f>IF(AK219="kw",SUMPRODUCT(N221:N376,O221:O376,AK221:AK376),SUMPRODUCT(D221:D376,AK221:AK376))</f>
        <v>0</v>
      </c>
      <c r="AL378" s="327">
        <f>IF(AL219="kw",SUMPRODUCT(N221:N376,O221:O376,AL221:AL376),SUMPRODUCT(D221:D376,AL221:AL376))</f>
        <v>0</v>
      </c>
      <c r="AM378" s="328"/>
    </row>
    <row r="379" spans="1:42" ht="15.75">
      <c r="B379" s="833" t="s">
        <v>275</v>
      </c>
      <c r="C379" s="390"/>
      <c r="D379" s="390"/>
      <c r="E379" s="390"/>
      <c r="F379" s="390"/>
      <c r="G379" s="390"/>
      <c r="H379" s="390"/>
      <c r="I379" s="390"/>
      <c r="J379" s="390"/>
      <c r="K379" s="390"/>
      <c r="L379" s="390"/>
      <c r="M379" s="390"/>
      <c r="N379" s="390"/>
      <c r="O379" s="390"/>
      <c r="P379" s="390"/>
      <c r="Q379" s="390"/>
      <c r="R379" s="390"/>
      <c r="S379" s="390"/>
      <c r="T379" s="390"/>
      <c r="U379" s="390"/>
      <c r="V379" s="390"/>
      <c r="W379" s="390"/>
      <c r="X379" s="390"/>
      <c r="Y379" s="390">
        <f>HLOOKUP(Y218,'2. LRAMVA Threshold'!$B$42:$Q$53,8,FALSE)</f>
        <v>4162607</v>
      </c>
      <c r="Z379" s="390">
        <f>HLOOKUP(Z218,'2. LRAMVA Threshold'!$B$42:$Q$53,8,FALSE)</f>
        <v>1601705</v>
      </c>
      <c r="AA379" s="390">
        <f>HLOOKUP(AA218,'2. LRAMVA Threshold'!$B$42:$Q$53,8,FALSE)</f>
        <v>1126</v>
      </c>
      <c r="AB379" s="390">
        <f>HLOOKUP(AB218,'2. LRAMVA Threshold'!$B$42:$Q$53,8,FALSE)</f>
        <v>607</v>
      </c>
      <c r="AC379" s="390">
        <f>HLOOKUP(AC218,'2. LRAMVA Threshold'!$B$42:$Q$53,8,FALSE)</f>
        <v>3</v>
      </c>
      <c r="AD379" s="390">
        <f>HLOOKUP(AD218,'2. LRAMVA Threshold'!$B$42:$Q$53,8,FALSE)</f>
        <v>44</v>
      </c>
      <c r="AE379" s="390">
        <f>HLOOKUP(AE218,'2. LRAMVA Threshold'!$B$42:$Q$53,8,FALSE)</f>
        <v>35877</v>
      </c>
      <c r="AF379" s="390">
        <f>HLOOKUP(AF218,'2. LRAMVA Threshold'!$B$42:$Q$53,8,FALSE)</f>
        <v>722</v>
      </c>
      <c r="AG379" s="390">
        <f>HLOOKUP(AG218,'2. LRAMVA Threshold'!$B$42:$Q$53,8,FALSE)</f>
        <v>0</v>
      </c>
      <c r="AH379" s="390">
        <f>HLOOKUP(AH218,'2. LRAMVA Threshold'!$B$42:$Q$53,8,FALSE)</f>
        <v>0</v>
      </c>
      <c r="AI379" s="390">
        <f>HLOOKUP(AI218,'2. LRAMVA Threshold'!$B$42:$Q$53,8,FALSE)</f>
        <v>0</v>
      </c>
      <c r="AJ379" s="390">
        <f>HLOOKUP(AJ218,'2. LRAMVA Threshold'!$B$42:$Q$53,8,FALSE)</f>
        <v>0</v>
      </c>
      <c r="AK379" s="390">
        <f>HLOOKUP(AK218,'2. LRAMVA Threshold'!$B$42:$Q$53,8,FALSE)</f>
        <v>0</v>
      </c>
      <c r="AL379" s="390">
        <f>HLOOKUP(AL218,'2. LRAMVA Threshold'!$B$42:$Q$53,8,FALSE)</f>
        <v>0</v>
      </c>
      <c r="AM379" s="391"/>
    </row>
    <row r="380" spans="1:42">
      <c r="B380" s="839"/>
      <c r="C380" s="428"/>
      <c r="D380" s="429"/>
      <c r="E380" s="429"/>
      <c r="F380" s="429"/>
      <c r="G380" s="429"/>
      <c r="H380" s="429"/>
      <c r="I380" s="429"/>
      <c r="J380" s="429"/>
      <c r="K380" s="429"/>
      <c r="L380" s="429"/>
      <c r="M380" s="429"/>
      <c r="N380" s="429"/>
      <c r="O380" s="430"/>
      <c r="P380" s="429"/>
      <c r="Q380" s="429"/>
      <c r="R380" s="429"/>
      <c r="S380" s="431"/>
      <c r="T380" s="431"/>
      <c r="U380" s="431"/>
      <c r="V380" s="431"/>
      <c r="W380" s="429"/>
      <c r="X380" s="429"/>
      <c r="Y380" s="432"/>
      <c r="Z380" s="432"/>
      <c r="AA380" s="432"/>
      <c r="AB380" s="432"/>
      <c r="AC380" s="432"/>
      <c r="AD380" s="432"/>
      <c r="AE380" s="432"/>
      <c r="AF380" s="397"/>
      <c r="AG380" s="397"/>
      <c r="AH380" s="397"/>
      <c r="AI380" s="397"/>
      <c r="AJ380" s="397"/>
      <c r="AK380" s="397"/>
      <c r="AL380" s="397"/>
      <c r="AM380" s="398"/>
    </row>
    <row r="381" spans="1:42">
      <c r="B381" s="829" t="s">
        <v>276</v>
      </c>
      <c r="C381" s="336"/>
      <c r="D381" s="336"/>
      <c r="E381" s="374"/>
      <c r="F381" s="374"/>
      <c r="G381" s="374"/>
      <c r="H381" s="374"/>
      <c r="I381" s="374"/>
      <c r="J381" s="374"/>
      <c r="K381" s="374"/>
      <c r="L381" s="374"/>
      <c r="M381" s="374"/>
      <c r="N381" s="374"/>
      <c r="O381" s="290"/>
      <c r="P381" s="338"/>
      <c r="Q381" s="338"/>
      <c r="R381" s="338"/>
      <c r="S381" s="337"/>
      <c r="T381" s="337"/>
      <c r="U381" s="337"/>
      <c r="V381" s="337"/>
      <c r="W381" s="338"/>
      <c r="X381" s="338"/>
      <c r="Y381" s="339">
        <f>HLOOKUP(Y$35,'3.  Distribution Rates'!$C$122:$P$133,8,FALSE)</f>
        <v>0</v>
      </c>
      <c r="Z381" s="339">
        <f>HLOOKUP(Z$35,'3.  Distribution Rates'!$C$122:$P$133,8,FALSE)</f>
        <v>0</v>
      </c>
      <c r="AA381" s="339">
        <f>HLOOKUP(AA$35,'3.  Distribution Rates'!$C$122:$P$133,8,FALSE)</f>
        <v>0</v>
      </c>
      <c r="AB381" s="339">
        <f>HLOOKUP(AB$35,'3.  Distribution Rates'!$C$122:$P$133,8,FALSE)</f>
        <v>0</v>
      </c>
      <c r="AC381" s="339">
        <f>HLOOKUP(AC$35,'3.  Distribution Rates'!$C$122:$P$133,8,FALSE)</f>
        <v>0</v>
      </c>
      <c r="AD381" s="339">
        <f>HLOOKUP(AD$35,'3.  Distribution Rates'!$C$122:$P$133,8,FALSE)</f>
        <v>0</v>
      </c>
      <c r="AE381" s="339">
        <f>HLOOKUP(AE$35,'3.  Distribution Rates'!$C$122:$P$133,8,FALSE)</f>
        <v>0</v>
      </c>
      <c r="AF381" s="339">
        <f>HLOOKUP(AF$35,'3.  Distribution Rates'!$C$122:$P$133,8,FALSE)</f>
        <v>0</v>
      </c>
      <c r="AG381" s="339">
        <f>HLOOKUP(AG$35,'3.  Distribution Rates'!$C$122:$P$133,8,FALSE)</f>
        <v>0</v>
      </c>
      <c r="AH381" s="339">
        <f>HLOOKUP(AH$35,'3.  Distribution Rates'!$C$122:$P$133,8,FALSE)</f>
        <v>0</v>
      </c>
      <c r="AI381" s="339">
        <f>HLOOKUP(AI$35,'3.  Distribution Rates'!$C$122:$P$133,8,FALSE)</f>
        <v>0</v>
      </c>
      <c r="AJ381" s="339">
        <f>HLOOKUP(AJ$35,'3.  Distribution Rates'!$C$122:$P$133,8,FALSE)</f>
        <v>0</v>
      </c>
      <c r="AK381" s="339">
        <f>HLOOKUP(AK$35,'3.  Distribution Rates'!$C$122:$P$133,8,FALSE)</f>
        <v>0</v>
      </c>
      <c r="AL381" s="339">
        <f>HLOOKUP(AL$35,'3.  Distribution Rates'!$C$122:$P$133,8,FALSE)</f>
        <v>0</v>
      </c>
      <c r="AM381" s="375"/>
      <c r="AN381" s="339"/>
      <c r="AO381" s="339"/>
      <c r="AP381" s="339"/>
    </row>
    <row r="382" spans="1:42">
      <c r="B382" s="829" t="s">
        <v>277</v>
      </c>
      <c r="C382" s="343"/>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6">
        <f>'4.  2011-2014 LRAM'!Y139*Y381</f>
        <v>0</v>
      </c>
      <c r="Z382" s="376">
        <f>'4.  2011-2014 LRAM'!Z139*Z381</f>
        <v>0</v>
      </c>
      <c r="AA382" s="376">
        <f>'4.  2011-2014 LRAM'!AA139*AA381</f>
        <v>0</v>
      </c>
      <c r="AB382" s="376">
        <f>'4.  2011-2014 LRAM'!AB139*AB381</f>
        <v>0</v>
      </c>
      <c r="AC382" s="376">
        <f>'4.  2011-2014 LRAM'!AC139*AC381</f>
        <v>0</v>
      </c>
      <c r="AD382" s="376">
        <f>'4.  2011-2014 LRAM'!AD139*AD381</f>
        <v>0</v>
      </c>
      <c r="AE382" s="376">
        <f>'4.  2011-2014 LRAM'!AE139*AE381</f>
        <v>0</v>
      </c>
      <c r="AF382" s="376">
        <f>'4.  2011-2014 LRAM'!AF139*AF381</f>
        <v>0</v>
      </c>
      <c r="AG382" s="376">
        <f>'4.  2011-2014 LRAM'!AG139*AG381</f>
        <v>0</v>
      </c>
      <c r="AH382" s="376">
        <f>'4.  2011-2014 LRAM'!AH139*AH381</f>
        <v>0</v>
      </c>
      <c r="AI382" s="376">
        <f>'4.  2011-2014 LRAM'!AI139*AI381</f>
        <v>0</v>
      </c>
      <c r="AJ382" s="376">
        <f>'4.  2011-2014 LRAM'!AJ139*AJ381</f>
        <v>0</v>
      </c>
      <c r="AK382" s="376">
        <f>'4.  2011-2014 LRAM'!AK139*AK381</f>
        <v>0</v>
      </c>
      <c r="AL382" s="376">
        <f>'4.  2011-2014 LRAM'!AL139*AL381</f>
        <v>0</v>
      </c>
      <c r="AM382" s="609">
        <f>SUM(Y382:AL382)</f>
        <v>0</v>
      </c>
    </row>
    <row r="383" spans="1:42">
      <c r="B383" s="829" t="s">
        <v>278</v>
      </c>
      <c r="C383" s="343"/>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6">
        <f>'4.  2011-2014 LRAM'!Y268*Y381</f>
        <v>0</v>
      </c>
      <c r="Z383" s="376">
        <f>'4.  2011-2014 LRAM'!Z268*Z381</f>
        <v>0</v>
      </c>
      <c r="AA383" s="376">
        <f>'4.  2011-2014 LRAM'!AA268*AA381</f>
        <v>0</v>
      </c>
      <c r="AB383" s="376">
        <f>'4.  2011-2014 LRAM'!AB268*AB381</f>
        <v>0</v>
      </c>
      <c r="AC383" s="376">
        <f>'4.  2011-2014 LRAM'!AC268*AC381</f>
        <v>0</v>
      </c>
      <c r="AD383" s="376">
        <f>'4.  2011-2014 LRAM'!AD268*AD381</f>
        <v>0</v>
      </c>
      <c r="AE383" s="376">
        <f>'4.  2011-2014 LRAM'!AE268*AE381</f>
        <v>0</v>
      </c>
      <c r="AF383" s="376">
        <f>'4.  2011-2014 LRAM'!AF268*AF381</f>
        <v>0</v>
      </c>
      <c r="AG383" s="376">
        <f>'4.  2011-2014 LRAM'!AG268*AG381</f>
        <v>0</v>
      </c>
      <c r="AH383" s="376">
        <f>'4.  2011-2014 LRAM'!AH268*AH381</f>
        <v>0</v>
      </c>
      <c r="AI383" s="376">
        <f>'4.  2011-2014 LRAM'!AI268*AI381</f>
        <v>0</v>
      </c>
      <c r="AJ383" s="376">
        <f>'4.  2011-2014 LRAM'!AJ268*AJ381</f>
        <v>0</v>
      </c>
      <c r="AK383" s="376">
        <f>'4.  2011-2014 LRAM'!AK268*AK381</f>
        <v>0</v>
      </c>
      <c r="AL383" s="376">
        <f>'4.  2011-2014 LRAM'!AL268*AL381</f>
        <v>0</v>
      </c>
      <c r="AM383" s="609">
        <f>SUM(Y383:AL383)</f>
        <v>0</v>
      </c>
    </row>
    <row r="384" spans="1:42">
      <c r="B384" s="829" t="s">
        <v>279</v>
      </c>
      <c r="C384" s="343"/>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6">
        <f>'4.  2011-2014 LRAM'!Y397*Y381</f>
        <v>0</v>
      </c>
      <c r="Z384" s="376">
        <f>'4.  2011-2014 LRAM'!Z397*Z381</f>
        <v>0</v>
      </c>
      <c r="AA384" s="376">
        <f>'4.  2011-2014 LRAM'!AA397*AA381</f>
        <v>0</v>
      </c>
      <c r="AB384" s="376">
        <f>'4.  2011-2014 LRAM'!AB397*AB381</f>
        <v>0</v>
      </c>
      <c r="AC384" s="376">
        <f>'4.  2011-2014 LRAM'!AC397*AC381</f>
        <v>0</v>
      </c>
      <c r="AD384" s="376">
        <f>'4.  2011-2014 LRAM'!AD397*AD381</f>
        <v>0</v>
      </c>
      <c r="AE384" s="376">
        <f>'4.  2011-2014 LRAM'!AE397*AE381</f>
        <v>0</v>
      </c>
      <c r="AF384" s="376">
        <f>'4.  2011-2014 LRAM'!AF397*AF381</f>
        <v>0</v>
      </c>
      <c r="AG384" s="376">
        <f>'4.  2011-2014 LRAM'!AG397*AG381</f>
        <v>0</v>
      </c>
      <c r="AH384" s="376">
        <f>'4.  2011-2014 LRAM'!AH397*AH381</f>
        <v>0</v>
      </c>
      <c r="AI384" s="376">
        <f>'4.  2011-2014 LRAM'!AI397*AI381</f>
        <v>0</v>
      </c>
      <c r="AJ384" s="376">
        <f>'4.  2011-2014 LRAM'!AJ397*AJ381</f>
        <v>0</v>
      </c>
      <c r="AK384" s="376">
        <f>'4.  2011-2014 LRAM'!AK397*AK381</f>
        <v>0</v>
      </c>
      <c r="AL384" s="376">
        <f>'4.  2011-2014 LRAM'!AL397*AL381</f>
        <v>0</v>
      </c>
      <c r="AM384" s="609">
        <f>SUM(Y384:AL384)</f>
        <v>0</v>
      </c>
    </row>
    <row r="385" spans="2:39">
      <c r="B385" s="829" t="s">
        <v>280</v>
      </c>
      <c r="C385" s="343"/>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6">
        <f>'4.  2011-2014 LRAM'!Y527*Y381</f>
        <v>0</v>
      </c>
      <c r="Z385" s="376">
        <f>'4.  2011-2014 LRAM'!Z527*Z381</f>
        <v>0</v>
      </c>
      <c r="AA385" s="376">
        <f>'4.  2011-2014 LRAM'!AA527*AA381</f>
        <v>0</v>
      </c>
      <c r="AB385" s="376">
        <f>'4.  2011-2014 LRAM'!AB527*AB381</f>
        <v>0</v>
      </c>
      <c r="AC385" s="376">
        <f>'4.  2011-2014 LRAM'!AC527*AC381</f>
        <v>0</v>
      </c>
      <c r="AD385" s="376">
        <f>'4.  2011-2014 LRAM'!AD527*AD381</f>
        <v>0</v>
      </c>
      <c r="AE385" s="376">
        <f>'4.  2011-2014 LRAM'!AE527*AE381</f>
        <v>0</v>
      </c>
      <c r="AF385" s="376">
        <f>'4.  2011-2014 LRAM'!AF527*AF381</f>
        <v>0</v>
      </c>
      <c r="AG385" s="376">
        <f>'4.  2011-2014 LRAM'!AG527*AG381</f>
        <v>0</v>
      </c>
      <c r="AH385" s="376">
        <f>'4.  2011-2014 LRAM'!AH527*AH381</f>
        <v>0</v>
      </c>
      <c r="AI385" s="376">
        <f>'4.  2011-2014 LRAM'!AI527*AI381</f>
        <v>0</v>
      </c>
      <c r="AJ385" s="376">
        <f>'4.  2011-2014 LRAM'!AJ527*AJ381</f>
        <v>0</v>
      </c>
      <c r="AK385" s="376">
        <f>'4.  2011-2014 LRAM'!AK527*AK381</f>
        <v>0</v>
      </c>
      <c r="AL385" s="376">
        <f>'4.  2011-2014 LRAM'!AL527*AL381</f>
        <v>0</v>
      </c>
      <c r="AM385" s="609">
        <f t="shared" ref="AM385:AM387" si="655">SUM(Y385:AL385)</f>
        <v>0</v>
      </c>
    </row>
    <row r="386" spans="2:39">
      <c r="B386" s="829" t="s">
        <v>281</v>
      </c>
      <c r="C386" s="343"/>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6">
        <f t="shared" ref="Y386:AL386" si="656">Y208*Y381</f>
        <v>0</v>
      </c>
      <c r="Z386" s="376">
        <f t="shared" si="656"/>
        <v>0</v>
      </c>
      <c r="AA386" s="376">
        <f t="shared" si="656"/>
        <v>0</v>
      </c>
      <c r="AB386" s="376">
        <f t="shared" si="656"/>
        <v>0</v>
      </c>
      <c r="AC386" s="376">
        <f t="shared" si="656"/>
        <v>0</v>
      </c>
      <c r="AD386" s="376">
        <f t="shared" si="656"/>
        <v>0</v>
      </c>
      <c r="AE386" s="376">
        <f t="shared" si="656"/>
        <v>0</v>
      </c>
      <c r="AF386" s="376">
        <f t="shared" si="656"/>
        <v>0</v>
      </c>
      <c r="AG386" s="376">
        <f t="shared" si="656"/>
        <v>0</v>
      </c>
      <c r="AH386" s="376">
        <f t="shared" si="656"/>
        <v>0</v>
      </c>
      <c r="AI386" s="376">
        <f t="shared" si="656"/>
        <v>0</v>
      </c>
      <c r="AJ386" s="376">
        <f t="shared" si="656"/>
        <v>0</v>
      </c>
      <c r="AK386" s="376">
        <f t="shared" si="656"/>
        <v>0</v>
      </c>
      <c r="AL386" s="376">
        <f t="shared" si="656"/>
        <v>0</v>
      </c>
      <c r="AM386" s="609">
        <f t="shared" si="655"/>
        <v>0</v>
      </c>
    </row>
    <row r="387" spans="2:39">
      <c r="B387" s="829" t="s">
        <v>290</v>
      </c>
      <c r="C387" s="343"/>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6">
        <f>Y378*Y381</f>
        <v>0</v>
      </c>
      <c r="Z387" s="376">
        <f t="shared" ref="Z387:AL387" si="657">Z378*Z381</f>
        <v>0</v>
      </c>
      <c r="AA387" s="376">
        <f t="shared" si="657"/>
        <v>0</v>
      </c>
      <c r="AB387" s="376">
        <f t="shared" si="657"/>
        <v>0</v>
      </c>
      <c r="AC387" s="376">
        <f t="shared" si="657"/>
        <v>0</v>
      </c>
      <c r="AD387" s="376">
        <f t="shared" si="657"/>
        <v>0</v>
      </c>
      <c r="AE387" s="376">
        <f t="shared" si="657"/>
        <v>0</v>
      </c>
      <c r="AF387" s="376">
        <f t="shared" si="657"/>
        <v>0</v>
      </c>
      <c r="AG387" s="376">
        <f t="shared" si="657"/>
        <v>0</v>
      </c>
      <c r="AH387" s="376">
        <f t="shared" si="657"/>
        <v>0</v>
      </c>
      <c r="AI387" s="376">
        <f t="shared" si="657"/>
        <v>0</v>
      </c>
      <c r="AJ387" s="376">
        <f t="shared" si="657"/>
        <v>0</v>
      </c>
      <c r="AK387" s="376">
        <f t="shared" si="657"/>
        <v>0</v>
      </c>
      <c r="AL387" s="376">
        <f t="shared" si="657"/>
        <v>0</v>
      </c>
      <c r="AM387" s="609">
        <f t="shared" si="655"/>
        <v>0</v>
      </c>
    </row>
    <row r="388" spans="2:39" ht="15.75">
      <c r="B388" s="835" t="s">
        <v>282</v>
      </c>
      <c r="C388" s="343"/>
      <c r="D388" s="334"/>
      <c r="E388" s="332"/>
      <c r="F388" s="332"/>
      <c r="G388" s="332"/>
      <c r="H388" s="332"/>
      <c r="I388" s="332"/>
      <c r="J388" s="332"/>
      <c r="K388" s="332"/>
      <c r="L388" s="332"/>
      <c r="M388" s="332"/>
      <c r="N388" s="332"/>
      <c r="O388" s="299"/>
      <c r="P388" s="332"/>
      <c r="Q388" s="332"/>
      <c r="R388" s="332"/>
      <c r="S388" s="334"/>
      <c r="T388" s="334"/>
      <c r="U388" s="334"/>
      <c r="V388" s="334"/>
      <c r="W388" s="332"/>
      <c r="X388" s="332"/>
      <c r="Y388" s="344">
        <f>SUM(Y382:Y387)</f>
        <v>0</v>
      </c>
      <c r="Z388" s="344">
        <f t="shared" ref="Z388:AE388" si="658">SUM(Z382:Z387)</f>
        <v>0</v>
      </c>
      <c r="AA388" s="344">
        <f t="shared" si="658"/>
        <v>0</v>
      </c>
      <c r="AB388" s="344">
        <f t="shared" si="658"/>
        <v>0</v>
      </c>
      <c r="AC388" s="344">
        <f t="shared" si="658"/>
        <v>0</v>
      </c>
      <c r="AD388" s="344">
        <f t="shared" si="658"/>
        <v>0</v>
      </c>
      <c r="AE388" s="344">
        <f t="shared" si="658"/>
        <v>0</v>
      </c>
      <c r="AF388" s="344">
        <f>SUM(AF382:AF387)</f>
        <v>0</v>
      </c>
      <c r="AG388" s="344">
        <f t="shared" ref="AG388:AL388" si="659">SUM(AG382:AG387)</f>
        <v>0</v>
      </c>
      <c r="AH388" s="344">
        <f t="shared" si="659"/>
        <v>0</v>
      </c>
      <c r="AI388" s="344">
        <f t="shared" si="659"/>
        <v>0</v>
      </c>
      <c r="AJ388" s="344">
        <f t="shared" si="659"/>
        <v>0</v>
      </c>
      <c r="AK388" s="344">
        <f t="shared" si="659"/>
        <v>0</v>
      </c>
      <c r="AL388" s="344">
        <f t="shared" si="659"/>
        <v>0</v>
      </c>
      <c r="AM388" s="405">
        <f>SUM(AM382:AM387)</f>
        <v>0</v>
      </c>
    </row>
    <row r="389" spans="2:39" ht="15.75">
      <c r="B389" s="835" t="s">
        <v>283</v>
      </c>
      <c r="C389" s="343"/>
      <c r="D389" s="348"/>
      <c r="E389" s="332"/>
      <c r="F389" s="332"/>
      <c r="G389" s="332"/>
      <c r="H389" s="332"/>
      <c r="I389" s="332"/>
      <c r="J389" s="332"/>
      <c r="K389" s="332"/>
      <c r="L389" s="332"/>
      <c r="M389" s="332"/>
      <c r="N389" s="332"/>
      <c r="O389" s="299"/>
      <c r="P389" s="332"/>
      <c r="Q389" s="332"/>
      <c r="R389" s="332"/>
      <c r="S389" s="334"/>
      <c r="T389" s="334"/>
      <c r="U389" s="334"/>
      <c r="V389" s="334"/>
      <c r="W389" s="332"/>
      <c r="X389" s="332"/>
      <c r="Y389" s="345">
        <f>Y379*Y381</f>
        <v>0</v>
      </c>
      <c r="Z389" s="345">
        <f t="shared" ref="Z389:AE389" si="660">Z379*Z381</f>
        <v>0</v>
      </c>
      <c r="AA389" s="345">
        <f t="shared" si="660"/>
        <v>0</v>
      </c>
      <c r="AB389" s="345">
        <f t="shared" si="660"/>
        <v>0</v>
      </c>
      <c r="AC389" s="345">
        <f t="shared" si="660"/>
        <v>0</v>
      </c>
      <c r="AD389" s="345">
        <f t="shared" si="660"/>
        <v>0</v>
      </c>
      <c r="AE389" s="345">
        <f t="shared" si="660"/>
        <v>0</v>
      </c>
      <c r="AF389" s="345">
        <f>AF379*AF381</f>
        <v>0</v>
      </c>
      <c r="AG389" s="345">
        <f t="shared" ref="AG389:AL389" si="661">AG379*AG381</f>
        <v>0</v>
      </c>
      <c r="AH389" s="345">
        <f t="shared" si="661"/>
        <v>0</v>
      </c>
      <c r="AI389" s="345">
        <f t="shared" si="661"/>
        <v>0</v>
      </c>
      <c r="AJ389" s="345">
        <f t="shared" si="661"/>
        <v>0</v>
      </c>
      <c r="AK389" s="345">
        <f t="shared" si="661"/>
        <v>0</v>
      </c>
      <c r="AL389" s="345">
        <f t="shared" si="661"/>
        <v>0</v>
      </c>
      <c r="AM389" s="405">
        <f>SUM(Y389:AL389)</f>
        <v>0</v>
      </c>
    </row>
    <row r="390" spans="2:39" ht="15.75">
      <c r="B390" s="835" t="s">
        <v>284</v>
      </c>
      <c r="C390" s="343"/>
      <c r="D390" s="348"/>
      <c r="E390" s="332"/>
      <c r="F390" s="332"/>
      <c r="G390" s="332"/>
      <c r="H390" s="332"/>
      <c r="I390" s="332"/>
      <c r="J390" s="332"/>
      <c r="K390" s="332"/>
      <c r="L390" s="332"/>
      <c r="M390" s="332"/>
      <c r="N390" s="332"/>
      <c r="O390" s="299"/>
      <c r="P390" s="332"/>
      <c r="Q390" s="332"/>
      <c r="R390" s="332"/>
      <c r="S390" s="348"/>
      <c r="T390" s="348"/>
      <c r="U390" s="348"/>
      <c r="V390" s="348"/>
      <c r="W390" s="332"/>
      <c r="X390" s="332"/>
      <c r="Y390" s="349"/>
      <c r="Z390" s="349"/>
      <c r="AA390" s="349"/>
      <c r="AB390" s="349"/>
      <c r="AC390" s="349"/>
      <c r="AD390" s="349"/>
      <c r="AE390" s="349"/>
      <c r="AF390" s="349"/>
      <c r="AG390" s="349"/>
      <c r="AH390" s="349"/>
      <c r="AI390" s="349"/>
      <c r="AJ390" s="349"/>
      <c r="AK390" s="349"/>
      <c r="AL390" s="349"/>
      <c r="AM390" s="405">
        <f>AM388-AM389</f>
        <v>0</v>
      </c>
    </row>
    <row r="391" spans="2:39">
      <c r="B391" s="829"/>
      <c r="C391" s="348"/>
      <c r="D391" s="348"/>
      <c r="E391" s="332"/>
      <c r="F391" s="332"/>
      <c r="G391" s="332"/>
      <c r="H391" s="332"/>
      <c r="I391" s="332"/>
      <c r="J391" s="332"/>
      <c r="K391" s="332"/>
      <c r="L391" s="332"/>
      <c r="M391" s="332"/>
      <c r="N391" s="332"/>
      <c r="O391" s="299"/>
      <c r="P391" s="332"/>
      <c r="Q391" s="332"/>
      <c r="R391" s="332"/>
      <c r="S391" s="348"/>
      <c r="T391" s="343"/>
      <c r="U391" s="348"/>
      <c r="V391" s="348"/>
      <c r="W391" s="332"/>
      <c r="X391" s="332"/>
      <c r="Y391" s="350"/>
      <c r="Z391" s="350"/>
      <c r="AA391" s="350"/>
      <c r="AB391" s="350"/>
      <c r="AC391" s="350"/>
      <c r="AD391" s="350"/>
      <c r="AE391" s="350"/>
      <c r="AF391" s="350"/>
      <c r="AG391" s="350"/>
      <c r="AH391" s="350"/>
      <c r="AI391" s="350"/>
      <c r="AJ391" s="350"/>
      <c r="AK391" s="350"/>
      <c r="AL391" s="350"/>
      <c r="AM391" s="346"/>
    </row>
    <row r="392" spans="2:39">
      <c r="B392" s="840" t="s">
        <v>285</v>
      </c>
      <c r="C392" s="303"/>
      <c r="D392" s="278"/>
      <c r="E392" s="278"/>
      <c r="F392" s="278"/>
      <c r="G392" s="278"/>
      <c r="H392" s="278"/>
      <c r="I392" s="278"/>
      <c r="J392" s="278"/>
      <c r="K392" s="278"/>
      <c r="L392" s="278"/>
      <c r="M392" s="278"/>
      <c r="N392" s="278"/>
      <c r="O392" s="355"/>
      <c r="P392" s="278"/>
      <c r="Q392" s="278"/>
      <c r="R392" s="278"/>
      <c r="S392" s="303"/>
      <c r="T392" s="308"/>
      <c r="U392" s="308"/>
      <c r="V392" s="278"/>
      <c r="W392" s="278"/>
      <c r="X392" s="308"/>
      <c r="Y392" s="290">
        <f>SUMPRODUCT(E221:E376,Y221:Y376)</f>
        <v>3656441</v>
      </c>
      <c r="Z392" s="290">
        <f>SUMPRODUCT(E221:E376,Z221:Z376)</f>
        <v>505640.99093961838</v>
      </c>
      <c r="AA392" s="290">
        <f t="shared" ref="AA392:AL392" si="662">IF(AA219="kw",SUMPRODUCT($N$221:$N$376,$P$221:$P$376,AA221:AA376),SUMPRODUCT($E$221:$E$376,AA221:AA376))</f>
        <v>8439.8140095921754</v>
      </c>
      <c r="AB392" s="290">
        <f t="shared" si="662"/>
        <v>389.8146050973105</v>
      </c>
      <c r="AC392" s="290">
        <f t="shared" si="662"/>
        <v>0</v>
      </c>
      <c r="AD392" s="290">
        <f t="shared" si="662"/>
        <v>0</v>
      </c>
      <c r="AE392" s="290">
        <f t="shared" si="662"/>
        <v>0</v>
      </c>
      <c r="AF392" s="290">
        <f t="shared" si="662"/>
        <v>0</v>
      </c>
      <c r="AG392" s="290">
        <f t="shared" si="662"/>
        <v>0</v>
      </c>
      <c r="AH392" s="290">
        <f t="shared" si="662"/>
        <v>0</v>
      </c>
      <c r="AI392" s="290">
        <f t="shared" si="662"/>
        <v>0</v>
      </c>
      <c r="AJ392" s="290">
        <f t="shared" si="662"/>
        <v>0</v>
      </c>
      <c r="AK392" s="290">
        <f t="shared" si="662"/>
        <v>0</v>
      </c>
      <c r="AL392" s="290">
        <f t="shared" si="662"/>
        <v>0</v>
      </c>
      <c r="AM392" s="346"/>
    </row>
    <row r="393" spans="2:39">
      <c r="B393" s="840" t="s">
        <v>286</v>
      </c>
      <c r="C393" s="303"/>
      <c r="D393" s="278"/>
      <c r="E393" s="278"/>
      <c r="F393" s="278"/>
      <c r="G393" s="278"/>
      <c r="H393" s="278"/>
      <c r="I393" s="278"/>
      <c r="J393" s="278"/>
      <c r="K393" s="278"/>
      <c r="L393" s="278"/>
      <c r="M393" s="278"/>
      <c r="N393" s="278"/>
      <c r="O393" s="355"/>
      <c r="P393" s="278"/>
      <c r="Q393" s="278"/>
      <c r="R393" s="278"/>
      <c r="S393" s="303"/>
      <c r="T393" s="308"/>
      <c r="U393" s="308"/>
      <c r="V393" s="278"/>
      <c r="W393" s="278"/>
      <c r="X393" s="308"/>
      <c r="Y393" s="290">
        <f>SUMPRODUCT(F221:F376,Y221:Y376)</f>
        <v>3656441</v>
      </c>
      <c r="Z393" s="290">
        <f>SUMPRODUCT(F221:F376,Z221:Z376)</f>
        <v>528809.88335584314</v>
      </c>
      <c r="AA393" s="290">
        <f t="shared" ref="AA393:AL393" si="663">IF(AA219="kw",SUMPRODUCT($N$221:$N$376,$Q$221:$Q$376,AA221:AA376),SUMPRODUCT($F$221:$F$376,AA221:AA376))</f>
        <v>9422.89077977138</v>
      </c>
      <c r="AB393" s="290">
        <f t="shared" si="663"/>
        <v>435.53910603587826</v>
      </c>
      <c r="AC393" s="290">
        <f t="shared" si="663"/>
        <v>0</v>
      </c>
      <c r="AD393" s="290">
        <f t="shared" si="663"/>
        <v>0</v>
      </c>
      <c r="AE393" s="290">
        <f t="shared" si="663"/>
        <v>0</v>
      </c>
      <c r="AF393" s="290">
        <f t="shared" si="663"/>
        <v>0</v>
      </c>
      <c r="AG393" s="290">
        <f t="shared" si="663"/>
        <v>0</v>
      </c>
      <c r="AH393" s="290">
        <f t="shared" si="663"/>
        <v>0</v>
      </c>
      <c r="AI393" s="290">
        <f t="shared" si="663"/>
        <v>0</v>
      </c>
      <c r="AJ393" s="290">
        <f t="shared" si="663"/>
        <v>0</v>
      </c>
      <c r="AK393" s="290">
        <f t="shared" si="663"/>
        <v>0</v>
      </c>
      <c r="AL393" s="290">
        <f t="shared" si="663"/>
        <v>0</v>
      </c>
      <c r="AM393" s="335"/>
    </row>
    <row r="394" spans="2:39">
      <c r="B394" s="840" t="s">
        <v>287</v>
      </c>
      <c r="C394" s="303"/>
      <c r="D394" s="278"/>
      <c r="E394" s="278"/>
      <c r="F394" s="278"/>
      <c r="G394" s="278"/>
      <c r="H394" s="278"/>
      <c r="I394" s="278"/>
      <c r="J394" s="278"/>
      <c r="K394" s="278"/>
      <c r="L394" s="278"/>
      <c r="M394" s="278"/>
      <c r="N394" s="278"/>
      <c r="O394" s="355"/>
      <c r="P394" s="278"/>
      <c r="Q394" s="278"/>
      <c r="R394" s="278"/>
      <c r="S394" s="303"/>
      <c r="T394" s="308"/>
      <c r="U394" s="308"/>
      <c r="V394" s="278"/>
      <c r="W394" s="278"/>
      <c r="X394" s="308"/>
      <c r="Y394" s="290">
        <f>SUMPRODUCT(G221:G376,Y221:Y376)</f>
        <v>3656441</v>
      </c>
      <c r="Z394" s="290">
        <f>SUMPRODUCT(G221:G376,Z221:Z376)</f>
        <v>528809.88335584314</v>
      </c>
      <c r="AA394" s="290">
        <f t="shared" ref="AA394:AL394" si="664">IF(AA219="kw",SUMPRODUCT($N$221:$N$376,$R$221:$R$376,AA221:AA376),SUMPRODUCT($G$221:$G$376,AA221:AA376))</f>
        <v>9422.89077977138</v>
      </c>
      <c r="AB394" s="290">
        <f t="shared" si="664"/>
        <v>435.53910603587826</v>
      </c>
      <c r="AC394" s="290">
        <f t="shared" si="664"/>
        <v>0</v>
      </c>
      <c r="AD394" s="290">
        <f t="shared" si="664"/>
        <v>0</v>
      </c>
      <c r="AE394" s="290">
        <f t="shared" si="664"/>
        <v>0</v>
      </c>
      <c r="AF394" s="290">
        <f t="shared" si="664"/>
        <v>0</v>
      </c>
      <c r="AG394" s="290">
        <f t="shared" si="664"/>
        <v>0</v>
      </c>
      <c r="AH394" s="290">
        <f t="shared" si="664"/>
        <v>0</v>
      </c>
      <c r="AI394" s="290">
        <f t="shared" si="664"/>
        <v>0</v>
      </c>
      <c r="AJ394" s="290">
        <f t="shared" si="664"/>
        <v>0</v>
      </c>
      <c r="AK394" s="290">
        <f t="shared" si="664"/>
        <v>0</v>
      </c>
      <c r="AL394" s="290">
        <f t="shared" si="664"/>
        <v>0</v>
      </c>
      <c r="AM394" s="335"/>
    </row>
    <row r="395" spans="2:39">
      <c r="B395" s="841" t="s">
        <v>288</v>
      </c>
      <c r="C395" s="362"/>
      <c r="D395" s="382"/>
      <c r="E395" s="382"/>
      <c r="F395" s="382"/>
      <c r="G395" s="382"/>
      <c r="H395" s="382"/>
      <c r="I395" s="382"/>
      <c r="J395" s="382"/>
      <c r="K395" s="382"/>
      <c r="L395" s="382"/>
      <c r="M395" s="382"/>
      <c r="N395" s="382"/>
      <c r="O395" s="381"/>
      <c r="P395" s="382"/>
      <c r="Q395" s="382"/>
      <c r="R395" s="382"/>
      <c r="S395" s="362"/>
      <c r="T395" s="383"/>
      <c r="U395" s="383"/>
      <c r="V395" s="382"/>
      <c r="W395" s="382"/>
      <c r="X395" s="383"/>
      <c r="Y395" s="324">
        <f>SUMPRODUCT(H221:H376,Y221:Y376)</f>
        <v>3656441</v>
      </c>
      <c r="Z395" s="324">
        <f>SUMPRODUCT(H221:H376,Z221:Z376)</f>
        <v>528809.88335584314</v>
      </c>
      <c r="AA395" s="324">
        <f t="shared" ref="AA395:AL395" si="665">IF(AA219="kw",SUMPRODUCT($N$221:$N$376,$S$221:$S$376,AA221:AA376),SUMPRODUCT($H$221:$H$376,AA221:AA376))</f>
        <v>9422.89077977138</v>
      </c>
      <c r="AB395" s="324">
        <f t="shared" si="665"/>
        <v>435.53910603587826</v>
      </c>
      <c r="AC395" s="324">
        <f t="shared" si="665"/>
        <v>0</v>
      </c>
      <c r="AD395" s="324">
        <f t="shared" si="665"/>
        <v>0</v>
      </c>
      <c r="AE395" s="324">
        <f t="shared" si="665"/>
        <v>0</v>
      </c>
      <c r="AF395" s="324">
        <f t="shared" si="665"/>
        <v>0</v>
      </c>
      <c r="AG395" s="324">
        <f t="shared" si="665"/>
        <v>0</v>
      </c>
      <c r="AH395" s="324">
        <f t="shared" si="665"/>
        <v>0</v>
      </c>
      <c r="AI395" s="324">
        <f t="shared" si="665"/>
        <v>0</v>
      </c>
      <c r="AJ395" s="324">
        <f t="shared" si="665"/>
        <v>0</v>
      </c>
      <c r="AK395" s="324">
        <f t="shared" si="665"/>
        <v>0</v>
      </c>
      <c r="AL395" s="324">
        <f t="shared" si="665"/>
        <v>0</v>
      </c>
      <c r="AM395" s="384"/>
    </row>
    <row r="396" spans="2:39" ht="21" customHeight="1">
      <c r="B396" s="837" t="s">
        <v>583</v>
      </c>
      <c r="C396" s="385"/>
      <c r="D396" s="386"/>
      <c r="E396" s="386"/>
      <c r="F396" s="386"/>
      <c r="G396" s="386"/>
      <c r="H396" s="386"/>
      <c r="I396" s="386"/>
      <c r="J396" s="386"/>
      <c r="K396" s="386"/>
      <c r="L396" s="386"/>
      <c r="M396" s="386"/>
      <c r="N396" s="386"/>
      <c r="O396" s="386"/>
      <c r="P396" s="386"/>
      <c r="Q396" s="386"/>
      <c r="R396" s="386"/>
      <c r="S396" s="369"/>
      <c r="T396" s="370"/>
      <c r="U396" s="386"/>
      <c r="V396" s="386"/>
      <c r="W396" s="386"/>
      <c r="X396" s="386"/>
      <c r="Y396" s="407"/>
      <c r="Z396" s="407"/>
      <c r="AA396" s="407"/>
      <c r="AB396" s="407"/>
      <c r="AC396" s="407"/>
      <c r="AD396" s="407"/>
      <c r="AE396" s="407"/>
      <c r="AF396" s="407"/>
      <c r="AG396" s="407"/>
      <c r="AH396" s="407"/>
      <c r="AI396" s="407"/>
      <c r="AJ396" s="407"/>
      <c r="AK396" s="407"/>
      <c r="AL396" s="407"/>
      <c r="AM396" s="387"/>
    </row>
    <row r="399" spans="2:39" ht="15.75">
      <c r="B399" s="819" t="s">
        <v>291</v>
      </c>
      <c r="C399" s="280"/>
      <c r="D399" s="570" t="s">
        <v>526</v>
      </c>
      <c r="E399" s="252"/>
      <c r="F399" s="572"/>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932" t="s">
        <v>211</v>
      </c>
      <c r="C400" s="922" t="s">
        <v>33</v>
      </c>
      <c r="D400" s="283" t="s">
        <v>422</v>
      </c>
      <c r="E400" s="924" t="s">
        <v>209</v>
      </c>
      <c r="F400" s="925"/>
      <c r="G400" s="925"/>
      <c r="H400" s="925"/>
      <c r="I400" s="925"/>
      <c r="J400" s="925"/>
      <c r="K400" s="925"/>
      <c r="L400" s="925"/>
      <c r="M400" s="926"/>
      <c r="N400" s="927" t="s">
        <v>213</v>
      </c>
      <c r="O400" s="283" t="s">
        <v>423</v>
      </c>
      <c r="P400" s="924" t="s">
        <v>212</v>
      </c>
      <c r="Q400" s="925"/>
      <c r="R400" s="925"/>
      <c r="S400" s="925"/>
      <c r="T400" s="925"/>
      <c r="U400" s="925"/>
      <c r="V400" s="925"/>
      <c r="W400" s="925"/>
      <c r="X400" s="926"/>
      <c r="Y400" s="917" t="s">
        <v>243</v>
      </c>
      <c r="Z400" s="918"/>
      <c r="AA400" s="918"/>
      <c r="AB400" s="918"/>
      <c r="AC400" s="918"/>
      <c r="AD400" s="918"/>
      <c r="AE400" s="918"/>
      <c r="AF400" s="918"/>
      <c r="AG400" s="918"/>
      <c r="AH400" s="918"/>
      <c r="AI400" s="918"/>
      <c r="AJ400" s="918"/>
      <c r="AK400" s="918"/>
      <c r="AL400" s="918"/>
      <c r="AM400" s="919"/>
    </row>
    <row r="401" spans="1:39" ht="61.5" customHeight="1">
      <c r="B401" s="933"/>
      <c r="C401" s="923"/>
      <c r="D401" s="284">
        <v>2017</v>
      </c>
      <c r="E401" s="284">
        <v>2018</v>
      </c>
      <c r="F401" s="284">
        <v>2019</v>
      </c>
      <c r="G401" s="284">
        <v>2020</v>
      </c>
      <c r="H401" s="284">
        <v>2021</v>
      </c>
      <c r="I401" s="284">
        <v>2022</v>
      </c>
      <c r="J401" s="284">
        <v>2023</v>
      </c>
      <c r="K401" s="284">
        <v>2024</v>
      </c>
      <c r="L401" s="284">
        <v>2025</v>
      </c>
      <c r="M401" s="284">
        <v>2026</v>
      </c>
      <c r="N401" s="928"/>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General Service 50 - 999 kW</v>
      </c>
      <c r="AB401" s="284" t="str">
        <f>'1.  LRAMVA Summary'!G52</f>
        <v>General Service 1,000 - 4,999 kW</v>
      </c>
      <c r="AC401" s="284" t="str">
        <f>'1.  LRAMVA Summary'!H52</f>
        <v>Sentinel Lighting</v>
      </c>
      <c r="AD401" s="284" t="str">
        <f>'1.  LRAMVA Summary'!I52</f>
        <v>Street Lighting</v>
      </c>
      <c r="AE401" s="284" t="str">
        <f>'1.  LRAMVA Summary'!J52</f>
        <v>Unmetered Scattered Load</v>
      </c>
      <c r="AF401" s="284" t="str">
        <f>'1.  LRAMVA Summary'!K52</f>
        <v>Large Use</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13"/>
      <c r="B402" s="842"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v>
      </c>
      <c r="AD402" s="290" t="str">
        <f>'1.  LRAMVA Summary'!I53</f>
        <v>kW</v>
      </c>
      <c r="AE402" s="290" t="str">
        <f>'1.  LRAMVA Summary'!J53</f>
        <v>kWh</v>
      </c>
      <c r="AF402" s="290" t="str">
        <f>'1.  LRAMVA Summary'!K53</f>
        <v>kW</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13"/>
      <c r="B403" s="843"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13">
        <v>1</v>
      </c>
      <c r="B404" s="844"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8"/>
      <c r="Z404" s="408"/>
      <c r="AA404" s="408"/>
      <c r="AB404" s="408"/>
      <c r="AC404" s="408"/>
      <c r="AD404" s="408"/>
      <c r="AE404" s="408"/>
      <c r="AF404" s="408"/>
      <c r="AG404" s="408"/>
      <c r="AH404" s="408"/>
      <c r="AI404" s="408"/>
      <c r="AJ404" s="408"/>
      <c r="AK404" s="408"/>
      <c r="AL404" s="408"/>
      <c r="AM404" s="295">
        <f>SUM(Y404:AL404)</f>
        <v>0</v>
      </c>
    </row>
    <row r="405" spans="1:39" outlineLevel="1">
      <c r="A405" s="513"/>
      <c r="B405" s="845" t="s">
        <v>308</v>
      </c>
      <c r="C405" s="290" t="s">
        <v>163</v>
      </c>
      <c r="D405" s="294"/>
      <c r="E405" s="294"/>
      <c r="F405" s="294"/>
      <c r="G405" s="294"/>
      <c r="H405" s="294"/>
      <c r="I405" s="294"/>
      <c r="J405" s="294"/>
      <c r="K405" s="294"/>
      <c r="L405" s="294"/>
      <c r="M405" s="294"/>
      <c r="N405" s="461"/>
      <c r="O405" s="294"/>
      <c r="P405" s="294"/>
      <c r="Q405" s="294"/>
      <c r="R405" s="294"/>
      <c r="S405" s="294"/>
      <c r="T405" s="294"/>
      <c r="U405" s="294"/>
      <c r="V405" s="294"/>
      <c r="W405" s="294"/>
      <c r="X405" s="294"/>
      <c r="Y405" s="409">
        <f>Y404</f>
        <v>0</v>
      </c>
      <c r="Z405" s="409">
        <f t="shared" ref="Z405" si="666">Z404</f>
        <v>0</v>
      </c>
      <c r="AA405" s="409">
        <f t="shared" ref="AA405" si="667">AA404</f>
        <v>0</v>
      </c>
      <c r="AB405" s="409">
        <f t="shared" ref="AB405" si="668">AB404</f>
        <v>0</v>
      </c>
      <c r="AC405" s="409">
        <f t="shared" ref="AC405" si="669">AC404</f>
        <v>0</v>
      </c>
      <c r="AD405" s="409">
        <f t="shared" ref="AD405" si="670">AD404</f>
        <v>0</v>
      </c>
      <c r="AE405" s="409">
        <f t="shared" ref="AE405" si="671">AE404</f>
        <v>0</v>
      </c>
      <c r="AF405" s="409">
        <f t="shared" ref="AF405" si="672">AF404</f>
        <v>0</v>
      </c>
      <c r="AG405" s="409">
        <f t="shared" ref="AG405" si="673">AG404</f>
        <v>0</v>
      </c>
      <c r="AH405" s="409">
        <f t="shared" ref="AH405" si="674">AH404</f>
        <v>0</v>
      </c>
      <c r="AI405" s="409">
        <f t="shared" ref="AI405" si="675">AI404</f>
        <v>0</v>
      </c>
      <c r="AJ405" s="409">
        <f t="shared" ref="AJ405" si="676">AJ404</f>
        <v>0</v>
      </c>
      <c r="AK405" s="409">
        <f t="shared" ref="AK405" si="677">AK404</f>
        <v>0</v>
      </c>
      <c r="AL405" s="409">
        <f t="shared" ref="AL405" si="678">AL404</f>
        <v>0</v>
      </c>
      <c r="AM405" s="296"/>
    </row>
    <row r="406" spans="1:39" ht="15.75" outlineLevel="1">
      <c r="A406" s="513"/>
      <c r="B406" s="846"/>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0"/>
      <c r="Z406" s="411"/>
      <c r="AA406" s="411"/>
      <c r="AB406" s="411"/>
      <c r="AC406" s="411"/>
      <c r="AD406" s="411"/>
      <c r="AE406" s="411"/>
      <c r="AF406" s="411"/>
      <c r="AG406" s="411"/>
      <c r="AH406" s="411"/>
      <c r="AI406" s="411"/>
      <c r="AJ406" s="411"/>
      <c r="AK406" s="411"/>
      <c r="AL406" s="411"/>
      <c r="AM406" s="301"/>
    </row>
    <row r="407" spans="1:39" outlineLevel="1">
      <c r="A407" s="513">
        <v>2</v>
      </c>
      <c r="B407" s="844"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8"/>
      <c r="Z407" s="408"/>
      <c r="AA407" s="408"/>
      <c r="AB407" s="408"/>
      <c r="AC407" s="408"/>
      <c r="AD407" s="408"/>
      <c r="AE407" s="408"/>
      <c r="AF407" s="408"/>
      <c r="AG407" s="408"/>
      <c r="AH407" s="408"/>
      <c r="AI407" s="408"/>
      <c r="AJ407" s="408"/>
      <c r="AK407" s="408"/>
      <c r="AL407" s="408"/>
      <c r="AM407" s="295">
        <f>SUM(Y407:AL407)</f>
        <v>0</v>
      </c>
    </row>
    <row r="408" spans="1:39" outlineLevel="1">
      <c r="A408" s="513"/>
      <c r="B408" s="845" t="s">
        <v>308</v>
      </c>
      <c r="C408" s="290" t="s">
        <v>163</v>
      </c>
      <c r="D408" s="294"/>
      <c r="E408" s="294"/>
      <c r="F408" s="294"/>
      <c r="G408" s="294"/>
      <c r="H408" s="294"/>
      <c r="I408" s="294"/>
      <c r="J408" s="294"/>
      <c r="K408" s="294"/>
      <c r="L408" s="294"/>
      <c r="M408" s="294"/>
      <c r="N408" s="461"/>
      <c r="O408" s="294"/>
      <c r="P408" s="294"/>
      <c r="Q408" s="294"/>
      <c r="R408" s="294"/>
      <c r="S408" s="294"/>
      <c r="T408" s="294"/>
      <c r="U408" s="294"/>
      <c r="V408" s="294"/>
      <c r="W408" s="294"/>
      <c r="X408" s="294"/>
      <c r="Y408" s="409">
        <f>Y407</f>
        <v>0</v>
      </c>
      <c r="Z408" s="409">
        <f t="shared" ref="Z408" si="679">Z407</f>
        <v>0</v>
      </c>
      <c r="AA408" s="409">
        <f t="shared" ref="AA408" si="680">AA407</f>
        <v>0</v>
      </c>
      <c r="AB408" s="409">
        <f t="shared" ref="AB408" si="681">AB407</f>
        <v>0</v>
      </c>
      <c r="AC408" s="409">
        <f t="shared" ref="AC408" si="682">AC407</f>
        <v>0</v>
      </c>
      <c r="AD408" s="409">
        <f t="shared" ref="AD408" si="683">AD407</f>
        <v>0</v>
      </c>
      <c r="AE408" s="409">
        <f t="shared" ref="AE408" si="684">AE407</f>
        <v>0</v>
      </c>
      <c r="AF408" s="409">
        <f t="shared" ref="AF408" si="685">AF407</f>
        <v>0</v>
      </c>
      <c r="AG408" s="409">
        <f t="shared" ref="AG408" si="686">AG407</f>
        <v>0</v>
      </c>
      <c r="AH408" s="409">
        <f t="shared" ref="AH408" si="687">AH407</f>
        <v>0</v>
      </c>
      <c r="AI408" s="409">
        <f t="shared" ref="AI408" si="688">AI407</f>
        <v>0</v>
      </c>
      <c r="AJ408" s="409">
        <f t="shared" ref="AJ408" si="689">AJ407</f>
        <v>0</v>
      </c>
      <c r="AK408" s="409">
        <f t="shared" ref="AK408" si="690">AK407</f>
        <v>0</v>
      </c>
      <c r="AL408" s="409">
        <f t="shared" ref="AL408" si="691">AL407</f>
        <v>0</v>
      </c>
      <c r="AM408" s="296"/>
    </row>
    <row r="409" spans="1:39" ht="15.75" outlineLevel="1">
      <c r="A409" s="513"/>
      <c r="B409" s="846"/>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0"/>
      <c r="Z409" s="411"/>
      <c r="AA409" s="411"/>
      <c r="AB409" s="411"/>
      <c r="AC409" s="411"/>
      <c r="AD409" s="411"/>
      <c r="AE409" s="411"/>
      <c r="AF409" s="411"/>
      <c r="AG409" s="411"/>
      <c r="AH409" s="411"/>
      <c r="AI409" s="411"/>
      <c r="AJ409" s="411"/>
      <c r="AK409" s="411"/>
      <c r="AL409" s="411"/>
      <c r="AM409" s="301"/>
    </row>
    <row r="410" spans="1:39" outlineLevel="1">
      <c r="A410" s="513">
        <v>3</v>
      </c>
      <c r="B410" s="844"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8"/>
      <c r="Z410" s="408"/>
      <c r="AA410" s="408"/>
      <c r="AB410" s="408"/>
      <c r="AC410" s="408"/>
      <c r="AD410" s="408"/>
      <c r="AE410" s="408"/>
      <c r="AF410" s="408"/>
      <c r="AG410" s="408"/>
      <c r="AH410" s="408"/>
      <c r="AI410" s="408"/>
      <c r="AJ410" s="408"/>
      <c r="AK410" s="408"/>
      <c r="AL410" s="408"/>
      <c r="AM410" s="295">
        <f>SUM(Y410:AL410)</f>
        <v>0</v>
      </c>
    </row>
    <row r="411" spans="1:39" outlineLevel="1">
      <c r="A411" s="513"/>
      <c r="B411" s="845" t="s">
        <v>308</v>
      </c>
      <c r="C411" s="290" t="s">
        <v>163</v>
      </c>
      <c r="D411" s="294"/>
      <c r="E411" s="294"/>
      <c r="F411" s="294"/>
      <c r="G411" s="294"/>
      <c r="H411" s="294"/>
      <c r="I411" s="294"/>
      <c r="J411" s="294"/>
      <c r="K411" s="294"/>
      <c r="L411" s="294"/>
      <c r="M411" s="294"/>
      <c r="N411" s="461"/>
      <c r="O411" s="294"/>
      <c r="P411" s="294"/>
      <c r="Q411" s="294"/>
      <c r="R411" s="294"/>
      <c r="S411" s="294"/>
      <c r="T411" s="294"/>
      <c r="U411" s="294"/>
      <c r="V411" s="294"/>
      <c r="W411" s="294"/>
      <c r="X411" s="294"/>
      <c r="Y411" s="409">
        <f>Y410</f>
        <v>0</v>
      </c>
      <c r="Z411" s="409">
        <f t="shared" ref="Z411" si="692">Z410</f>
        <v>0</v>
      </c>
      <c r="AA411" s="409">
        <f t="shared" ref="AA411" si="693">AA410</f>
        <v>0</v>
      </c>
      <c r="AB411" s="409">
        <f t="shared" ref="AB411" si="694">AB410</f>
        <v>0</v>
      </c>
      <c r="AC411" s="409">
        <f t="shared" ref="AC411" si="695">AC410</f>
        <v>0</v>
      </c>
      <c r="AD411" s="409">
        <f t="shared" ref="AD411" si="696">AD410</f>
        <v>0</v>
      </c>
      <c r="AE411" s="409">
        <f t="shared" ref="AE411" si="697">AE410</f>
        <v>0</v>
      </c>
      <c r="AF411" s="409">
        <f t="shared" ref="AF411" si="698">AF410</f>
        <v>0</v>
      </c>
      <c r="AG411" s="409">
        <f t="shared" ref="AG411" si="699">AG410</f>
        <v>0</v>
      </c>
      <c r="AH411" s="409">
        <f t="shared" ref="AH411" si="700">AH410</f>
        <v>0</v>
      </c>
      <c r="AI411" s="409">
        <f t="shared" ref="AI411" si="701">AI410</f>
        <v>0</v>
      </c>
      <c r="AJ411" s="409">
        <f t="shared" ref="AJ411" si="702">AJ410</f>
        <v>0</v>
      </c>
      <c r="AK411" s="409">
        <f t="shared" ref="AK411" si="703">AK410</f>
        <v>0</v>
      </c>
      <c r="AL411" s="409">
        <f t="shared" ref="AL411" si="704">AL410</f>
        <v>0</v>
      </c>
      <c r="AM411" s="296"/>
    </row>
    <row r="412" spans="1:39" outlineLevel="1">
      <c r="A412" s="513"/>
      <c r="B412" s="845"/>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0"/>
      <c r="Z412" s="410"/>
      <c r="AA412" s="410"/>
      <c r="AB412" s="410"/>
      <c r="AC412" s="410"/>
      <c r="AD412" s="410"/>
      <c r="AE412" s="410"/>
      <c r="AF412" s="410"/>
      <c r="AG412" s="410"/>
      <c r="AH412" s="410"/>
      <c r="AI412" s="410"/>
      <c r="AJ412" s="410"/>
      <c r="AK412" s="410"/>
      <c r="AL412" s="410"/>
      <c r="AM412" s="305"/>
    </row>
    <row r="413" spans="1:39" outlineLevel="1">
      <c r="A413" s="513">
        <v>4</v>
      </c>
      <c r="B413" s="822" t="s">
        <v>673</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8"/>
      <c r="Z413" s="408"/>
      <c r="AA413" s="408"/>
      <c r="AB413" s="408"/>
      <c r="AC413" s="408"/>
      <c r="AD413" s="408"/>
      <c r="AE413" s="408"/>
      <c r="AF413" s="408"/>
      <c r="AG413" s="408"/>
      <c r="AH413" s="408"/>
      <c r="AI413" s="408"/>
      <c r="AJ413" s="408"/>
      <c r="AK413" s="408"/>
      <c r="AL413" s="408"/>
      <c r="AM413" s="295">
        <f>SUM(Y413:AL413)</f>
        <v>0</v>
      </c>
    </row>
    <row r="414" spans="1:39" outlineLevel="1">
      <c r="A414" s="513"/>
      <c r="B414" s="845" t="s">
        <v>308</v>
      </c>
      <c r="C414" s="290" t="s">
        <v>163</v>
      </c>
      <c r="D414" s="294"/>
      <c r="E414" s="294"/>
      <c r="F414" s="294"/>
      <c r="G414" s="294"/>
      <c r="H414" s="294"/>
      <c r="I414" s="294"/>
      <c r="J414" s="294"/>
      <c r="K414" s="294"/>
      <c r="L414" s="294"/>
      <c r="M414" s="294"/>
      <c r="N414" s="461"/>
      <c r="O414" s="294"/>
      <c r="P414" s="294"/>
      <c r="Q414" s="294"/>
      <c r="R414" s="294"/>
      <c r="S414" s="294"/>
      <c r="T414" s="294"/>
      <c r="U414" s="294"/>
      <c r="V414" s="294"/>
      <c r="W414" s="294"/>
      <c r="X414" s="294"/>
      <c r="Y414" s="409">
        <f>Y413</f>
        <v>0</v>
      </c>
      <c r="Z414" s="409">
        <f t="shared" ref="Z414" si="705">Z413</f>
        <v>0</v>
      </c>
      <c r="AA414" s="409">
        <f t="shared" ref="AA414" si="706">AA413</f>
        <v>0</v>
      </c>
      <c r="AB414" s="409">
        <f t="shared" ref="AB414" si="707">AB413</f>
        <v>0</v>
      </c>
      <c r="AC414" s="409">
        <f t="shared" ref="AC414" si="708">AC413</f>
        <v>0</v>
      </c>
      <c r="AD414" s="409">
        <f t="shared" ref="AD414" si="709">AD413</f>
        <v>0</v>
      </c>
      <c r="AE414" s="409">
        <f t="shared" ref="AE414" si="710">AE413</f>
        <v>0</v>
      </c>
      <c r="AF414" s="409">
        <f t="shared" ref="AF414" si="711">AF413</f>
        <v>0</v>
      </c>
      <c r="AG414" s="409">
        <f t="shared" ref="AG414" si="712">AG413</f>
        <v>0</v>
      </c>
      <c r="AH414" s="409">
        <f t="shared" ref="AH414" si="713">AH413</f>
        <v>0</v>
      </c>
      <c r="AI414" s="409">
        <f t="shared" ref="AI414" si="714">AI413</f>
        <v>0</v>
      </c>
      <c r="AJ414" s="409">
        <f t="shared" ref="AJ414" si="715">AJ413</f>
        <v>0</v>
      </c>
      <c r="AK414" s="409">
        <f t="shared" ref="AK414" si="716">AK413</f>
        <v>0</v>
      </c>
      <c r="AL414" s="409">
        <f t="shared" ref="AL414" si="717">AL413</f>
        <v>0</v>
      </c>
      <c r="AM414" s="296"/>
    </row>
    <row r="415" spans="1:39" outlineLevel="1">
      <c r="A415" s="513"/>
      <c r="B415" s="845"/>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0"/>
      <c r="Z415" s="410"/>
      <c r="AA415" s="410"/>
      <c r="AB415" s="410"/>
      <c r="AC415" s="410"/>
      <c r="AD415" s="410"/>
      <c r="AE415" s="410"/>
      <c r="AF415" s="410"/>
      <c r="AG415" s="410"/>
      <c r="AH415" s="410"/>
      <c r="AI415" s="410"/>
      <c r="AJ415" s="410"/>
      <c r="AK415" s="410"/>
      <c r="AL415" s="410"/>
      <c r="AM415" s="305"/>
    </row>
    <row r="416" spans="1:39" ht="30" outlineLevel="1">
      <c r="A416" s="513">
        <v>5</v>
      </c>
      <c r="B416" s="844"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8"/>
      <c r="Z416" s="408"/>
      <c r="AA416" s="408"/>
      <c r="AB416" s="408"/>
      <c r="AC416" s="408"/>
      <c r="AD416" s="408"/>
      <c r="AE416" s="408"/>
      <c r="AF416" s="408"/>
      <c r="AG416" s="408"/>
      <c r="AH416" s="408"/>
      <c r="AI416" s="408"/>
      <c r="AJ416" s="408"/>
      <c r="AK416" s="408"/>
      <c r="AL416" s="408"/>
      <c r="AM416" s="295">
        <f>SUM(Y416:AL416)</f>
        <v>0</v>
      </c>
    </row>
    <row r="417" spans="1:39" outlineLevel="1">
      <c r="A417" s="513"/>
      <c r="B417" s="845" t="s">
        <v>308</v>
      </c>
      <c r="C417" s="290" t="s">
        <v>163</v>
      </c>
      <c r="D417" s="294"/>
      <c r="E417" s="294"/>
      <c r="F417" s="294"/>
      <c r="G417" s="294"/>
      <c r="H417" s="294"/>
      <c r="I417" s="294"/>
      <c r="J417" s="294"/>
      <c r="K417" s="294"/>
      <c r="L417" s="294"/>
      <c r="M417" s="294"/>
      <c r="N417" s="461"/>
      <c r="O417" s="294"/>
      <c r="P417" s="294"/>
      <c r="Q417" s="294"/>
      <c r="R417" s="294"/>
      <c r="S417" s="294"/>
      <c r="T417" s="294"/>
      <c r="U417" s="294"/>
      <c r="V417" s="294"/>
      <c r="W417" s="294"/>
      <c r="X417" s="294"/>
      <c r="Y417" s="409">
        <f>Y416</f>
        <v>0</v>
      </c>
      <c r="Z417" s="409">
        <f t="shared" ref="Z417" si="718">Z416</f>
        <v>0</v>
      </c>
      <c r="AA417" s="409">
        <f t="shared" ref="AA417" si="719">AA416</f>
        <v>0</v>
      </c>
      <c r="AB417" s="409">
        <f t="shared" ref="AB417" si="720">AB416</f>
        <v>0</v>
      </c>
      <c r="AC417" s="409">
        <f t="shared" ref="AC417" si="721">AC416</f>
        <v>0</v>
      </c>
      <c r="AD417" s="409">
        <f t="shared" ref="AD417" si="722">AD416</f>
        <v>0</v>
      </c>
      <c r="AE417" s="409">
        <f t="shared" ref="AE417" si="723">AE416</f>
        <v>0</v>
      </c>
      <c r="AF417" s="409">
        <f t="shared" ref="AF417" si="724">AF416</f>
        <v>0</v>
      </c>
      <c r="AG417" s="409">
        <f t="shared" ref="AG417" si="725">AG416</f>
        <v>0</v>
      </c>
      <c r="AH417" s="409">
        <f t="shared" ref="AH417" si="726">AH416</f>
        <v>0</v>
      </c>
      <c r="AI417" s="409">
        <f t="shared" ref="AI417" si="727">AI416</f>
        <v>0</v>
      </c>
      <c r="AJ417" s="409">
        <f t="shared" ref="AJ417" si="728">AJ416</f>
        <v>0</v>
      </c>
      <c r="AK417" s="409">
        <f t="shared" ref="AK417" si="729">AK416</f>
        <v>0</v>
      </c>
      <c r="AL417" s="409">
        <f t="shared" ref="AL417" si="730">AL416</f>
        <v>0</v>
      </c>
      <c r="AM417" s="296"/>
    </row>
    <row r="418" spans="1:39" outlineLevel="1">
      <c r="A418" s="513"/>
      <c r="B418" s="845"/>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0"/>
      <c r="Z418" s="421"/>
      <c r="AA418" s="421"/>
      <c r="AB418" s="421"/>
      <c r="AC418" s="421"/>
      <c r="AD418" s="421"/>
      <c r="AE418" s="421"/>
      <c r="AF418" s="421"/>
      <c r="AG418" s="421"/>
      <c r="AH418" s="421"/>
      <c r="AI418" s="421"/>
      <c r="AJ418" s="421"/>
      <c r="AK418" s="421"/>
      <c r="AL418" s="421"/>
      <c r="AM418" s="296"/>
    </row>
    <row r="419" spans="1:39" ht="15.75" outlineLevel="1">
      <c r="A419" s="513"/>
      <c r="B419" s="847"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2"/>
      <c r="Z419" s="412"/>
      <c r="AA419" s="412"/>
      <c r="AB419" s="412"/>
      <c r="AC419" s="412"/>
      <c r="AD419" s="412"/>
      <c r="AE419" s="412"/>
      <c r="AF419" s="412"/>
      <c r="AG419" s="412"/>
      <c r="AH419" s="412"/>
      <c r="AI419" s="412"/>
      <c r="AJ419" s="412"/>
      <c r="AK419" s="412"/>
      <c r="AL419" s="412"/>
      <c r="AM419" s="291"/>
    </row>
    <row r="420" spans="1:39" outlineLevel="1">
      <c r="A420" s="513">
        <v>6</v>
      </c>
      <c r="B420" s="844"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3"/>
      <c r="Z420" s="408"/>
      <c r="AA420" s="408"/>
      <c r="AB420" s="408"/>
      <c r="AC420" s="408"/>
      <c r="AD420" s="408"/>
      <c r="AE420" s="408"/>
      <c r="AF420" s="413"/>
      <c r="AG420" s="413"/>
      <c r="AH420" s="413"/>
      <c r="AI420" s="413"/>
      <c r="AJ420" s="413"/>
      <c r="AK420" s="413"/>
      <c r="AL420" s="413"/>
      <c r="AM420" s="295">
        <f>SUM(Y420:AL420)</f>
        <v>0</v>
      </c>
    </row>
    <row r="421" spans="1:39" outlineLevel="1">
      <c r="A421" s="513"/>
      <c r="B421" s="845"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09">
        <f>Y420</f>
        <v>0</v>
      </c>
      <c r="Z421" s="409">
        <f t="shared" ref="Z421" si="731">Z420</f>
        <v>0</v>
      </c>
      <c r="AA421" s="409">
        <f t="shared" ref="AA421" si="732">AA420</f>
        <v>0</v>
      </c>
      <c r="AB421" s="409">
        <f t="shared" ref="AB421" si="733">AB420</f>
        <v>0</v>
      </c>
      <c r="AC421" s="409">
        <f t="shared" ref="AC421" si="734">AC420</f>
        <v>0</v>
      </c>
      <c r="AD421" s="409">
        <f t="shared" ref="AD421" si="735">AD420</f>
        <v>0</v>
      </c>
      <c r="AE421" s="409">
        <f t="shared" ref="AE421" si="736">AE420</f>
        <v>0</v>
      </c>
      <c r="AF421" s="409">
        <f t="shared" ref="AF421" si="737">AF420</f>
        <v>0</v>
      </c>
      <c r="AG421" s="409">
        <f t="shared" ref="AG421" si="738">AG420</f>
        <v>0</v>
      </c>
      <c r="AH421" s="409">
        <f t="shared" ref="AH421" si="739">AH420</f>
        <v>0</v>
      </c>
      <c r="AI421" s="409">
        <f t="shared" ref="AI421" si="740">AI420</f>
        <v>0</v>
      </c>
      <c r="AJ421" s="409">
        <f t="shared" ref="AJ421" si="741">AJ420</f>
        <v>0</v>
      </c>
      <c r="AK421" s="409">
        <f t="shared" ref="AK421" si="742">AK420</f>
        <v>0</v>
      </c>
      <c r="AL421" s="409">
        <f t="shared" ref="AL421" si="743">AL420</f>
        <v>0</v>
      </c>
      <c r="AM421" s="310"/>
    </row>
    <row r="422" spans="1:39" outlineLevel="1">
      <c r="A422" s="513"/>
      <c r="B422" s="848"/>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4"/>
      <c r="Z422" s="414"/>
      <c r="AA422" s="414"/>
      <c r="AB422" s="414"/>
      <c r="AC422" s="414"/>
      <c r="AD422" s="414"/>
      <c r="AE422" s="414"/>
      <c r="AF422" s="414"/>
      <c r="AG422" s="414"/>
      <c r="AH422" s="414"/>
      <c r="AI422" s="414"/>
      <c r="AJ422" s="414"/>
      <c r="AK422" s="414"/>
      <c r="AL422" s="414"/>
      <c r="AM422" s="312"/>
    </row>
    <row r="423" spans="1:39" ht="30" outlineLevel="1">
      <c r="A423" s="513">
        <v>7</v>
      </c>
      <c r="B423" s="844"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3"/>
      <c r="Z423" s="408"/>
      <c r="AA423" s="408"/>
      <c r="AB423" s="408"/>
      <c r="AC423" s="408"/>
      <c r="AD423" s="408"/>
      <c r="AE423" s="408"/>
      <c r="AF423" s="413"/>
      <c r="AG423" s="413"/>
      <c r="AH423" s="413"/>
      <c r="AI423" s="413"/>
      <c r="AJ423" s="413"/>
      <c r="AK423" s="413"/>
      <c r="AL423" s="413"/>
      <c r="AM423" s="295">
        <f>SUM(Y423:AL423)</f>
        <v>0</v>
      </c>
    </row>
    <row r="424" spans="1:39" outlineLevel="1">
      <c r="A424" s="513"/>
      <c r="B424" s="845"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09">
        <f>Y423</f>
        <v>0</v>
      </c>
      <c r="Z424" s="409">
        <f t="shared" ref="Z424" si="744">Z423</f>
        <v>0</v>
      </c>
      <c r="AA424" s="409">
        <f t="shared" ref="AA424" si="745">AA423</f>
        <v>0</v>
      </c>
      <c r="AB424" s="409">
        <f t="shared" ref="AB424" si="746">AB423</f>
        <v>0</v>
      </c>
      <c r="AC424" s="409">
        <f t="shared" ref="AC424" si="747">AC423</f>
        <v>0</v>
      </c>
      <c r="AD424" s="409">
        <f t="shared" ref="AD424" si="748">AD423</f>
        <v>0</v>
      </c>
      <c r="AE424" s="409">
        <f t="shared" ref="AE424" si="749">AE423</f>
        <v>0</v>
      </c>
      <c r="AF424" s="409">
        <f t="shared" ref="AF424" si="750">AF423</f>
        <v>0</v>
      </c>
      <c r="AG424" s="409">
        <f t="shared" ref="AG424" si="751">AG423</f>
        <v>0</v>
      </c>
      <c r="AH424" s="409">
        <f t="shared" ref="AH424" si="752">AH423</f>
        <v>0</v>
      </c>
      <c r="AI424" s="409">
        <f t="shared" ref="AI424" si="753">AI423</f>
        <v>0</v>
      </c>
      <c r="AJ424" s="409">
        <f t="shared" ref="AJ424" si="754">AJ423</f>
        <v>0</v>
      </c>
      <c r="AK424" s="409">
        <f t="shared" ref="AK424" si="755">AK423</f>
        <v>0</v>
      </c>
      <c r="AL424" s="409">
        <f t="shared" ref="AL424" si="756">AL423</f>
        <v>0</v>
      </c>
      <c r="AM424" s="310"/>
    </row>
    <row r="425" spans="1:39" outlineLevel="1">
      <c r="A425" s="513"/>
      <c r="B425" s="849"/>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4"/>
      <c r="Z425" s="415"/>
      <c r="AA425" s="414"/>
      <c r="AB425" s="414"/>
      <c r="AC425" s="414"/>
      <c r="AD425" s="414"/>
      <c r="AE425" s="414"/>
      <c r="AF425" s="414"/>
      <c r="AG425" s="414"/>
      <c r="AH425" s="414"/>
      <c r="AI425" s="414"/>
      <c r="AJ425" s="414"/>
      <c r="AK425" s="414"/>
      <c r="AL425" s="414"/>
      <c r="AM425" s="312"/>
    </row>
    <row r="426" spans="1:39" ht="30" outlineLevel="1">
      <c r="A426" s="513">
        <v>8</v>
      </c>
      <c r="B426" s="844"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3"/>
      <c r="Z426" s="408"/>
      <c r="AA426" s="408"/>
      <c r="AB426" s="408"/>
      <c r="AC426" s="408"/>
      <c r="AD426" s="408"/>
      <c r="AE426" s="408"/>
      <c r="AF426" s="413"/>
      <c r="AG426" s="413"/>
      <c r="AH426" s="413"/>
      <c r="AI426" s="413"/>
      <c r="AJ426" s="413"/>
      <c r="AK426" s="413"/>
      <c r="AL426" s="413"/>
      <c r="AM426" s="295">
        <f>SUM(Y426:AL426)</f>
        <v>0</v>
      </c>
    </row>
    <row r="427" spans="1:39" outlineLevel="1">
      <c r="A427" s="513"/>
      <c r="B427" s="845"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09">
        <f>Y426</f>
        <v>0</v>
      </c>
      <c r="Z427" s="409">
        <f t="shared" ref="Z427" si="757">Z426</f>
        <v>0</v>
      </c>
      <c r="AA427" s="409">
        <f t="shared" ref="AA427" si="758">AA426</f>
        <v>0</v>
      </c>
      <c r="AB427" s="409">
        <f t="shared" ref="AB427" si="759">AB426</f>
        <v>0</v>
      </c>
      <c r="AC427" s="409">
        <f t="shared" ref="AC427" si="760">AC426</f>
        <v>0</v>
      </c>
      <c r="AD427" s="409">
        <f t="shared" ref="AD427" si="761">AD426</f>
        <v>0</v>
      </c>
      <c r="AE427" s="409">
        <f t="shared" ref="AE427" si="762">AE426</f>
        <v>0</v>
      </c>
      <c r="AF427" s="409">
        <f t="shared" ref="AF427" si="763">AF426</f>
        <v>0</v>
      </c>
      <c r="AG427" s="409">
        <f t="shared" ref="AG427" si="764">AG426</f>
        <v>0</v>
      </c>
      <c r="AH427" s="409">
        <f t="shared" ref="AH427" si="765">AH426</f>
        <v>0</v>
      </c>
      <c r="AI427" s="409">
        <f t="shared" ref="AI427" si="766">AI426</f>
        <v>0</v>
      </c>
      <c r="AJ427" s="409">
        <f t="shared" ref="AJ427" si="767">AJ426</f>
        <v>0</v>
      </c>
      <c r="AK427" s="409">
        <f t="shared" ref="AK427" si="768">AK426</f>
        <v>0</v>
      </c>
      <c r="AL427" s="409">
        <f t="shared" ref="AL427" si="769">AL426</f>
        <v>0</v>
      </c>
      <c r="AM427" s="310"/>
    </row>
    <row r="428" spans="1:39" outlineLevel="1">
      <c r="A428" s="513"/>
      <c r="B428" s="849"/>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4"/>
      <c r="Z428" s="415"/>
      <c r="AA428" s="414"/>
      <c r="AB428" s="414"/>
      <c r="AC428" s="414"/>
      <c r="AD428" s="414"/>
      <c r="AE428" s="414"/>
      <c r="AF428" s="414"/>
      <c r="AG428" s="414"/>
      <c r="AH428" s="414"/>
      <c r="AI428" s="414"/>
      <c r="AJ428" s="414"/>
      <c r="AK428" s="414"/>
      <c r="AL428" s="414"/>
      <c r="AM428" s="312"/>
    </row>
    <row r="429" spans="1:39" ht="30" outlineLevel="1">
      <c r="A429" s="513">
        <v>9</v>
      </c>
      <c r="B429" s="844"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3"/>
      <c r="Z429" s="408"/>
      <c r="AA429" s="408"/>
      <c r="AB429" s="408"/>
      <c r="AC429" s="408"/>
      <c r="AD429" s="408"/>
      <c r="AE429" s="408"/>
      <c r="AF429" s="413"/>
      <c r="AG429" s="413"/>
      <c r="AH429" s="413"/>
      <c r="AI429" s="413"/>
      <c r="AJ429" s="413"/>
      <c r="AK429" s="413"/>
      <c r="AL429" s="413"/>
      <c r="AM429" s="295">
        <f>SUM(Y429:AL429)</f>
        <v>0</v>
      </c>
    </row>
    <row r="430" spans="1:39" outlineLevel="1">
      <c r="A430" s="513"/>
      <c r="B430" s="845"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09">
        <f>Y429</f>
        <v>0</v>
      </c>
      <c r="Z430" s="409">
        <f t="shared" ref="Z430" si="770">Z429</f>
        <v>0</v>
      </c>
      <c r="AA430" s="409">
        <f t="shared" ref="AA430" si="771">AA429</f>
        <v>0</v>
      </c>
      <c r="AB430" s="409">
        <f t="shared" ref="AB430" si="772">AB429</f>
        <v>0</v>
      </c>
      <c r="AC430" s="409">
        <f t="shared" ref="AC430" si="773">AC429</f>
        <v>0</v>
      </c>
      <c r="AD430" s="409">
        <f t="shared" ref="AD430" si="774">AD429</f>
        <v>0</v>
      </c>
      <c r="AE430" s="409">
        <f t="shared" ref="AE430" si="775">AE429</f>
        <v>0</v>
      </c>
      <c r="AF430" s="409">
        <f t="shared" ref="AF430" si="776">AF429</f>
        <v>0</v>
      </c>
      <c r="AG430" s="409">
        <f t="shared" ref="AG430" si="777">AG429</f>
        <v>0</v>
      </c>
      <c r="AH430" s="409">
        <f t="shared" ref="AH430" si="778">AH429</f>
        <v>0</v>
      </c>
      <c r="AI430" s="409">
        <f t="shared" ref="AI430" si="779">AI429</f>
        <v>0</v>
      </c>
      <c r="AJ430" s="409">
        <f t="shared" ref="AJ430" si="780">AJ429</f>
        <v>0</v>
      </c>
      <c r="AK430" s="409">
        <f t="shared" ref="AK430" si="781">AK429</f>
        <v>0</v>
      </c>
      <c r="AL430" s="409">
        <f t="shared" ref="AL430" si="782">AL429</f>
        <v>0</v>
      </c>
      <c r="AM430" s="310"/>
    </row>
    <row r="431" spans="1:39" outlineLevel="1">
      <c r="A431" s="513"/>
      <c r="B431" s="849"/>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4"/>
      <c r="Z431" s="414"/>
      <c r="AA431" s="414"/>
      <c r="AB431" s="414"/>
      <c r="AC431" s="414"/>
      <c r="AD431" s="414"/>
      <c r="AE431" s="414"/>
      <c r="AF431" s="414"/>
      <c r="AG431" s="414"/>
      <c r="AH431" s="414"/>
      <c r="AI431" s="414"/>
      <c r="AJ431" s="414"/>
      <c r="AK431" s="414"/>
      <c r="AL431" s="414"/>
      <c r="AM431" s="312"/>
    </row>
    <row r="432" spans="1:39" ht="30" outlineLevel="1">
      <c r="A432" s="513">
        <v>10</v>
      </c>
      <c r="B432" s="844"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3"/>
      <c r="Z432" s="408"/>
      <c r="AA432" s="408"/>
      <c r="AB432" s="408"/>
      <c r="AC432" s="408"/>
      <c r="AD432" s="408"/>
      <c r="AE432" s="408"/>
      <c r="AF432" s="413"/>
      <c r="AG432" s="413"/>
      <c r="AH432" s="413"/>
      <c r="AI432" s="413"/>
      <c r="AJ432" s="413"/>
      <c r="AK432" s="413"/>
      <c r="AL432" s="413"/>
      <c r="AM432" s="295">
        <f>SUM(Y432:AL432)</f>
        <v>0</v>
      </c>
    </row>
    <row r="433" spans="1:40" outlineLevel="1">
      <c r="A433" s="513"/>
      <c r="B433" s="845"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09">
        <f>Y432</f>
        <v>0</v>
      </c>
      <c r="Z433" s="409">
        <f t="shared" ref="Z433" si="783">Z432</f>
        <v>0</v>
      </c>
      <c r="AA433" s="409">
        <f t="shared" ref="AA433" si="784">AA432</f>
        <v>0</v>
      </c>
      <c r="AB433" s="409">
        <f t="shared" ref="AB433" si="785">AB432</f>
        <v>0</v>
      </c>
      <c r="AC433" s="409">
        <f t="shared" ref="AC433" si="786">AC432</f>
        <v>0</v>
      </c>
      <c r="AD433" s="409">
        <f t="shared" ref="AD433" si="787">AD432</f>
        <v>0</v>
      </c>
      <c r="AE433" s="409">
        <f t="shared" ref="AE433" si="788">AE432</f>
        <v>0</v>
      </c>
      <c r="AF433" s="409">
        <f t="shared" ref="AF433" si="789">AF432</f>
        <v>0</v>
      </c>
      <c r="AG433" s="409">
        <f t="shared" ref="AG433" si="790">AG432</f>
        <v>0</v>
      </c>
      <c r="AH433" s="409">
        <f t="shared" ref="AH433" si="791">AH432</f>
        <v>0</v>
      </c>
      <c r="AI433" s="409">
        <f t="shared" ref="AI433" si="792">AI432</f>
        <v>0</v>
      </c>
      <c r="AJ433" s="409">
        <f t="shared" ref="AJ433" si="793">AJ432</f>
        <v>0</v>
      </c>
      <c r="AK433" s="409">
        <f t="shared" ref="AK433" si="794">AK432</f>
        <v>0</v>
      </c>
      <c r="AL433" s="409">
        <f t="shared" ref="AL433" si="795">AL432</f>
        <v>0</v>
      </c>
      <c r="AM433" s="310"/>
    </row>
    <row r="434" spans="1:40" outlineLevel="1">
      <c r="A434" s="513"/>
      <c r="B434" s="849"/>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4"/>
      <c r="Z434" s="415"/>
      <c r="AA434" s="414"/>
      <c r="AB434" s="414"/>
      <c r="AC434" s="414"/>
      <c r="AD434" s="414"/>
      <c r="AE434" s="414"/>
      <c r="AF434" s="414"/>
      <c r="AG434" s="414"/>
      <c r="AH434" s="414"/>
      <c r="AI434" s="414"/>
      <c r="AJ434" s="414"/>
      <c r="AK434" s="414"/>
      <c r="AL434" s="414"/>
      <c r="AM434" s="312"/>
    </row>
    <row r="435" spans="1:40" ht="15.75" outlineLevel="1">
      <c r="A435" s="513"/>
      <c r="B435" s="84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2"/>
      <c r="Z435" s="412"/>
      <c r="AA435" s="412"/>
      <c r="AB435" s="412"/>
      <c r="AC435" s="412"/>
      <c r="AD435" s="412"/>
      <c r="AE435" s="412"/>
      <c r="AF435" s="412"/>
      <c r="AG435" s="412"/>
      <c r="AH435" s="412"/>
      <c r="AI435" s="412"/>
      <c r="AJ435" s="412"/>
      <c r="AK435" s="412"/>
      <c r="AL435" s="412"/>
      <c r="AM435" s="291"/>
    </row>
    <row r="436" spans="1:40" ht="30" outlineLevel="1">
      <c r="A436" s="513">
        <v>11</v>
      </c>
      <c r="B436" s="844"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4"/>
      <c r="Z436" s="408"/>
      <c r="AA436" s="408"/>
      <c r="AB436" s="408"/>
      <c r="AC436" s="408"/>
      <c r="AD436" s="408"/>
      <c r="AE436" s="408"/>
      <c r="AF436" s="413"/>
      <c r="AG436" s="413"/>
      <c r="AH436" s="413"/>
      <c r="AI436" s="413"/>
      <c r="AJ436" s="413"/>
      <c r="AK436" s="413"/>
      <c r="AL436" s="413"/>
      <c r="AM436" s="295">
        <f>SUM(Y436:AL436)</f>
        <v>0</v>
      </c>
    </row>
    <row r="437" spans="1:40" outlineLevel="1">
      <c r="A437" s="513"/>
      <c r="B437" s="845"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09">
        <f>Y436</f>
        <v>0</v>
      </c>
      <c r="Z437" s="409">
        <f t="shared" ref="Z437" si="796">Z436</f>
        <v>0</v>
      </c>
      <c r="AA437" s="409">
        <f t="shared" ref="AA437" si="797">AA436</f>
        <v>0</v>
      </c>
      <c r="AB437" s="409">
        <f t="shared" ref="AB437" si="798">AB436</f>
        <v>0</v>
      </c>
      <c r="AC437" s="409">
        <f t="shared" ref="AC437" si="799">AC436</f>
        <v>0</v>
      </c>
      <c r="AD437" s="409">
        <f t="shared" ref="AD437" si="800">AD436</f>
        <v>0</v>
      </c>
      <c r="AE437" s="409">
        <f t="shared" ref="AE437" si="801">AE436</f>
        <v>0</v>
      </c>
      <c r="AF437" s="409">
        <f t="shared" ref="AF437" si="802">AF436</f>
        <v>0</v>
      </c>
      <c r="AG437" s="409">
        <f t="shared" ref="AG437" si="803">AG436</f>
        <v>0</v>
      </c>
      <c r="AH437" s="409">
        <f t="shared" ref="AH437" si="804">AH436</f>
        <v>0</v>
      </c>
      <c r="AI437" s="409">
        <f t="shared" ref="AI437" si="805">AI436</f>
        <v>0</v>
      </c>
      <c r="AJ437" s="409">
        <f t="shared" ref="AJ437" si="806">AJ436</f>
        <v>0</v>
      </c>
      <c r="AK437" s="409">
        <f t="shared" ref="AK437" si="807">AK436</f>
        <v>0</v>
      </c>
      <c r="AL437" s="409">
        <f t="shared" ref="AL437" si="808">AL436</f>
        <v>0</v>
      </c>
      <c r="AM437" s="296"/>
    </row>
    <row r="438" spans="1:40" outlineLevel="1">
      <c r="A438" s="513"/>
      <c r="B438" s="850"/>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0"/>
      <c r="Z438" s="419"/>
      <c r="AA438" s="419"/>
      <c r="AB438" s="419"/>
      <c r="AC438" s="419"/>
      <c r="AD438" s="419"/>
      <c r="AE438" s="419"/>
      <c r="AF438" s="419"/>
      <c r="AG438" s="419"/>
      <c r="AH438" s="419"/>
      <c r="AI438" s="419"/>
      <c r="AJ438" s="419"/>
      <c r="AK438" s="419"/>
      <c r="AL438" s="419"/>
      <c r="AM438" s="305"/>
    </row>
    <row r="439" spans="1:40" ht="45" outlineLevel="1">
      <c r="A439" s="513">
        <v>12</v>
      </c>
      <c r="B439" s="844"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8"/>
      <c r="Z439" s="408"/>
      <c r="AA439" s="408"/>
      <c r="AB439" s="408"/>
      <c r="AC439" s="408"/>
      <c r="AD439" s="408"/>
      <c r="AE439" s="408"/>
      <c r="AF439" s="413"/>
      <c r="AG439" s="413"/>
      <c r="AH439" s="413"/>
      <c r="AI439" s="413"/>
      <c r="AJ439" s="413"/>
      <c r="AK439" s="413"/>
      <c r="AL439" s="413"/>
      <c r="AM439" s="295">
        <f>SUM(Y439:AL439)</f>
        <v>0</v>
      </c>
    </row>
    <row r="440" spans="1:40" outlineLevel="1">
      <c r="A440" s="513"/>
      <c r="B440" s="845"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09">
        <f>Y439</f>
        <v>0</v>
      </c>
      <c r="Z440" s="409">
        <f t="shared" ref="Z440" si="809">Z439</f>
        <v>0</v>
      </c>
      <c r="AA440" s="409">
        <f t="shared" ref="AA440" si="810">AA439</f>
        <v>0</v>
      </c>
      <c r="AB440" s="409">
        <f t="shared" ref="AB440" si="811">AB439</f>
        <v>0</v>
      </c>
      <c r="AC440" s="409">
        <f t="shared" ref="AC440" si="812">AC439</f>
        <v>0</v>
      </c>
      <c r="AD440" s="409">
        <f t="shared" ref="AD440" si="813">AD439</f>
        <v>0</v>
      </c>
      <c r="AE440" s="409">
        <f t="shared" ref="AE440" si="814">AE439</f>
        <v>0</v>
      </c>
      <c r="AF440" s="409">
        <f t="shared" ref="AF440" si="815">AF439</f>
        <v>0</v>
      </c>
      <c r="AG440" s="409">
        <f t="shared" ref="AG440" si="816">AG439</f>
        <v>0</v>
      </c>
      <c r="AH440" s="409">
        <f t="shared" ref="AH440" si="817">AH439</f>
        <v>0</v>
      </c>
      <c r="AI440" s="409">
        <f t="shared" ref="AI440" si="818">AI439</f>
        <v>0</v>
      </c>
      <c r="AJ440" s="409">
        <f t="shared" ref="AJ440" si="819">AJ439</f>
        <v>0</v>
      </c>
      <c r="AK440" s="409">
        <f t="shared" ref="AK440" si="820">AK439</f>
        <v>0</v>
      </c>
      <c r="AL440" s="409">
        <f t="shared" ref="AL440" si="821">AL439</f>
        <v>0</v>
      </c>
      <c r="AM440" s="296"/>
    </row>
    <row r="441" spans="1:40" outlineLevel="1">
      <c r="A441" s="513"/>
      <c r="B441" s="850"/>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0"/>
      <c r="Z441" s="420"/>
      <c r="AA441" s="410"/>
      <c r="AB441" s="410"/>
      <c r="AC441" s="410"/>
      <c r="AD441" s="410"/>
      <c r="AE441" s="410"/>
      <c r="AF441" s="410"/>
      <c r="AG441" s="410"/>
      <c r="AH441" s="410"/>
      <c r="AI441" s="410"/>
      <c r="AJ441" s="410"/>
      <c r="AK441" s="410"/>
      <c r="AL441" s="410"/>
      <c r="AM441" s="305"/>
    </row>
    <row r="442" spans="1:40" ht="30" outlineLevel="1">
      <c r="A442" s="513">
        <v>13</v>
      </c>
      <c r="B442" s="844"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8"/>
      <c r="Z442" s="408"/>
      <c r="AA442" s="408"/>
      <c r="AB442" s="408"/>
      <c r="AC442" s="408"/>
      <c r="AD442" s="408"/>
      <c r="AE442" s="408"/>
      <c r="AF442" s="413"/>
      <c r="AG442" s="413"/>
      <c r="AH442" s="413"/>
      <c r="AI442" s="413"/>
      <c r="AJ442" s="413"/>
      <c r="AK442" s="413"/>
      <c r="AL442" s="413"/>
      <c r="AM442" s="295">
        <f>SUM(Y442:AL442)</f>
        <v>0</v>
      </c>
    </row>
    <row r="443" spans="1:40" outlineLevel="1">
      <c r="A443" s="513"/>
      <c r="B443" s="845"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09">
        <f>Y442</f>
        <v>0</v>
      </c>
      <c r="Z443" s="409">
        <f t="shared" ref="Z443" si="822">Z442</f>
        <v>0</v>
      </c>
      <c r="AA443" s="409">
        <f t="shared" ref="AA443" si="823">AA442</f>
        <v>0</v>
      </c>
      <c r="AB443" s="409">
        <f t="shared" ref="AB443" si="824">AB442</f>
        <v>0</v>
      </c>
      <c r="AC443" s="409">
        <f t="shared" ref="AC443" si="825">AC442</f>
        <v>0</v>
      </c>
      <c r="AD443" s="409">
        <f t="shared" ref="AD443" si="826">AD442</f>
        <v>0</v>
      </c>
      <c r="AE443" s="409">
        <f t="shared" ref="AE443" si="827">AE442</f>
        <v>0</v>
      </c>
      <c r="AF443" s="409">
        <f t="shared" ref="AF443" si="828">AF442</f>
        <v>0</v>
      </c>
      <c r="AG443" s="409">
        <f t="shared" ref="AG443" si="829">AG442</f>
        <v>0</v>
      </c>
      <c r="AH443" s="409">
        <f t="shared" ref="AH443" si="830">AH442</f>
        <v>0</v>
      </c>
      <c r="AI443" s="409">
        <f t="shared" ref="AI443" si="831">AI442</f>
        <v>0</v>
      </c>
      <c r="AJ443" s="409">
        <f t="shared" ref="AJ443" si="832">AJ442</f>
        <v>0</v>
      </c>
      <c r="AK443" s="409">
        <f t="shared" ref="AK443" si="833">AK442</f>
        <v>0</v>
      </c>
      <c r="AL443" s="409">
        <f t="shared" ref="AL443" si="834">AL442</f>
        <v>0</v>
      </c>
      <c r="AM443" s="305"/>
    </row>
    <row r="444" spans="1:40" outlineLevel="1">
      <c r="A444" s="513"/>
      <c r="B444" s="850"/>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0"/>
      <c r="Z444" s="410"/>
      <c r="AA444" s="410"/>
      <c r="AB444" s="410"/>
      <c r="AC444" s="410"/>
      <c r="AD444" s="410"/>
      <c r="AE444" s="410"/>
      <c r="AF444" s="410"/>
      <c r="AG444" s="410"/>
      <c r="AH444" s="410"/>
      <c r="AI444" s="410"/>
      <c r="AJ444" s="410"/>
      <c r="AK444" s="410"/>
      <c r="AL444" s="410"/>
      <c r="AM444" s="305"/>
    </row>
    <row r="445" spans="1:40" ht="15.75" outlineLevel="1">
      <c r="A445" s="513"/>
      <c r="B445" s="84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2"/>
      <c r="Z445" s="412"/>
      <c r="AA445" s="412"/>
      <c r="AB445" s="412"/>
      <c r="AC445" s="412"/>
      <c r="AD445" s="412"/>
      <c r="AE445" s="412"/>
      <c r="AF445" s="412"/>
      <c r="AG445" s="412"/>
      <c r="AH445" s="412"/>
      <c r="AI445" s="412"/>
      <c r="AJ445" s="412"/>
      <c r="AK445" s="412"/>
      <c r="AL445" s="412"/>
      <c r="AM445" s="291"/>
    </row>
    <row r="446" spans="1:40" outlineLevel="1">
      <c r="A446" s="513">
        <v>14</v>
      </c>
      <c r="B446" s="850"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8"/>
      <c r="Z446" s="408"/>
      <c r="AA446" s="408"/>
      <c r="AB446" s="408"/>
      <c r="AC446" s="408"/>
      <c r="AD446" s="408"/>
      <c r="AE446" s="408"/>
      <c r="AF446" s="408"/>
      <c r="AG446" s="408"/>
      <c r="AH446" s="408"/>
      <c r="AI446" s="408"/>
      <c r="AJ446" s="408"/>
      <c r="AK446" s="408"/>
      <c r="AL446" s="408"/>
      <c r="AM446" s="295">
        <f>SUM(Y446:AL446)</f>
        <v>0</v>
      </c>
    </row>
    <row r="447" spans="1:40" outlineLevel="1">
      <c r="A447" s="513"/>
      <c r="B447" s="845"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09">
        <f>Y446</f>
        <v>0</v>
      </c>
      <c r="Z447" s="409">
        <f t="shared" ref="Z447" si="835">Z446</f>
        <v>0</v>
      </c>
      <c r="AA447" s="409">
        <f t="shared" ref="AA447" si="836">AA446</f>
        <v>0</v>
      </c>
      <c r="AB447" s="409">
        <f t="shared" ref="AB447" si="837">AB446</f>
        <v>0</v>
      </c>
      <c r="AC447" s="409">
        <f t="shared" ref="AC447" si="838">AC446</f>
        <v>0</v>
      </c>
      <c r="AD447" s="409">
        <f t="shared" ref="AD447" si="839">AD446</f>
        <v>0</v>
      </c>
      <c r="AE447" s="409">
        <f t="shared" ref="AE447" si="840">AE446</f>
        <v>0</v>
      </c>
      <c r="AF447" s="409">
        <f t="shared" ref="AF447" si="841">AF446</f>
        <v>0</v>
      </c>
      <c r="AG447" s="409">
        <f t="shared" ref="AG447" si="842">AG446</f>
        <v>0</v>
      </c>
      <c r="AH447" s="409">
        <f t="shared" ref="AH447" si="843">AH446</f>
        <v>0</v>
      </c>
      <c r="AI447" s="409">
        <f t="shared" ref="AI447" si="844">AI446</f>
        <v>0</v>
      </c>
      <c r="AJ447" s="409">
        <f t="shared" ref="AJ447" si="845">AJ446</f>
        <v>0</v>
      </c>
      <c r="AK447" s="409">
        <f t="shared" ref="AK447" si="846">AK446</f>
        <v>0</v>
      </c>
      <c r="AL447" s="409">
        <f t="shared" ref="AL447" si="847">AL446</f>
        <v>0</v>
      </c>
      <c r="AM447" s="296"/>
    </row>
    <row r="448" spans="1:40" outlineLevel="1">
      <c r="A448" s="513"/>
      <c r="B448" s="850"/>
      <c r="C448" s="304"/>
      <c r="D448" s="290"/>
      <c r="E448" s="290"/>
      <c r="F448" s="290"/>
      <c r="G448" s="290"/>
      <c r="H448" s="290"/>
      <c r="I448" s="290"/>
      <c r="J448" s="290"/>
      <c r="K448" s="290"/>
      <c r="L448" s="290"/>
      <c r="M448" s="290"/>
      <c r="N448" s="461"/>
      <c r="O448" s="290"/>
      <c r="P448" s="290"/>
      <c r="Q448" s="290"/>
      <c r="R448" s="290"/>
      <c r="S448" s="290"/>
      <c r="T448" s="290"/>
      <c r="U448" s="290"/>
      <c r="V448" s="290"/>
      <c r="W448" s="290"/>
      <c r="X448" s="290"/>
      <c r="Y448" s="410"/>
      <c r="Z448" s="410"/>
      <c r="AA448" s="410"/>
      <c r="AB448" s="410"/>
      <c r="AC448" s="410"/>
      <c r="AD448" s="410"/>
      <c r="AE448" s="410"/>
      <c r="AF448" s="410"/>
      <c r="AG448" s="410"/>
      <c r="AH448" s="410"/>
      <c r="AI448" s="410"/>
      <c r="AJ448" s="410"/>
      <c r="AK448" s="410"/>
      <c r="AL448" s="410"/>
      <c r="AM448" s="300"/>
      <c r="AN448" s="610"/>
    </row>
    <row r="449" spans="1:40" s="308" customFormat="1" ht="15.75" outlineLevel="1">
      <c r="A449" s="513"/>
      <c r="B449" s="843"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0"/>
      <c r="Z449" s="410"/>
      <c r="AA449" s="410"/>
      <c r="AB449" s="410"/>
      <c r="AC449" s="410"/>
      <c r="AD449" s="410"/>
      <c r="AE449" s="414"/>
      <c r="AF449" s="414"/>
      <c r="AG449" s="414"/>
      <c r="AH449" s="414"/>
      <c r="AI449" s="414"/>
      <c r="AJ449" s="414"/>
      <c r="AK449" s="414"/>
      <c r="AL449" s="414"/>
      <c r="AM449" s="508"/>
      <c r="AN449" s="611"/>
    </row>
    <row r="450" spans="1:40" outlineLevel="1">
      <c r="A450" s="513">
        <v>15</v>
      </c>
      <c r="B450" s="845"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8"/>
      <c r="Z450" s="408"/>
      <c r="AA450" s="408"/>
      <c r="AB450" s="408"/>
      <c r="AC450" s="408"/>
      <c r="AD450" s="408"/>
      <c r="AE450" s="408"/>
      <c r="AF450" s="408"/>
      <c r="AG450" s="408"/>
      <c r="AH450" s="408"/>
      <c r="AI450" s="408"/>
      <c r="AJ450" s="408"/>
      <c r="AK450" s="408"/>
      <c r="AL450" s="408"/>
      <c r="AM450" s="295">
        <f>SUM(Y450:AL450)</f>
        <v>0</v>
      </c>
    </row>
    <row r="451" spans="1:40" outlineLevel="1">
      <c r="A451" s="513"/>
      <c r="B451" s="845"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09">
        <f>Y450</f>
        <v>0</v>
      </c>
      <c r="Z451" s="409">
        <f t="shared" ref="Z451:AL451" si="848">Z450</f>
        <v>0</v>
      </c>
      <c r="AA451" s="409">
        <f t="shared" si="848"/>
        <v>0</v>
      </c>
      <c r="AB451" s="409">
        <f t="shared" si="848"/>
        <v>0</v>
      </c>
      <c r="AC451" s="409">
        <f t="shared" si="848"/>
        <v>0</v>
      </c>
      <c r="AD451" s="409">
        <f t="shared" si="848"/>
        <v>0</v>
      </c>
      <c r="AE451" s="409">
        <f t="shared" si="848"/>
        <v>0</v>
      </c>
      <c r="AF451" s="409">
        <f t="shared" si="848"/>
        <v>0</v>
      </c>
      <c r="AG451" s="409">
        <f t="shared" si="848"/>
        <v>0</v>
      </c>
      <c r="AH451" s="409">
        <f t="shared" si="848"/>
        <v>0</v>
      </c>
      <c r="AI451" s="409">
        <f t="shared" si="848"/>
        <v>0</v>
      </c>
      <c r="AJ451" s="409">
        <f t="shared" si="848"/>
        <v>0</v>
      </c>
      <c r="AK451" s="409">
        <f t="shared" si="848"/>
        <v>0</v>
      </c>
      <c r="AL451" s="409">
        <f t="shared" si="848"/>
        <v>0</v>
      </c>
      <c r="AM451" s="296"/>
    </row>
    <row r="452" spans="1:40" outlineLevel="1">
      <c r="A452" s="513"/>
      <c r="B452" s="850"/>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0"/>
      <c r="Z452" s="410"/>
      <c r="AA452" s="410"/>
      <c r="AB452" s="410"/>
      <c r="AC452" s="410"/>
      <c r="AD452" s="410"/>
      <c r="AE452" s="410"/>
      <c r="AF452" s="410"/>
      <c r="AG452" s="410"/>
      <c r="AH452" s="410"/>
      <c r="AI452" s="410"/>
      <c r="AJ452" s="410"/>
      <c r="AK452" s="410"/>
      <c r="AL452" s="410"/>
      <c r="AM452" s="305"/>
    </row>
    <row r="453" spans="1:40" s="282" customFormat="1" outlineLevel="1">
      <c r="A453" s="513">
        <v>16</v>
      </c>
      <c r="B453" s="851"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8"/>
      <c r="Z453" s="408"/>
      <c r="AA453" s="408"/>
      <c r="AB453" s="408"/>
      <c r="AC453" s="408"/>
      <c r="AD453" s="408"/>
      <c r="AE453" s="408"/>
      <c r="AF453" s="408"/>
      <c r="AG453" s="408"/>
      <c r="AH453" s="408"/>
      <c r="AI453" s="408"/>
      <c r="AJ453" s="408"/>
      <c r="AK453" s="408"/>
      <c r="AL453" s="408"/>
      <c r="AM453" s="295">
        <f>SUM(Y453:AL453)</f>
        <v>0</v>
      </c>
    </row>
    <row r="454" spans="1:40" s="282" customFormat="1" outlineLevel="1">
      <c r="A454" s="513"/>
      <c r="B454" s="851"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09">
        <f>Y453</f>
        <v>0</v>
      </c>
      <c r="Z454" s="409">
        <f t="shared" ref="Z454:AL454" si="849">Z453</f>
        <v>0</v>
      </c>
      <c r="AA454" s="409">
        <f t="shared" si="849"/>
        <v>0</v>
      </c>
      <c r="AB454" s="409">
        <f t="shared" si="849"/>
        <v>0</v>
      </c>
      <c r="AC454" s="409">
        <f t="shared" si="849"/>
        <v>0</v>
      </c>
      <c r="AD454" s="409">
        <f t="shared" si="849"/>
        <v>0</v>
      </c>
      <c r="AE454" s="409">
        <f t="shared" si="849"/>
        <v>0</v>
      </c>
      <c r="AF454" s="409">
        <f t="shared" si="849"/>
        <v>0</v>
      </c>
      <c r="AG454" s="409">
        <f t="shared" si="849"/>
        <v>0</v>
      </c>
      <c r="AH454" s="409">
        <f t="shared" si="849"/>
        <v>0</v>
      </c>
      <c r="AI454" s="409">
        <f t="shared" si="849"/>
        <v>0</v>
      </c>
      <c r="AJ454" s="409">
        <f t="shared" si="849"/>
        <v>0</v>
      </c>
      <c r="AK454" s="409">
        <f t="shared" si="849"/>
        <v>0</v>
      </c>
      <c r="AL454" s="409">
        <f t="shared" si="849"/>
        <v>0</v>
      </c>
      <c r="AM454" s="296"/>
    </row>
    <row r="455" spans="1:40" s="282" customFormat="1" outlineLevel="1">
      <c r="A455" s="513"/>
      <c r="B455" s="851"/>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0"/>
      <c r="Z455" s="410"/>
      <c r="AA455" s="410"/>
      <c r="AB455" s="410"/>
      <c r="AC455" s="410"/>
      <c r="AD455" s="410"/>
      <c r="AE455" s="414"/>
      <c r="AF455" s="414"/>
      <c r="AG455" s="414"/>
      <c r="AH455" s="414"/>
      <c r="AI455" s="414"/>
      <c r="AJ455" s="414"/>
      <c r="AK455" s="414"/>
      <c r="AL455" s="414"/>
      <c r="AM455" s="312"/>
    </row>
    <row r="456" spans="1:40" ht="15.75" outlineLevel="1">
      <c r="A456" s="513"/>
      <c r="B456" s="512" t="s">
        <v>496</v>
      </c>
      <c r="C456" s="318"/>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2"/>
      <c r="Z456" s="412"/>
      <c r="AA456" s="412"/>
      <c r="AB456" s="412"/>
      <c r="AC456" s="412"/>
      <c r="AD456" s="412"/>
      <c r="AE456" s="412"/>
      <c r="AF456" s="412"/>
      <c r="AG456" s="412"/>
      <c r="AH456" s="412"/>
      <c r="AI456" s="412"/>
      <c r="AJ456" s="412"/>
      <c r="AK456" s="412"/>
      <c r="AL456" s="412"/>
      <c r="AM456" s="291"/>
    </row>
    <row r="457" spans="1:40" outlineLevel="1">
      <c r="A457" s="513">
        <v>17</v>
      </c>
      <c r="B457" s="844"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4"/>
      <c r="Z457" s="408"/>
      <c r="AA457" s="408"/>
      <c r="AB457" s="408"/>
      <c r="AC457" s="408"/>
      <c r="AD457" s="408"/>
      <c r="AE457" s="408"/>
      <c r="AF457" s="413"/>
      <c r="AG457" s="413"/>
      <c r="AH457" s="413"/>
      <c r="AI457" s="413"/>
      <c r="AJ457" s="413"/>
      <c r="AK457" s="413"/>
      <c r="AL457" s="413"/>
      <c r="AM457" s="295">
        <f>SUM(Y457:AL457)</f>
        <v>0</v>
      </c>
    </row>
    <row r="458" spans="1:40" outlineLevel="1">
      <c r="A458" s="513"/>
      <c r="B458" s="845"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09">
        <f>Y457</f>
        <v>0</v>
      </c>
      <c r="Z458" s="409">
        <f t="shared" ref="Z458:AL458" si="850">Z457</f>
        <v>0</v>
      </c>
      <c r="AA458" s="409">
        <f t="shared" si="850"/>
        <v>0</v>
      </c>
      <c r="AB458" s="409">
        <f t="shared" si="850"/>
        <v>0</v>
      </c>
      <c r="AC458" s="409">
        <f t="shared" si="850"/>
        <v>0</v>
      </c>
      <c r="AD458" s="409">
        <f t="shared" si="850"/>
        <v>0</v>
      </c>
      <c r="AE458" s="409">
        <f t="shared" si="850"/>
        <v>0</v>
      </c>
      <c r="AF458" s="409">
        <f t="shared" si="850"/>
        <v>0</v>
      </c>
      <c r="AG458" s="409">
        <f t="shared" si="850"/>
        <v>0</v>
      </c>
      <c r="AH458" s="409">
        <f t="shared" si="850"/>
        <v>0</v>
      </c>
      <c r="AI458" s="409">
        <f t="shared" si="850"/>
        <v>0</v>
      </c>
      <c r="AJ458" s="409">
        <f t="shared" si="850"/>
        <v>0</v>
      </c>
      <c r="AK458" s="409">
        <f t="shared" si="850"/>
        <v>0</v>
      </c>
      <c r="AL458" s="409">
        <f t="shared" si="850"/>
        <v>0</v>
      </c>
      <c r="AM458" s="305"/>
    </row>
    <row r="459" spans="1:40" outlineLevel="1">
      <c r="A459" s="513"/>
      <c r="B459" s="845"/>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0"/>
      <c r="Z459" s="423"/>
      <c r="AA459" s="423"/>
      <c r="AB459" s="423"/>
      <c r="AC459" s="423"/>
      <c r="AD459" s="423"/>
      <c r="AE459" s="423"/>
      <c r="AF459" s="423"/>
      <c r="AG459" s="423"/>
      <c r="AH459" s="423"/>
      <c r="AI459" s="423"/>
      <c r="AJ459" s="423"/>
      <c r="AK459" s="423"/>
      <c r="AL459" s="423"/>
      <c r="AM459" s="305"/>
    </row>
    <row r="460" spans="1:40" outlineLevel="1">
      <c r="A460" s="513">
        <v>18</v>
      </c>
      <c r="B460" s="844"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4"/>
      <c r="Z460" s="408"/>
      <c r="AA460" s="408"/>
      <c r="AB460" s="408"/>
      <c r="AC460" s="408"/>
      <c r="AD460" s="408"/>
      <c r="AE460" s="408"/>
      <c r="AF460" s="413"/>
      <c r="AG460" s="413"/>
      <c r="AH460" s="413"/>
      <c r="AI460" s="413"/>
      <c r="AJ460" s="413"/>
      <c r="AK460" s="413"/>
      <c r="AL460" s="413"/>
      <c r="AM460" s="295">
        <f>SUM(Y460:AL460)</f>
        <v>0</v>
      </c>
    </row>
    <row r="461" spans="1:40" outlineLevel="1">
      <c r="A461" s="513"/>
      <c r="B461" s="845"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09">
        <f>Y460</f>
        <v>0</v>
      </c>
      <c r="Z461" s="409">
        <f t="shared" ref="Z461:AL461" si="851">Z460</f>
        <v>0</v>
      </c>
      <c r="AA461" s="409">
        <f t="shared" si="851"/>
        <v>0</v>
      </c>
      <c r="AB461" s="409">
        <f t="shared" si="851"/>
        <v>0</v>
      </c>
      <c r="AC461" s="409">
        <f t="shared" si="851"/>
        <v>0</v>
      </c>
      <c r="AD461" s="409">
        <f t="shared" si="851"/>
        <v>0</v>
      </c>
      <c r="AE461" s="409">
        <f t="shared" si="851"/>
        <v>0</v>
      </c>
      <c r="AF461" s="409">
        <f t="shared" si="851"/>
        <v>0</v>
      </c>
      <c r="AG461" s="409">
        <f t="shared" si="851"/>
        <v>0</v>
      </c>
      <c r="AH461" s="409">
        <f t="shared" si="851"/>
        <v>0</v>
      </c>
      <c r="AI461" s="409">
        <f t="shared" si="851"/>
        <v>0</v>
      </c>
      <c r="AJ461" s="409">
        <f t="shared" si="851"/>
        <v>0</v>
      </c>
      <c r="AK461" s="409">
        <f t="shared" si="851"/>
        <v>0</v>
      </c>
      <c r="AL461" s="409">
        <f t="shared" si="851"/>
        <v>0</v>
      </c>
      <c r="AM461" s="305"/>
    </row>
    <row r="462" spans="1:40" outlineLevel="1">
      <c r="A462" s="513"/>
      <c r="B462" s="852"/>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1"/>
      <c r="Z462" s="422"/>
      <c r="AA462" s="422"/>
      <c r="AB462" s="422"/>
      <c r="AC462" s="422"/>
      <c r="AD462" s="422"/>
      <c r="AE462" s="422"/>
      <c r="AF462" s="422"/>
      <c r="AG462" s="422"/>
      <c r="AH462" s="422"/>
      <c r="AI462" s="422"/>
      <c r="AJ462" s="422"/>
      <c r="AK462" s="422"/>
      <c r="AL462" s="422"/>
      <c r="AM462" s="296"/>
    </row>
    <row r="463" spans="1:40" outlineLevel="1">
      <c r="A463" s="513">
        <v>19</v>
      </c>
      <c r="B463" s="844"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4"/>
      <c r="Z463" s="408"/>
      <c r="AA463" s="408"/>
      <c r="AB463" s="408"/>
      <c r="AC463" s="408"/>
      <c r="AD463" s="408"/>
      <c r="AE463" s="408"/>
      <c r="AF463" s="413"/>
      <c r="AG463" s="413"/>
      <c r="AH463" s="413"/>
      <c r="AI463" s="413"/>
      <c r="AJ463" s="413"/>
      <c r="AK463" s="413"/>
      <c r="AL463" s="413"/>
      <c r="AM463" s="295">
        <f>SUM(Y463:AL463)</f>
        <v>0</v>
      </c>
    </row>
    <row r="464" spans="1:40" outlineLevel="1">
      <c r="A464" s="513"/>
      <c r="B464" s="845"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09">
        <f>Y463</f>
        <v>0</v>
      </c>
      <c r="Z464" s="409">
        <f t="shared" ref="Z464:AL464" si="852">Z463</f>
        <v>0</v>
      </c>
      <c r="AA464" s="409">
        <f t="shared" si="852"/>
        <v>0</v>
      </c>
      <c r="AB464" s="409">
        <f t="shared" si="852"/>
        <v>0</v>
      </c>
      <c r="AC464" s="409">
        <f t="shared" si="852"/>
        <v>0</v>
      </c>
      <c r="AD464" s="409">
        <f t="shared" si="852"/>
        <v>0</v>
      </c>
      <c r="AE464" s="409">
        <f t="shared" si="852"/>
        <v>0</v>
      </c>
      <c r="AF464" s="409">
        <f t="shared" si="852"/>
        <v>0</v>
      </c>
      <c r="AG464" s="409">
        <f t="shared" si="852"/>
        <v>0</v>
      </c>
      <c r="AH464" s="409">
        <f t="shared" si="852"/>
        <v>0</v>
      </c>
      <c r="AI464" s="409">
        <f t="shared" si="852"/>
        <v>0</v>
      </c>
      <c r="AJ464" s="409">
        <f t="shared" si="852"/>
        <v>0</v>
      </c>
      <c r="AK464" s="409">
        <f t="shared" si="852"/>
        <v>0</v>
      </c>
      <c r="AL464" s="409">
        <f t="shared" si="852"/>
        <v>0</v>
      </c>
      <c r="AM464" s="296"/>
    </row>
    <row r="465" spans="1:39" outlineLevel="1">
      <c r="A465" s="513"/>
      <c r="B465" s="852"/>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0"/>
      <c r="Z465" s="410"/>
      <c r="AA465" s="410"/>
      <c r="AB465" s="410"/>
      <c r="AC465" s="410"/>
      <c r="AD465" s="410"/>
      <c r="AE465" s="410"/>
      <c r="AF465" s="410"/>
      <c r="AG465" s="410"/>
      <c r="AH465" s="410"/>
      <c r="AI465" s="410"/>
      <c r="AJ465" s="410"/>
      <c r="AK465" s="410"/>
      <c r="AL465" s="410"/>
      <c r="AM465" s="305"/>
    </row>
    <row r="466" spans="1:39" outlineLevel="1">
      <c r="A466" s="513">
        <v>20</v>
      </c>
      <c r="B466" s="844"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4"/>
      <c r="Z466" s="408"/>
      <c r="AA466" s="408"/>
      <c r="AB466" s="408"/>
      <c r="AC466" s="408"/>
      <c r="AD466" s="408"/>
      <c r="AE466" s="408"/>
      <c r="AF466" s="413"/>
      <c r="AG466" s="413"/>
      <c r="AH466" s="413"/>
      <c r="AI466" s="413"/>
      <c r="AJ466" s="413"/>
      <c r="AK466" s="413"/>
      <c r="AL466" s="413"/>
      <c r="AM466" s="295">
        <f>SUM(Y466:AL466)</f>
        <v>0</v>
      </c>
    </row>
    <row r="467" spans="1:39" outlineLevel="1">
      <c r="A467" s="513"/>
      <c r="B467" s="845"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09">
        <f t="shared" ref="Y467:AL467" si="853">Y466</f>
        <v>0</v>
      </c>
      <c r="Z467" s="409">
        <f t="shared" si="853"/>
        <v>0</v>
      </c>
      <c r="AA467" s="409">
        <f t="shared" si="853"/>
        <v>0</v>
      </c>
      <c r="AB467" s="409">
        <f t="shared" si="853"/>
        <v>0</v>
      </c>
      <c r="AC467" s="409">
        <f t="shared" si="853"/>
        <v>0</v>
      </c>
      <c r="AD467" s="409">
        <f t="shared" si="853"/>
        <v>0</v>
      </c>
      <c r="AE467" s="409">
        <f t="shared" si="853"/>
        <v>0</v>
      </c>
      <c r="AF467" s="409">
        <f t="shared" si="853"/>
        <v>0</v>
      </c>
      <c r="AG467" s="409">
        <f t="shared" si="853"/>
        <v>0</v>
      </c>
      <c r="AH467" s="409">
        <f t="shared" si="853"/>
        <v>0</v>
      </c>
      <c r="AI467" s="409">
        <f t="shared" si="853"/>
        <v>0</v>
      </c>
      <c r="AJ467" s="409">
        <f t="shared" si="853"/>
        <v>0</v>
      </c>
      <c r="AK467" s="409">
        <f t="shared" si="853"/>
        <v>0</v>
      </c>
      <c r="AL467" s="409">
        <f t="shared" si="853"/>
        <v>0</v>
      </c>
      <c r="AM467" s="305"/>
    </row>
    <row r="468" spans="1:39" ht="15.75" outlineLevel="1">
      <c r="A468" s="513"/>
      <c r="B468" s="853"/>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0"/>
      <c r="Z468" s="410"/>
      <c r="AA468" s="410"/>
      <c r="AB468" s="410"/>
      <c r="AC468" s="410"/>
      <c r="AD468" s="410"/>
      <c r="AE468" s="410"/>
      <c r="AF468" s="410"/>
      <c r="AG468" s="410"/>
      <c r="AH468" s="410"/>
      <c r="AI468" s="410"/>
      <c r="AJ468" s="410"/>
      <c r="AK468" s="410"/>
      <c r="AL468" s="410"/>
      <c r="AM468" s="305"/>
    </row>
    <row r="469" spans="1:39" ht="15.75" outlineLevel="1">
      <c r="A469" s="513"/>
      <c r="B469" s="842"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0"/>
      <c r="Z469" s="423"/>
      <c r="AA469" s="423"/>
      <c r="AB469" s="423"/>
      <c r="AC469" s="423"/>
      <c r="AD469" s="423"/>
      <c r="AE469" s="423"/>
      <c r="AF469" s="423"/>
      <c r="AG469" s="423"/>
      <c r="AH469" s="423"/>
      <c r="AI469" s="423"/>
      <c r="AJ469" s="423"/>
      <c r="AK469" s="423"/>
      <c r="AL469" s="423"/>
      <c r="AM469" s="305"/>
    </row>
    <row r="470" spans="1:39" ht="15.75" outlineLevel="1">
      <c r="A470" s="513"/>
      <c r="B470" s="843"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0"/>
      <c r="Z470" s="423"/>
      <c r="AA470" s="423"/>
      <c r="AB470" s="423"/>
      <c r="AC470" s="423"/>
      <c r="AD470" s="423"/>
      <c r="AE470" s="423"/>
      <c r="AF470" s="423"/>
      <c r="AG470" s="423"/>
      <c r="AH470" s="423"/>
      <c r="AI470" s="423"/>
      <c r="AJ470" s="423"/>
      <c r="AK470" s="423"/>
      <c r="AL470" s="423"/>
      <c r="AM470" s="305"/>
    </row>
    <row r="471" spans="1:39" outlineLevel="1">
      <c r="A471" s="513">
        <v>21</v>
      </c>
      <c r="B471" s="844" t="s">
        <v>113</v>
      </c>
      <c r="C471" s="290" t="s">
        <v>25</v>
      </c>
      <c r="D471" s="294">
        <v>3302399</v>
      </c>
      <c r="E471" s="294">
        <v>2649493</v>
      </c>
      <c r="F471" s="294">
        <v>2649493</v>
      </c>
      <c r="G471" s="294">
        <v>2649493</v>
      </c>
      <c r="H471" s="294">
        <v>2649493</v>
      </c>
      <c r="I471" s="294">
        <v>2649493</v>
      </c>
      <c r="J471" s="294">
        <v>2649493</v>
      </c>
      <c r="K471" s="294">
        <v>2649468</v>
      </c>
      <c r="L471" s="294">
        <v>2649468</v>
      </c>
      <c r="M471" s="294">
        <v>2643701</v>
      </c>
      <c r="N471" s="290"/>
      <c r="O471" s="294">
        <v>228</v>
      </c>
      <c r="P471" s="294">
        <v>184</v>
      </c>
      <c r="Q471" s="294">
        <v>184</v>
      </c>
      <c r="R471" s="294">
        <v>184</v>
      </c>
      <c r="S471" s="294">
        <v>184</v>
      </c>
      <c r="T471" s="294">
        <v>184</v>
      </c>
      <c r="U471" s="294">
        <v>184</v>
      </c>
      <c r="V471" s="294">
        <v>184</v>
      </c>
      <c r="W471" s="294">
        <v>184</v>
      </c>
      <c r="X471" s="294">
        <v>184</v>
      </c>
      <c r="Y471" s="408">
        <v>1</v>
      </c>
      <c r="Z471" s="408"/>
      <c r="AA471" s="408"/>
      <c r="AB471" s="408"/>
      <c r="AC471" s="408"/>
      <c r="AD471" s="408"/>
      <c r="AE471" s="408"/>
      <c r="AF471" s="408"/>
      <c r="AG471" s="408"/>
      <c r="AH471" s="408"/>
      <c r="AI471" s="408"/>
      <c r="AJ471" s="408"/>
      <c r="AK471" s="408"/>
      <c r="AL471" s="408"/>
      <c r="AM471" s="295">
        <f>SUM(Y471:AL471)</f>
        <v>1</v>
      </c>
    </row>
    <row r="472" spans="1:39" outlineLevel="1">
      <c r="A472" s="513"/>
      <c r="B472" s="845" t="s">
        <v>308</v>
      </c>
      <c r="C472" s="290" t="s">
        <v>163</v>
      </c>
      <c r="D472" s="294">
        <v>4056.6228437288664</v>
      </c>
      <c r="E472" s="294">
        <v>3254.6018297909263</v>
      </c>
      <c r="F472" s="294">
        <v>3254.6018297909263</v>
      </c>
      <c r="G472" s="294">
        <v>3254.6018297909263</v>
      </c>
      <c r="H472" s="294">
        <v>0</v>
      </c>
      <c r="I472" s="294">
        <v>0</v>
      </c>
      <c r="J472" s="294">
        <v>0</v>
      </c>
      <c r="K472" s="294">
        <v>0</v>
      </c>
      <c r="L472" s="294">
        <v>0</v>
      </c>
      <c r="M472" s="294">
        <v>0</v>
      </c>
      <c r="N472" s="290"/>
      <c r="O472" s="294">
        <v>0</v>
      </c>
      <c r="P472" s="294">
        <v>0</v>
      </c>
      <c r="Q472" s="294">
        <v>0</v>
      </c>
      <c r="R472" s="294">
        <v>0</v>
      </c>
      <c r="S472" s="294">
        <v>0</v>
      </c>
      <c r="T472" s="294">
        <v>0</v>
      </c>
      <c r="U472" s="294">
        <v>0</v>
      </c>
      <c r="V472" s="294">
        <v>0</v>
      </c>
      <c r="W472" s="294">
        <v>0</v>
      </c>
      <c r="X472" s="294">
        <v>0</v>
      </c>
      <c r="Y472" s="409">
        <v>1</v>
      </c>
      <c r="Z472" s="409">
        <v>0</v>
      </c>
      <c r="AA472" s="409">
        <v>0</v>
      </c>
      <c r="AB472" s="409">
        <v>0</v>
      </c>
      <c r="AC472" s="409">
        <v>0</v>
      </c>
      <c r="AD472" s="409">
        <v>0</v>
      </c>
      <c r="AE472" s="409">
        <v>0</v>
      </c>
      <c r="AF472" s="409">
        <f t="shared" ref="AF472" si="854">AF471</f>
        <v>0</v>
      </c>
      <c r="AG472" s="409">
        <f t="shared" ref="AG472" si="855">AG471</f>
        <v>0</v>
      </c>
      <c r="AH472" s="409">
        <f t="shared" ref="AH472" si="856">AH471</f>
        <v>0</v>
      </c>
      <c r="AI472" s="409">
        <f t="shared" ref="AI472" si="857">AI471</f>
        <v>0</v>
      </c>
      <c r="AJ472" s="409">
        <f t="shared" ref="AJ472" si="858">AJ471</f>
        <v>0</v>
      </c>
      <c r="AK472" s="409">
        <f t="shared" ref="AK472" si="859">AK471</f>
        <v>0</v>
      </c>
      <c r="AL472" s="409">
        <f t="shared" ref="AL472" si="860">AL471</f>
        <v>0</v>
      </c>
      <c r="AM472" s="305"/>
    </row>
    <row r="473" spans="1:39" outlineLevel="1">
      <c r="A473" s="513"/>
      <c r="B473" s="845"/>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0"/>
      <c r="Z473" s="423"/>
      <c r="AA473" s="423"/>
      <c r="AB473" s="423"/>
      <c r="AC473" s="423"/>
      <c r="AD473" s="423"/>
      <c r="AE473" s="423"/>
      <c r="AF473" s="423"/>
      <c r="AG473" s="423"/>
      <c r="AH473" s="423"/>
      <c r="AI473" s="423"/>
      <c r="AJ473" s="423"/>
      <c r="AK473" s="423"/>
      <c r="AL473" s="423"/>
      <c r="AM473" s="305"/>
    </row>
    <row r="474" spans="1:39" ht="30" outlineLevel="1">
      <c r="A474" s="513">
        <v>22</v>
      </c>
      <c r="B474" s="844" t="s">
        <v>114</v>
      </c>
      <c r="C474" s="290" t="s">
        <v>25</v>
      </c>
      <c r="D474" s="294">
        <v>513769</v>
      </c>
      <c r="E474" s="294">
        <v>513769</v>
      </c>
      <c r="F474" s="294">
        <v>513769</v>
      </c>
      <c r="G474" s="294">
        <v>513769</v>
      </c>
      <c r="H474" s="294">
        <v>513769</v>
      </c>
      <c r="I474" s="294">
        <v>513769</v>
      </c>
      <c r="J474" s="294">
        <v>513769</v>
      </c>
      <c r="K474" s="294">
        <v>513769</v>
      </c>
      <c r="L474" s="294">
        <v>513769</v>
      </c>
      <c r="M474" s="294">
        <v>513769</v>
      </c>
      <c r="N474" s="290"/>
      <c r="O474" s="294">
        <v>149</v>
      </c>
      <c r="P474" s="294">
        <v>149</v>
      </c>
      <c r="Q474" s="294">
        <v>149</v>
      </c>
      <c r="R474" s="294">
        <v>149</v>
      </c>
      <c r="S474" s="294">
        <v>149</v>
      </c>
      <c r="T474" s="294">
        <v>149</v>
      </c>
      <c r="U474" s="294">
        <v>149</v>
      </c>
      <c r="V474" s="294">
        <v>149</v>
      </c>
      <c r="W474" s="294">
        <v>149</v>
      </c>
      <c r="X474" s="294">
        <v>149</v>
      </c>
      <c r="Y474" s="408">
        <v>1</v>
      </c>
      <c r="Z474" s="408"/>
      <c r="AA474" s="408"/>
      <c r="AB474" s="408"/>
      <c r="AC474" s="408"/>
      <c r="AD474" s="408"/>
      <c r="AE474" s="408"/>
      <c r="AF474" s="408"/>
      <c r="AG474" s="408"/>
      <c r="AH474" s="408"/>
      <c r="AI474" s="408"/>
      <c r="AJ474" s="408"/>
      <c r="AK474" s="408"/>
      <c r="AL474" s="408"/>
      <c r="AM474" s="295">
        <f>SUM(Y474:AL474)</f>
        <v>1</v>
      </c>
    </row>
    <row r="475" spans="1:39" outlineLevel="1">
      <c r="A475" s="513"/>
      <c r="B475" s="845" t="s">
        <v>308</v>
      </c>
      <c r="C475" s="290" t="s">
        <v>163</v>
      </c>
      <c r="D475" s="294">
        <v>36976.235849131248</v>
      </c>
      <c r="E475" s="294">
        <v>36976.235849131248</v>
      </c>
      <c r="F475" s="294">
        <v>36976.235849131248</v>
      </c>
      <c r="G475" s="294">
        <v>36976.235849131248</v>
      </c>
      <c r="H475" s="294">
        <v>0</v>
      </c>
      <c r="I475" s="294">
        <v>0</v>
      </c>
      <c r="J475" s="294">
        <v>0</v>
      </c>
      <c r="K475" s="294">
        <v>0</v>
      </c>
      <c r="L475" s="294">
        <v>0</v>
      </c>
      <c r="M475" s="294">
        <v>0</v>
      </c>
      <c r="N475" s="290"/>
      <c r="O475" s="294">
        <v>9.8173264076478066</v>
      </c>
      <c r="P475" s="294">
        <v>9.7977562769920983</v>
      </c>
      <c r="Q475" s="294">
        <v>10.114340982091214</v>
      </c>
      <c r="R475" s="294">
        <v>10.114340982091214</v>
      </c>
      <c r="S475" s="294">
        <v>0</v>
      </c>
      <c r="T475" s="294">
        <v>0</v>
      </c>
      <c r="U475" s="294">
        <v>0</v>
      </c>
      <c r="V475" s="294">
        <v>0</v>
      </c>
      <c r="W475" s="294">
        <v>0</v>
      </c>
      <c r="X475" s="294">
        <v>0</v>
      </c>
      <c r="Y475" s="409">
        <v>1</v>
      </c>
      <c r="Z475" s="409">
        <v>0</v>
      </c>
      <c r="AA475" s="409">
        <v>0</v>
      </c>
      <c r="AB475" s="409">
        <v>0</v>
      </c>
      <c r="AC475" s="409">
        <v>0</v>
      </c>
      <c r="AD475" s="409">
        <v>0</v>
      </c>
      <c r="AE475" s="409">
        <v>0</v>
      </c>
      <c r="AF475" s="409">
        <f t="shared" ref="AF475" si="861">AF474</f>
        <v>0</v>
      </c>
      <c r="AG475" s="409">
        <f t="shared" ref="AG475" si="862">AG474</f>
        <v>0</v>
      </c>
      <c r="AH475" s="409">
        <f t="shared" ref="AH475" si="863">AH474</f>
        <v>0</v>
      </c>
      <c r="AI475" s="409">
        <f t="shared" ref="AI475" si="864">AI474</f>
        <v>0</v>
      </c>
      <c r="AJ475" s="409">
        <f t="shared" ref="AJ475" si="865">AJ474</f>
        <v>0</v>
      </c>
      <c r="AK475" s="409">
        <f t="shared" ref="AK475" si="866">AK474</f>
        <v>0</v>
      </c>
      <c r="AL475" s="409">
        <f t="shared" ref="AL475" si="867">AL474</f>
        <v>0</v>
      </c>
      <c r="AM475" s="305"/>
    </row>
    <row r="476" spans="1:39" outlineLevel="1">
      <c r="A476" s="513"/>
      <c r="B476" s="845"/>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0"/>
      <c r="Z476" s="423"/>
      <c r="AA476" s="423"/>
      <c r="AB476" s="423"/>
      <c r="AC476" s="423"/>
      <c r="AD476" s="423"/>
      <c r="AE476" s="423"/>
      <c r="AF476" s="423"/>
      <c r="AG476" s="423"/>
      <c r="AH476" s="423"/>
      <c r="AI476" s="423"/>
      <c r="AJ476" s="423"/>
      <c r="AK476" s="423"/>
      <c r="AL476" s="423"/>
      <c r="AM476" s="305"/>
    </row>
    <row r="477" spans="1:39" outlineLevel="1">
      <c r="A477" s="513">
        <v>23</v>
      </c>
      <c r="B477" s="844" t="s">
        <v>769</v>
      </c>
      <c r="C477" s="290" t="s">
        <v>25</v>
      </c>
      <c r="D477" s="294">
        <v>2724036</v>
      </c>
      <c r="E477" s="294">
        <v>1972715</v>
      </c>
      <c r="F477" s="294">
        <v>1972715</v>
      </c>
      <c r="G477" s="294">
        <v>1972715</v>
      </c>
      <c r="H477" s="294">
        <v>1972715</v>
      </c>
      <c r="I477" s="294">
        <v>1972715</v>
      </c>
      <c r="J477" s="294">
        <v>1972715</v>
      </c>
      <c r="K477" s="294">
        <v>1972677</v>
      </c>
      <c r="L477" s="294">
        <v>1972677</v>
      </c>
      <c r="M477" s="294">
        <v>1972677</v>
      </c>
      <c r="N477" s="290"/>
      <c r="O477" s="294">
        <v>187</v>
      </c>
      <c r="P477" s="294">
        <v>136</v>
      </c>
      <c r="Q477" s="294">
        <v>136</v>
      </c>
      <c r="R477" s="294">
        <v>136</v>
      </c>
      <c r="S477" s="294">
        <v>136</v>
      </c>
      <c r="T477" s="294">
        <v>136</v>
      </c>
      <c r="U477" s="294">
        <v>136</v>
      </c>
      <c r="V477" s="294">
        <v>136</v>
      </c>
      <c r="W477" s="294">
        <v>136</v>
      </c>
      <c r="X477" s="294">
        <v>136</v>
      </c>
      <c r="Y477" s="408">
        <v>1</v>
      </c>
      <c r="Z477" s="408"/>
      <c r="AA477" s="408"/>
      <c r="AB477" s="408"/>
      <c r="AC477" s="408"/>
      <c r="AD477" s="408"/>
      <c r="AE477" s="408"/>
      <c r="AF477" s="408"/>
      <c r="AG477" s="408"/>
      <c r="AH477" s="408"/>
      <c r="AI477" s="408"/>
      <c r="AJ477" s="408"/>
      <c r="AK477" s="408"/>
      <c r="AL477" s="408"/>
      <c r="AM477" s="295">
        <f>SUM(Y477:AL477)</f>
        <v>1</v>
      </c>
    </row>
    <row r="478" spans="1:39" outlineLevel="1">
      <c r="A478" s="513"/>
      <c r="B478" s="845"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09">
        <v>1</v>
      </c>
      <c r="Z478" s="409">
        <v>0</v>
      </c>
      <c r="AA478" s="409">
        <v>0</v>
      </c>
      <c r="AB478" s="409">
        <v>0</v>
      </c>
      <c r="AC478" s="409">
        <v>0</v>
      </c>
      <c r="AD478" s="409">
        <v>0</v>
      </c>
      <c r="AE478" s="409">
        <v>0</v>
      </c>
      <c r="AF478" s="409">
        <f t="shared" ref="AF478" si="868">AF477</f>
        <v>0</v>
      </c>
      <c r="AG478" s="409">
        <f t="shared" ref="AG478" si="869">AG477</f>
        <v>0</v>
      </c>
      <c r="AH478" s="409">
        <f t="shared" ref="AH478" si="870">AH477</f>
        <v>0</v>
      </c>
      <c r="AI478" s="409">
        <f t="shared" ref="AI478" si="871">AI477</f>
        <v>0</v>
      </c>
      <c r="AJ478" s="409">
        <f t="shared" ref="AJ478" si="872">AJ477</f>
        <v>0</v>
      </c>
      <c r="AK478" s="409">
        <f t="shared" ref="AK478" si="873">AK477</f>
        <v>0</v>
      </c>
      <c r="AL478" s="409">
        <f t="shared" ref="AL478" si="874">AL477</f>
        <v>0</v>
      </c>
      <c r="AM478" s="305"/>
    </row>
    <row r="479" spans="1:39" outlineLevel="1">
      <c r="A479" s="513"/>
      <c r="B479" s="852"/>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0"/>
      <c r="Z479" s="423"/>
      <c r="AA479" s="423"/>
      <c r="AB479" s="423"/>
      <c r="AC479" s="423"/>
      <c r="AD479" s="423"/>
      <c r="AE479" s="423"/>
      <c r="AF479" s="423"/>
      <c r="AG479" s="423"/>
      <c r="AH479" s="423"/>
      <c r="AI479" s="423"/>
      <c r="AJ479" s="423"/>
      <c r="AK479" s="423"/>
      <c r="AL479" s="423"/>
      <c r="AM479" s="305"/>
    </row>
    <row r="480" spans="1:39" ht="30" outlineLevel="1">
      <c r="A480" s="513">
        <v>24</v>
      </c>
      <c r="B480" s="844" t="s">
        <v>116</v>
      </c>
      <c r="C480" s="290" t="s">
        <v>25</v>
      </c>
      <c r="D480" s="294">
        <v>65722</v>
      </c>
      <c r="E480" s="294">
        <v>65722</v>
      </c>
      <c r="F480" s="294">
        <v>65722</v>
      </c>
      <c r="G480" s="294">
        <v>65722</v>
      </c>
      <c r="H480" s="294">
        <v>65722</v>
      </c>
      <c r="I480" s="294">
        <v>65722</v>
      </c>
      <c r="J480" s="294">
        <v>65722</v>
      </c>
      <c r="K480" s="294">
        <v>65722</v>
      </c>
      <c r="L480" s="294">
        <v>65722</v>
      </c>
      <c r="M480" s="294">
        <v>65608</v>
      </c>
      <c r="N480" s="290"/>
      <c r="O480" s="294">
        <v>29</v>
      </c>
      <c r="P480" s="294">
        <v>29</v>
      </c>
      <c r="Q480" s="294">
        <v>29</v>
      </c>
      <c r="R480" s="294">
        <v>29</v>
      </c>
      <c r="S480" s="294">
        <v>29</v>
      </c>
      <c r="T480" s="294">
        <v>29</v>
      </c>
      <c r="U480" s="294">
        <v>29</v>
      </c>
      <c r="V480" s="294">
        <v>29</v>
      </c>
      <c r="W480" s="294">
        <v>29</v>
      </c>
      <c r="X480" s="294">
        <v>28</v>
      </c>
      <c r="Y480" s="408">
        <v>1</v>
      </c>
      <c r="Z480" s="408"/>
      <c r="AA480" s="408"/>
      <c r="AB480" s="408"/>
      <c r="AC480" s="408"/>
      <c r="AD480" s="408"/>
      <c r="AE480" s="408"/>
      <c r="AF480" s="408"/>
      <c r="AG480" s="408"/>
      <c r="AH480" s="408"/>
      <c r="AI480" s="408"/>
      <c r="AJ480" s="408"/>
      <c r="AK480" s="408"/>
      <c r="AL480" s="408"/>
      <c r="AM480" s="295">
        <f>SUM(Y480:AL480)</f>
        <v>1</v>
      </c>
    </row>
    <row r="481" spans="1:39" outlineLevel="1">
      <c r="A481" s="513"/>
      <c r="B481" s="845"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v>1</v>
      </c>
      <c r="Z481" s="409">
        <v>0</v>
      </c>
      <c r="AA481" s="409">
        <v>0</v>
      </c>
      <c r="AB481" s="409">
        <v>0</v>
      </c>
      <c r="AC481" s="409">
        <v>0</v>
      </c>
      <c r="AD481" s="409">
        <v>0</v>
      </c>
      <c r="AE481" s="409">
        <v>0</v>
      </c>
      <c r="AF481" s="409">
        <f t="shared" ref="AF481" si="875">AF480</f>
        <v>0</v>
      </c>
      <c r="AG481" s="409">
        <f t="shared" ref="AG481" si="876">AG480</f>
        <v>0</v>
      </c>
      <c r="AH481" s="409">
        <f t="shared" ref="AH481" si="877">AH480</f>
        <v>0</v>
      </c>
      <c r="AI481" s="409">
        <f t="shared" ref="AI481" si="878">AI480</f>
        <v>0</v>
      </c>
      <c r="AJ481" s="409">
        <f t="shared" ref="AJ481" si="879">AJ480</f>
        <v>0</v>
      </c>
      <c r="AK481" s="409">
        <f t="shared" ref="AK481" si="880">AK480</f>
        <v>0</v>
      </c>
      <c r="AL481" s="409">
        <f t="shared" ref="AL481" si="881">AL480</f>
        <v>0</v>
      </c>
      <c r="AM481" s="305"/>
    </row>
    <row r="482" spans="1:39" outlineLevel="1">
      <c r="A482" s="513"/>
      <c r="B482" s="845"/>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0"/>
      <c r="Z482" s="423"/>
      <c r="AA482" s="423"/>
      <c r="AB482" s="423"/>
      <c r="AC482" s="423"/>
      <c r="AD482" s="423"/>
      <c r="AE482" s="423"/>
      <c r="AF482" s="423"/>
      <c r="AG482" s="423"/>
      <c r="AH482" s="423"/>
      <c r="AI482" s="423"/>
      <c r="AJ482" s="423"/>
      <c r="AK482" s="423"/>
      <c r="AL482" s="423"/>
      <c r="AM482" s="305"/>
    </row>
    <row r="483" spans="1:39" ht="15.75" outlineLevel="1">
      <c r="A483" s="513"/>
      <c r="B483" s="843"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0"/>
      <c r="Z483" s="423"/>
      <c r="AA483" s="423"/>
      <c r="AB483" s="423"/>
      <c r="AC483" s="423"/>
      <c r="AD483" s="423"/>
      <c r="AE483" s="423"/>
      <c r="AF483" s="423"/>
      <c r="AG483" s="423"/>
      <c r="AH483" s="423"/>
      <c r="AI483" s="423"/>
      <c r="AJ483" s="423"/>
      <c r="AK483" s="423"/>
      <c r="AL483" s="423"/>
      <c r="AM483" s="305"/>
    </row>
    <row r="484" spans="1:39" outlineLevel="1">
      <c r="A484" s="513">
        <v>25</v>
      </c>
      <c r="B484" s="844" t="s">
        <v>117</v>
      </c>
      <c r="C484" s="290" t="s">
        <v>25</v>
      </c>
      <c r="D484" s="294">
        <v>130667</v>
      </c>
      <c r="E484" s="294">
        <v>130667</v>
      </c>
      <c r="F484" s="294">
        <v>130667</v>
      </c>
      <c r="G484" s="294">
        <v>130667</v>
      </c>
      <c r="H484" s="294">
        <v>130667</v>
      </c>
      <c r="I484" s="294">
        <v>130667</v>
      </c>
      <c r="J484" s="294">
        <v>130667</v>
      </c>
      <c r="K484" s="294">
        <v>130667</v>
      </c>
      <c r="L484" s="294">
        <v>130667</v>
      </c>
      <c r="M484" s="294">
        <v>112855</v>
      </c>
      <c r="N484" s="294">
        <v>12</v>
      </c>
      <c r="O484" s="294">
        <v>6</v>
      </c>
      <c r="P484" s="294">
        <v>6</v>
      </c>
      <c r="Q484" s="294">
        <v>6</v>
      </c>
      <c r="R484" s="294">
        <v>6</v>
      </c>
      <c r="S484" s="294">
        <v>6</v>
      </c>
      <c r="T484" s="294">
        <v>6</v>
      </c>
      <c r="U484" s="294">
        <v>6</v>
      </c>
      <c r="V484" s="294">
        <v>6</v>
      </c>
      <c r="W484" s="294">
        <v>6</v>
      </c>
      <c r="X484" s="294">
        <v>5</v>
      </c>
      <c r="Y484" s="424"/>
      <c r="Z484" s="408">
        <v>1</v>
      </c>
      <c r="AA484" s="408"/>
      <c r="AB484" s="408"/>
      <c r="AC484" s="408"/>
      <c r="AD484" s="408"/>
      <c r="AE484" s="408"/>
      <c r="AF484" s="413"/>
      <c r="AG484" s="413"/>
      <c r="AH484" s="413"/>
      <c r="AI484" s="413"/>
      <c r="AJ484" s="413"/>
      <c r="AK484" s="413"/>
      <c r="AL484" s="413"/>
      <c r="AM484" s="295">
        <f>SUM(Y484:AL484)</f>
        <v>1</v>
      </c>
    </row>
    <row r="485" spans="1:39" outlineLevel="1">
      <c r="A485" s="513"/>
      <c r="B485" s="845" t="s">
        <v>308</v>
      </c>
      <c r="C485" s="290" t="s">
        <v>163</v>
      </c>
      <c r="D485" s="294"/>
      <c r="E485" s="294"/>
      <c r="F485" s="294"/>
      <c r="G485" s="294"/>
      <c r="H485" s="294"/>
      <c r="I485" s="294"/>
      <c r="J485" s="294"/>
      <c r="K485" s="294"/>
      <c r="L485" s="294"/>
      <c r="M485" s="294"/>
      <c r="N485" s="294">
        <v>12</v>
      </c>
      <c r="O485" s="294"/>
      <c r="P485" s="294"/>
      <c r="Q485" s="294"/>
      <c r="R485" s="294"/>
      <c r="S485" s="294"/>
      <c r="T485" s="294"/>
      <c r="U485" s="294"/>
      <c r="V485" s="294"/>
      <c r="W485" s="294"/>
      <c r="X485" s="294"/>
      <c r="Y485" s="409">
        <v>0</v>
      </c>
      <c r="Z485" s="409">
        <v>1</v>
      </c>
      <c r="AA485" s="409">
        <v>0</v>
      </c>
      <c r="AB485" s="409">
        <v>0</v>
      </c>
      <c r="AC485" s="409">
        <v>0</v>
      </c>
      <c r="AD485" s="409">
        <v>0</v>
      </c>
      <c r="AE485" s="409">
        <v>0</v>
      </c>
      <c r="AF485" s="409">
        <f t="shared" ref="AF485" si="882">AF484</f>
        <v>0</v>
      </c>
      <c r="AG485" s="409">
        <f t="shared" ref="AG485" si="883">AG484</f>
        <v>0</v>
      </c>
      <c r="AH485" s="409">
        <f t="shared" ref="AH485" si="884">AH484</f>
        <v>0</v>
      </c>
      <c r="AI485" s="409">
        <f t="shared" ref="AI485" si="885">AI484</f>
        <v>0</v>
      </c>
      <c r="AJ485" s="409">
        <f t="shared" ref="AJ485" si="886">AJ484</f>
        <v>0</v>
      </c>
      <c r="AK485" s="409">
        <f t="shared" ref="AK485" si="887">AK484</f>
        <v>0</v>
      </c>
      <c r="AL485" s="409">
        <f t="shared" ref="AL485" si="888">AL484</f>
        <v>0</v>
      </c>
      <c r="AM485" s="305"/>
    </row>
    <row r="486" spans="1:39" outlineLevel="1">
      <c r="A486" s="513"/>
      <c r="B486" s="845"/>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0"/>
      <c r="Z486" s="423"/>
      <c r="AA486" s="423"/>
      <c r="AB486" s="423"/>
      <c r="AC486" s="423"/>
      <c r="AD486" s="423"/>
      <c r="AE486" s="423"/>
      <c r="AF486" s="423"/>
      <c r="AG486" s="423"/>
      <c r="AH486" s="423"/>
      <c r="AI486" s="423"/>
      <c r="AJ486" s="423"/>
      <c r="AK486" s="423"/>
      <c r="AL486" s="423"/>
      <c r="AM486" s="305"/>
    </row>
    <row r="487" spans="1:39" outlineLevel="1">
      <c r="A487" s="513">
        <v>26</v>
      </c>
      <c r="B487" s="844" t="s">
        <v>118</v>
      </c>
      <c r="C487" s="290" t="s">
        <v>25</v>
      </c>
      <c r="D487" s="294">
        <v>3248461</v>
      </c>
      <c r="E487" s="294">
        <v>3431569</v>
      </c>
      <c r="F487" s="294">
        <v>3431569</v>
      </c>
      <c r="G487" s="294">
        <v>3431569</v>
      </c>
      <c r="H487" s="294">
        <v>3431569</v>
      </c>
      <c r="I487" s="294">
        <v>3349094</v>
      </c>
      <c r="J487" s="294">
        <v>3349094</v>
      </c>
      <c r="K487" s="294">
        <v>3349094</v>
      </c>
      <c r="L487" s="294">
        <v>3299116</v>
      </c>
      <c r="M487" s="294">
        <v>3299116</v>
      </c>
      <c r="N487" s="294">
        <v>12</v>
      </c>
      <c r="O487" s="294">
        <v>681</v>
      </c>
      <c r="P487" s="294">
        <v>754</v>
      </c>
      <c r="Q487" s="294">
        <v>754</v>
      </c>
      <c r="R487" s="294">
        <v>754</v>
      </c>
      <c r="S487" s="294">
        <v>754</v>
      </c>
      <c r="T487" s="294">
        <v>741</v>
      </c>
      <c r="U487" s="294">
        <v>741</v>
      </c>
      <c r="V487" s="294">
        <v>741</v>
      </c>
      <c r="W487" s="294">
        <v>737</v>
      </c>
      <c r="X487" s="294">
        <v>737</v>
      </c>
      <c r="Y487" s="424"/>
      <c r="Z487" s="408">
        <v>0.20200000000000001</v>
      </c>
      <c r="AA487" s="408">
        <v>0.71199999999999997</v>
      </c>
      <c r="AB487" s="408">
        <v>4.0000000000000001E-3</v>
      </c>
      <c r="AC487" s="408"/>
      <c r="AD487" s="408"/>
      <c r="AE487" s="408"/>
      <c r="AF487" s="413"/>
      <c r="AG487" s="413"/>
      <c r="AH487" s="413"/>
      <c r="AI487" s="413"/>
      <c r="AJ487" s="413"/>
      <c r="AK487" s="413"/>
      <c r="AL487" s="413"/>
      <c r="AM487" s="295">
        <f>SUM(Y487:AL487)</f>
        <v>0.91799999999999993</v>
      </c>
    </row>
    <row r="488" spans="1:39" outlineLevel="1">
      <c r="A488" s="513"/>
      <c r="B488" s="845" t="s">
        <v>308</v>
      </c>
      <c r="C488" s="290" t="s">
        <v>163</v>
      </c>
      <c r="D488" s="294">
        <v>1389818.5209193826</v>
      </c>
      <c r="E488" s="294">
        <v>1468159.2766583329</v>
      </c>
      <c r="F488" s="294">
        <v>1468159.2766583329</v>
      </c>
      <c r="G488" s="294">
        <v>1468159.2766583329</v>
      </c>
      <c r="H488" s="294">
        <v>0</v>
      </c>
      <c r="I488" s="294">
        <v>0</v>
      </c>
      <c r="J488" s="294">
        <v>0</v>
      </c>
      <c r="K488" s="294">
        <v>0</v>
      </c>
      <c r="L488" s="294">
        <v>0</v>
      </c>
      <c r="M488" s="294">
        <v>0</v>
      </c>
      <c r="N488" s="294">
        <v>12</v>
      </c>
      <c r="O488" s="294">
        <v>258.69335670283778</v>
      </c>
      <c r="P488" s="294">
        <v>280.24875863402815</v>
      </c>
      <c r="Q488" s="294">
        <v>289.13017347103278</v>
      </c>
      <c r="R488" s="294">
        <v>289.13017347103278</v>
      </c>
      <c r="S488" s="294">
        <v>0</v>
      </c>
      <c r="T488" s="294">
        <v>0</v>
      </c>
      <c r="U488" s="294">
        <v>0</v>
      </c>
      <c r="V488" s="294">
        <v>0</v>
      </c>
      <c r="W488" s="294">
        <v>0</v>
      </c>
      <c r="X488" s="294">
        <v>0</v>
      </c>
      <c r="Y488" s="409">
        <v>0</v>
      </c>
      <c r="Z488" s="409">
        <v>0.20200000000000001</v>
      </c>
      <c r="AA488" s="409">
        <v>0.71199999999999997</v>
      </c>
      <c r="AB488" s="409">
        <v>4.0000000000000001E-3</v>
      </c>
      <c r="AC488" s="409">
        <v>0</v>
      </c>
      <c r="AD488" s="409">
        <v>0</v>
      </c>
      <c r="AE488" s="409">
        <v>0</v>
      </c>
      <c r="AF488" s="409">
        <f t="shared" ref="AF488" si="889">AF487</f>
        <v>0</v>
      </c>
      <c r="AG488" s="409">
        <f t="shared" ref="AG488" si="890">AG487</f>
        <v>0</v>
      </c>
      <c r="AH488" s="409">
        <f t="shared" ref="AH488" si="891">AH487</f>
        <v>0</v>
      </c>
      <c r="AI488" s="409">
        <f t="shared" ref="AI488" si="892">AI487</f>
        <v>0</v>
      </c>
      <c r="AJ488" s="409">
        <f t="shared" ref="AJ488" si="893">AJ487</f>
        <v>0</v>
      </c>
      <c r="AK488" s="409">
        <f t="shared" ref="AK488" si="894">AK487</f>
        <v>0</v>
      </c>
      <c r="AL488" s="409">
        <f t="shared" ref="AL488" si="895">AL487</f>
        <v>0</v>
      </c>
      <c r="AM488" s="305"/>
    </row>
    <row r="489" spans="1:39" outlineLevel="1">
      <c r="A489" s="513"/>
      <c r="B489" s="845"/>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0"/>
      <c r="Z489" s="423"/>
      <c r="AA489" s="423"/>
      <c r="AB489" s="423"/>
      <c r="AC489" s="423"/>
      <c r="AD489" s="423"/>
      <c r="AE489" s="423"/>
      <c r="AF489" s="423"/>
      <c r="AG489" s="423"/>
      <c r="AH489" s="423"/>
      <c r="AI489" s="423"/>
      <c r="AJ489" s="423"/>
      <c r="AK489" s="423"/>
      <c r="AL489" s="423"/>
      <c r="AM489" s="305"/>
    </row>
    <row r="490" spans="1:39" ht="30" outlineLevel="1">
      <c r="A490" s="513">
        <v>27</v>
      </c>
      <c r="B490" s="844" t="s">
        <v>119</v>
      </c>
      <c r="C490" s="290" t="s">
        <v>25</v>
      </c>
      <c r="D490" s="294">
        <v>63401</v>
      </c>
      <c r="E490" s="294">
        <v>63401</v>
      </c>
      <c r="F490" s="294">
        <v>63401</v>
      </c>
      <c r="G490" s="294">
        <v>62253</v>
      </c>
      <c r="H490" s="294">
        <v>41542</v>
      </c>
      <c r="I490" s="294">
        <v>29406</v>
      </c>
      <c r="J490" s="294">
        <v>14773</v>
      </c>
      <c r="K490" s="294">
        <v>14773</v>
      </c>
      <c r="L490" s="294">
        <v>14773</v>
      </c>
      <c r="M490" s="294">
        <v>14773</v>
      </c>
      <c r="N490" s="294">
        <v>12</v>
      </c>
      <c r="O490" s="294">
        <v>13</v>
      </c>
      <c r="P490" s="294">
        <v>13</v>
      </c>
      <c r="Q490" s="294">
        <v>13</v>
      </c>
      <c r="R490" s="294">
        <v>13</v>
      </c>
      <c r="S490" s="294">
        <v>10</v>
      </c>
      <c r="T490" s="294">
        <v>8</v>
      </c>
      <c r="U490" s="294">
        <v>6</v>
      </c>
      <c r="V490" s="294">
        <v>6</v>
      </c>
      <c r="W490" s="294">
        <v>6</v>
      </c>
      <c r="X490" s="294">
        <v>6</v>
      </c>
      <c r="Y490" s="424"/>
      <c r="Z490" s="408">
        <v>0.22</v>
      </c>
      <c r="AA490" s="408">
        <v>0.79</v>
      </c>
      <c r="AB490" s="408"/>
      <c r="AC490" s="408"/>
      <c r="AD490" s="408"/>
      <c r="AE490" s="408"/>
      <c r="AF490" s="413"/>
      <c r="AG490" s="413"/>
      <c r="AH490" s="413"/>
      <c r="AI490" s="413"/>
      <c r="AJ490" s="413"/>
      <c r="AK490" s="413"/>
      <c r="AL490" s="413"/>
      <c r="AM490" s="295">
        <f>SUM(Y490:AL490)</f>
        <v>1.01</v>
      </c>
    </row>
    <row r="491" spans="1:39" outlineLevel="1">
      <c r="A491" s="513"/>
      <c r="B491" s="845" t="s">
        <v>308</v>
      </c>
      <c r="C491" s="290" t="s">
        <v>163</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09">
        <v>0</v>
      </c>
      <c r="Z491" s="409">
        <v>0.22</v>
      </c>
      <c r="AA491" s="409">
        <v>0.79</v>
      </c>
      <c r="AB491" s="409">
        <v>0</v>
      </c>
      <c r="AC491" s="409">
        <v>0</v>
      </c>
      <c r="AD491" s="409">
        <v>0</v>
      </c>
      <c r="AE491" s="409">
        <v>0</v>
      </c>
      <c r="AF491" s="409">
        <f t="shared" ref="AF491" si="896">AF490</f>
        <v>0</v>
      </c>
      <c r="AG491" s="409">
        <f t="shared" ref="AG491" si="897">AG490</f>
        <v>0</v>
      </c>
      <c r="AH491" s="409">
        <f t="shared" ref="AH491" si="898">AH490</f>
        <v>0</v>
      </c>
      <c r="AI491" s="409">
        <f t="shared" ref="AI491" si="899">AI490</f>
        <v>0</v>
      </c>
      <c r="AJ491" s="409">
        <f t="shared" ref="AJ491" si="900">AJ490</f>
        <v>0</v>
      </c>
      <c r="AK491" s="409">
        <f t="shared" ref="AK491" si="901">AK490</f>
        <v>0</v>
      </c>
      <c r="AL491" s="409">
        <f t="shared" ref="AL491" si="902">AL490</f>
        <v>0</v>
      </c>
      <c r="AM491" s="305"/>
    </row>
    <row r="492" spans="1:39" outlineLevel="1">
      <c r="A492" s="513"/>
      <c r="B492" s="845"/>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0"/>
      <c r="Z492" s="423"/>
      <c r="AA492" s="423"/>
      <c r="AB492" s="423"/>
      <c r="AC492" s="423"/>
      <c r="AD492" s="423"/>
      <c r="AE492" s="423"/>
      <c r="AF492" s="423"/>
      <c r="AG492" s="423"/>
      <c r="AH492" s="423"/>
      <c r="AI492" s="423"/>
      <c r="AJ492" s="423"/>
      <c r="AK492" s="423"/>
      <c r="AL492" s="423"/>
      <c r="AM492" s="305"/>
    </row>
    <row r="493" spans="1:39" ht="30" outlineLevel="1">
      <c r="A493" s="513">
        <v>28</v>
      </c>
      <c r="B493" s="844"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4"/>
      <c r="Z493" s="408"/>
      <c r="AA493" s="408"/>
      <c r="AB493" s="408"/>
      <c r="AC493" s="408"/>
      <c r="AD493" s="408"/>
      <c r="AE493" s="408"/>
      <c r="AF493" s="413"/>
      <c r="AG493" s="413"/>
      <c r="AH493" s="413"/>
      <c r="AI493" s="413"/>
      <c r="AJ493" s="413"/>
      <c r="AK493" s="413"/>
      <c r="AL493" s="413"/>
      <c r="AM493" s="295">
        <f>SUM(Y493:AL493)</f>
        <v>0</v>
      </c>
    </row>
    <row r="494" spans="1:39" outlineLevel="1">
      <c r="A494" s="513"/>
      <c r="B494" s="845" t="s">
        <v>308</v>
      </c>
      <c r="C494" s="290" t="s">
        <v>163</v>
      </c>
      <c r="D494" s="294"/>
      <c r="E494" s="294"/>
      <c r="F494" s="294"/>
      <c r="G494" s="294"/>
      <c r="H494" s="294"/>
      <c r="I494" s="294"/>
      <c r="J494" s="294"/>
      <c r="K494" s="294"/>
      <c r="L494" s="294"/>
      <c r="M494" s="294"/>
      <c r="N494" s="294">
        <v>12</v>
      </c>
      <c r="O494" s="294"/>
      <c r="P494" s="294"/>
      <c r="Q494" s="294"/>
      <c r="R494" s="294"/>
      <c r="S494" s="294"/>
      <c r="T494" s="294"/>
      <c r="U494" s="294"/>
      <c r="V494" s="294"/>
      <c r="W494" s="294"/>
      <c r="X494" s="294"/>
      <c r="Y494" s="409">
        <v>0</v>
      </c>
      <c r="Z494" s="409">
        <v>0</v>
      </c>
      <c r="AA494" s="409">
        <v>0</v>
      </c>
      <c r="AB494" s="409">
        <v>0</v>
      </c>
      <c r="AC494" s="409">
        <v>0</v>
      </c>
      <c r="AD494" s="409">
        <v>0</v>
      </c>
      <c r="AE494" s="409">
        <v>0</v>
      </c>
      <c r="AF494" s="409">
        <f t="shared" ref="AF494" si="903">AF493</f>
        <v>0</v>
      </c>
      <c r="AG494" s="409">
        <f t="shared" ref="AG494" si="904">AG493</f>
        <v>0</v>
      </c>
      <c r="AH494" s="409">
        <f t="shared" ref="AH494" si="905">AH493</f>
        <v>0</v>
      </c>
      <c r="AI494" s="409">
        <f t="shared" ref="AI494" si="906">AI493</f>
        <v>0</v>
      </c>
      <c r="AJ494" s="409">
        <f t="shared" ref="AJ494" si="907">AJ493</f>
        <v>0</v>
      </c>
      <c r="AK494" s="409">
        <f t="shared" ref="AK494" si="908">AK493</f>
        <v>0</v>
      </c>
      <c r="AL494" s="409">
        <f t="shared" ref="AL494" si="909">AL493</f>
        <v>0</v>
      </c>
      <c r="AM494" s="305"/>
    </row>
    <row r="495" spans="1:39" outlineLevel="1">
      <c r="A495" s="513"/>
      <c r="B495" s="845"/>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0"/>
      <c r="Z495" s="423"/>
      <c r="AA495" s="423"/>
      <c r="AB495" s="423"/>
      <c r="AC495" s="423"/>
      <c r="AD495" s="423"/>
      <c r="AE495" s="423"/>
      <c r="AF495" s="423"/>
      <c r="AG495" s="423"/>
      <c r="AH495" s="423"/>
      <c r="AI495" s="423"/>
      <c r="AJ495" s="423"/>
      <c r="AK495" s="423"/>
      <c r="AL495" s="423"/>
      <c r="AM495" s="305"/>
    </row>
    <row r="496" spans="1:39" ht="30" outlineLevel="1">
      <c r="A496" s="513">
        <v>29</v>
      </c>
      <c r="B496" s="844"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4"/>
      <c r="Z496" s="408"/>
      <c r="AA496" s="408"/>
      <c r="AB496" s="408"/>
      <c r="AC496" s="408"/>
      <c r="AD496" s="408"/>
      <c r="AE496" s="408"/>
      <c r="AF496" s="413"/>
      <c r="AG496" s="413"/>
      <c r="AH496" s="413"/>
      <c r="AI496" s="413"/>
      <c r="AJ496" s="413"/>
      <c r="AK496" s="413"/>
      <c r="AL496" s="413"/>
      <c r="AM496" s="295">
        <f>SUM(Y496:AL496)</f>
        <v>0</v>
      </c>
    </row>
    <row r="497" spans="1:39" outlineLevel="1">
      <c r="A497" s="513"/>
      <c r="B497" s="845" t="s">
        <v>308</v>
      </c>
      <c r="C497" s="290" t="s">
        <v>163</v>
      </c>
      <c r="D497" s="294"/>
      <c r="E497" s="294"/>
      <c r="F497" s="294"/>
      <c r="G497" s="294"/>
      <c r="H497" s="294"/>
      <c r="I497" s="294"/>
      <c r="J497" s="294"/>
      <c r="K497" s="294"/>
      <c r="L497" s="294"/>
      <c r="M497" s="294"/>
      <c r="N497" s="294">
        <v>3</v>
      </c>
      <c r="O497" s="294"/>
      <c r="P497" s="294"/>
      <c r="Q497" s="294"/>
      <c r="R497" s="294"/>
      <c r="S497" s="294"/>
      <c r="T497" s="294"/>
      <c r="U497" s="294"/>
      <c r="V497" s="294"/>
      <c r="W497" s="294"/>
      <c r="X497" s="294"/>
      <c r="Y497" s="409">
        <v>0</v>
      </c>
      <c r="Z497" s="409">
        <v>0</v>
      </c>
      <c r="AA497" s="409">
        <v>0</v>
      </c>
      <c r="AB497" s="409">
        <v>0</v>
      </c>
      <c r="AC497" s="409">
        <v>0</v>
      </c>
      <c r="AD497" s="409">
        <v>0</v>
      </c>
      <c r="AE497" s="409">
        <v>0</v>
      </c>
      <c r="AF497" s="409">
        <f t="shared" ref="AF497" si="910">AF496</f>
        <v>0</v>
      </c>
      <c r="AG497" s="409">
        <f t="shared" ref="AG497" si="911">AG496</f>
        <v>0</v>
      </c>
      <c r="AH497" s="409">
        <f t="shared" ref="AH497" si="912">AH496</f>
        <v>0</v>
      </c>
      <c r="AI497" s="409">
        <f t="shared" ref="AI497" si="913">AI496</f>
        <v>0</v>
      </c>
      <c r="AJ497" s="409">
        <f t="shared" ref="AJ497" si="914">AJ496</f>
        <v>0</v>
      </c>
      <c r="AK497" s="409">
        <f t="shared" ref="AK497" si="915">AK496</f>
        <v>0</v>
      </c>
      <c r="AL497" s="409">
        <f t="shared" ref="AL497" si="916">AL496</f>
        <v>0</v>
      </c>
      <c r="AM497" s="305"/>
    </row>
    <row r="498" spans="1:39" outlineLevel="1">
      <c r="A498" s="513"/>
      <c r="B498" s="845"/>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0"/>
      <c r="Z498" s="423"/>
      <c r="AA498" s="423"/>
      <c r="AB498" s="423"/>
      <c r="AC498" s="423"/>
      <c r="AD498" s="423"/>
      <c r="AE498" s="423"/>
      <c r="AF498" s="423"/>
      <c r="AG498" s="423"/>
      <c r="AH498" s="423"/>
      <c r="AI498" s="423"/>
      <c r="AJ498" s="423"/>
      <c r="AK498" s="423"/>
      <c r="AL498" s="423"/>
      <c r="AM498" s="305"/>
    </row>
    <row r="499" spans="1:39" ht="30" outlineLevel="1">
      <c r="A499" s="513">
        <v>30</v>
      </c>
      <c r="B499" s="844"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4"/>
      <c r="Z499" s="408"/>
      <c r="AA499" s="408"/>
      <c r="AB499" s="408"/>
      <c r="AC499" s="408"/>
      <c r="AD499" s="408"/>
      <c r="AE499" s="408"/>
      <c r="AF499" s="413"/>
      <c r="AG499" s="413"/>
      <c r="AH499" s="413"/>
      <c r="AI499" s="413"/>
      <c r="AJ499" s="413"/>
      <c r="AK499" s="413"/>
      <c r="AL499" s="413"/>
      <c r="AM499" s="295">
        <f>SUM(Y499:AL499)</f>
        <v>0</v>
      </c>
    </row>
    <row r="500" spans="1:39" outlineLevel="1">
      <c r="A500" s="513"/>
      <c r="B500" s="845" t="s">
        <v>308</v>
      </c>
      <c r="C500" s="290" t="s">
        <v>163</v>
      </c>
      <c r="D500" s="294"/>
      <c r="E500" s="294"/>
      <c r="F500" s="294"/>
      <c r="G500" s="294"/>
      <c r="H500" s="294"/>
      <c r="I500" s="294"/>
      <c r="J500" s="294"/>
      <c r="K500" s="294"/>
      <c r="L500" s="294"/>
      <c r="M500" s="294"/>
      <c r="N500" s="294">
        <v>12</v>
      </c>
      <c r="O500" s="294"/>
      <c r="P500" s="294"/>
      <c r="Q500" s="294"/>
      <c r="R500" s="294"/>
      <c r="S500" s="294"/>
      <c r="T500" s="294"/>
      <c r="U500" s="294"/>
      <c r="V500" s="294"/>
      <c r="W500" s="294"/>
      <c r="X500" s="294"/>
      <c r="Y500" s="409">
        <v>0</v>
      </c>
      <c r="Z500" s="409">
        <v>0</v>
      </c>
      <c r="AA500" s="409">
        <v>0</v>
      </c>
      <c r="AB500" s="409">
        <v>0</v>
      </c>
      <c r="AC500" s="409">
        <v>0</v>
      </c>
      <c r="AD500" s="409">
        <v>0</v>
      </c>
      <c r="AE500" s="409">
        <v>0</v>
      </c>
      <c r="AF500" s="409">
        <f t="shared" ref="AF500" si="917">AF499</f>
        <v>0</v>
      </c>
      <c r="AG500" s="409">
        <f t="shared" ref="AG500" si="918">AG499</f>
        <v>0</v>
      </c>
      <c r="AH500" s="409">
        <f t="shared" ref="AH500" si="919">AH499</f>
        <v>0</v>
      </c>
      <c r="AI500" s="409">
        <f t="shared" ref="AI500" si="920">AI499</f>
        <v>0</v>
      </c>
      <c r="AJ500" s="409">
        <f t="shared" ref="AJ500" si="921">AJ499</f>
        <v>0</v>
      </c>
      <c r="AK500" s="409">
        <f t="shared" ref="AK500" si="922">AK499</f>
        <v>0</v>
      </c>
      <c r="AL500" s="409">
        <f t="shared" ref="AL500" si="923">AL499</f>
        <v>0</v>
      </c>
      <c r="AM500" s="305"/>
    </row>
    <row r="501" spans="1:39" outlineLevel="1">
      <c r="A501" s="513"/>
      <c r="B501" s="845"/>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0"/>
      <c r="Z501" s="423"/>
      <c r="AA501" s="423"/>
      <c r="AB501" s="423"/>
      <c r="AC501" s="423"/>
      <c r="AD501" s="423"/>
      <c r="AE501" s="423"/>
      <c r="AF501" s="423"/>
      <c r="AG501" s="423"/>
      <c r="AH501" s="423"/>
      <c r="AI501" s="423"/>
      <c r="AJ501" s="423"/>
      <c r="AK501" s="423"/>
      <c r="AL501" s="423"/>
      <c r="AM501" s="305"/>
    </row>
    <row r="502" spans="1:39" ht="30" outlineLevel="1">
      <c r="A502" s="513">
        <v>31</v>
      </c>
      <c r="B502" s="844"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4"/>
      <c r="Z502" s="408"/>
      <c r="AA502" s="408"/>
      <c r="AB502" s="408"/>
      <c r="AC502" s="408"/>
      <c r="AD502" s="408"/>
      <c r="AE502" s="408"/>
      <c r="AF502" s="413"/>
      <c r="AG502" s="413"/>
      <c r="AH502" s="413"/>
      <c r="AI502" s="413"/>
      <c r="AJ502" s="413"/>
      <c r="AK502" s="413"/>
      <c r="AL502" s="413"/>
      <c r="AM502" s="295">
        <f>SUM(Y502:AL502)</f>
        <v>0</v>
      </c>
    </row>
    <row r="503" spans="1:39" outlineLevel="1">
      <c r="A503" s="513"/>
      <c r="B503" s="845" t="s">
        <v>308</v>
      </c>
      <c r="C503" s="290" t="s">
        <v>163</v>
      </c>
      <c r="D503" s="294"/>
      <c r="E503" s="294"/>
      <c r="F503" s="294"/>
      <c r="G503" s="294"/>
      <c r="H503" s="294"/>
      <c r="I503" s="294"/>
      <c r="J503" s="294"/>
      <c r="K503" s="294"/>
      <c r="L503" s="294"/>
      <c r="M503" s="294"/>
      <c r="N503" s="294">
        <v>12</v>
      </c>
      <c r="O503" s="294"/>
      <c r="P503" s="294"/>
      <c r="Q503" s="294"/>
      <c r="R503" s="294"/>
      <c r="S503" s="294"/>
      <c r="T503" s="294"/>
      <c r="U503" s="294"/>
      <c r="V503" s="294"/>
      <c r="W503" s="294"/>
      <c r="X503" s="294"/>
      <c r="Y503" s="409">
        <v>0</v>
      </c>
      <c r="Z503" s="409">
        <v>0</v>
      </c>
      <c r="AA503" s="409">
        <v>0</v>
      </c>
      <c r="AB503" s="409">
        <v>0</v>
      </c>
      <c r="AC503" s="409">
        <v>0</v>
      </c>
      <c r="AD503" s="409">
        <v>0</v>
      </c>
      <c r="AE503" s="409">
        <v>0</v>
      </c>
      <c r="AF503" s="409">
        <f t="shared" ref="AF503" si="924">AF502</f>
        <v>0</v>
      </c>
      <c r="AG503" s="409">
        <f t="shared" ref="AG503" si="925">AG502</f>
        <v>0</v>
      </c>
      <c r="AH503" s="409">
        <f t="shared" ref="AH503" si="926">AH502</f>
        <v>0</v>
      </c>
      <c r="AI503" s="409">
        <f t="shared" ref="AI503" si="927">AI502</f>
        <v>0</v>
      </c>
      <c r="AJ503" s="409">
        <f t="shared" ref="AJ503" si="928">AJ502</f>
        <v>0</v>
      </c>
      <c r="AK503" s="409">
        <f t="shared" ref="AK503" si="929">AK502</f>
        <v>0</v>
      </c>
      <c r="AL503" s="409">
        <f t="shared" ref="AL503" si="930">AL502</f>
        <v>0</v>
      </c>
      <c r="AM503" s="305"/>
    </row>
    <row r="504" spans="1:39" outlineLevel="1">
      <c r="A504" s="513"/>
      <c r="B504" s="844"/>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0"/>
      <c r="Z504" s="423"/>
      <c r="AA504" s="423"/>
      <c r="AB504" s="423"/>
      <c r="AC504" s="423"/>
      <c r="AD504" s="423"/>
      <c r="AE504" s="423"/>
      <c r="AF504" s="423"/>
      <c r="AG504" s="423"/>
      <c r="AH504" s="423"/>
      <c r="AI504" s="423"/>
      <c r="AJ504" s="423"/>
      <c r="AK504" s="423"/>
      <c r="AL504" s="423"/>
      <c r="AM504" s="305"/>
    </row>
    <row r="505" spans="1:39" ht="30" outlineLevel="1">
      <c r="A505" s="513">
        <v>32</v>
      </c>
      <c r="B505" s="844" t="s">
        <v>124</v>
      </c>
      <c r="C505" s="290" t="s">
        <v>25</v>
      </c>
      <c r="D505" s="294">
        <v>65440</v>
      </c>
      <c r="E505" s="294">
        <v>65440</v>
      </c>
      <c r="F505" s="294">
        <v>65440</v>
      </c>
      <c r="G505" s="294">
        <v>0</v>
      </c>
      <c r="H505" s="294">
        <v>0</v>
      </c>
      <c r="I505" s="294">
        <v>0</v>
      </c>
      <c r="J505" s="294">
        <v>0</v>
      </c>
      <c r="K505" s="294">
        <v>0</v>
      </c>
      <c r="L505" s="294">
        <v>0</v>
      </c>
      <c r="M505" s="294">
        <v>0</v>
      </c>
      <c r="N505" s="294">
        <v>12</v>
      </c>
      <c r="O505" s="294">
        <v>0</v>
      </c>
      <c r="P505" s="294">
        <v>0</v>
      </c>
      <c r="Q505" s="294">
        <v>0</v>
      </c>
      <c r="R505" s="294">
        <v>0</v>
      </c>
      <c r="S505" s="294">
        <v>0</v>
      </c>
      <c r="T505" s="294">
        <v>0</v>
      </c>
      <c r="U505" s="294">
        <v>0</v>
      </c>
      <c r="V505" s="294">
        <v>0</v>
      </c>
      <c r="W505" s="294">
        <v>0</v>
      </c>
      <c r="X505" s="294">
        <v>0</v>
      </c>
      <c r="Y505" s="424"/>
      <c r="Z505" s="408"/>
      <c r="AA505" s="408"/>
      <c r="AB505" s="408">
        <v>1</v>
      </c>
      <c r="AC505" s="408"/>
      <c r="AD505" s="408"/>
      <c r="AE505" s="408"/>
      <c r="AF505" s="413"/>
      <c r="AG505" s="413"/>
      <c r="AH505" s="413"/>
      <c r="AI505" s="413"/>
      <c r="AJ505" s="413"/>
      <c r="AK505" s="413"/>
      <c r="AL505" s="413"/>
      <c r="AM505" s="295">
        <f>SUM(Y505:AL505)</f>
        <v>1</v>
      </c>
    </row>
    <row r="506" spans="1:39" outlineLevel="1">
      <c r="A506" s="513"/>
      <c r="B506" s="845" t="s">
        <v>308</v>
      </c>
      <c r="C506" s="290" t="s">
        <v>163</v>
      </c>
      <c r="D506" s="294"/>
      <c r="E506" s="294"/>
      <c r="F506" s="294"/>
      <c r="G506" s="294"/>
      <c r="H506" s="294"/>
      <c r="I506" s="294"/>
      <c r="J506" s="294"/>
      <c r="K506" s="294"/>
      <c r="L506" s="294"/>
      <c r="M506" s="294"/>
      <c r="N506" s="294">
        <v>12</v>
      </c>
      <c r="O506" s="294"/>
      <c r="P506" s="294"/>
      <c r="Q506" s="294"/>
      <c r="R506" s="294"/>
      <c r="S506" s="294"/>
      <c r="T506" s="294"/>
      <c r="U506" s="294"/>
      <c r="V506" s="294"/>
      <c r="W506" s="294"/>
      <c r="X506" s="294"/>
      <c r="Y506" s="409">
        <v>0</v>
      </c>
      <c r="Z506" s="409">
        <v>0</v>
      </c>
      <c r="AA506" s="409">
        <v>0</v>
      </c>
      <c r="AB506" s="409">
        <v>1</v>
      </c>
      <c r="AC506" s="409">
        <v>0</v>
      </c>
      <c r="AD506" s="409">
        <v>0</v>
      </c>
      <c r="AE506" s="409">
        <v>0</v>
      </c>
      <c r="AF506" s="409">
        <f t="shared" ref="AF506" si="931">AF505</f>
        <v>0</v>
      </c>
      <c r="AG506" s="409">
        <f t="shared" ref="AG506" si="932">AG505</f>
        <v>0</v>
      </c>
      <c r="AH506" s="409">
        <f t="shared" ref="AH506" si="933">AH505</f>
        <v>0</v>
      </c>
      <c r="AI506" s="409">
        <f t="shared" ref="AI506" si="934">AI505</f>
        <v>0</v>
      </c>
      <c r="AJ506" s="409">
        <f t="shared" ref="AJ506" si="935">AJ505</f>
        <v>0</v>
      </c>
      <c r="AK506" s="409">
        <f t="shared" ref="AK506" si="936">AK505</f>
        <v>0</v>
      </c>
      <c r="AL506" s="409">
        <f t="shared" ref="AL506" si="937">AL505</f>
        <v>0</v>
      </c>
      <c r="AM506" s="305"/>
    </row>
    <row r="507" spans="1:39" outlineLevel="1">
      <c r="A507" s="513"/>
      <c r="B507" s="844"/>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0"/>
      <c r="Z507" s="423"/>
      <c r="AA507" s="423"/>
      <c r="AB507" s="423"/>
      <c r="AC507" s="423"/>
      <c r="AD507" s="423"/>
      <c r="AE507" s="423"/>
      <c r="AF507" s="423"/>
      <c r="AG507" s="423"/>
      <c r="AH507" s="423"/>
      <c r="AI507" s="423"/>
      <c r="AJ507" s="423"/>
      <c r="AK507" s="423"/>
      <c r="AL507" s="423"/>
      <c r="AM507" s="305"/>
    </row>
    <row r="508" spans="1:39" ht="15.75" outlineLevel="1">
      <c r="A508" s="513"/>
      <c r="B508" s="843"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0"/>
      <c r="Z508" s="423"/>
      <c r="AA508" s="423"/>
      <c r="AB508" s="423"/>
      <c r="AC508" s="423"/>
      <c r="AD508" s="423"/>
      <c r="AE508" s="423"/>
      <c r="AF508" s="423"/>
      <c r="AG508" s="423"/>
      <c r="AH508" s="423"/>
      <c r="AI508" s="423"/>
      <c r="AJ508" s="423"/>
      <c r="AK508" s="423"/>
      <c r="AL508" s="423"/>
      <c r="AM508" s="305"/>
    </row>
    <row r="509" spans="1:39" outlineLevel="1">
      <c r="A509" s="513">
        <v>33</v>
      </c>
      <c r="B509" s="844" t="s">
        <v>770</v>
      </c>
      <c r="C509" s="290" t="s">
        <v>25</v>
      </c>
      <c r="D509" s="294">
        <v>519685</v>
      </c>
      <c r="E509" s="294">
        <v>519685</v>
      </c>
      <c r="F509" s="294">
        <v>519685</v>
      </c>
      <c r="G509" s="294">
        <v>519685</v>
      </c>
      <c r="H509" s="294">
        <v>519685</v>
      </c>
      <c r="I509" s="294">
        <v>519685</v>
      </c>
      <c r="J509" s="294">
        <v>519685</v>
      </c>
      <c r="K509" s="294">
        <v>519685</v>
      </c>
      <c r="L509" s="294">
        <v>519685</v>
      </c>
      <c r="M509" s="294">
        <v>519685</v>
      </c>
      <c r="N509" s="294">
        <v>0</v>
      </c>
      <c r="O509" s="294">
        <v>81</v>
      </c>
      <c r="P509" s="294">
        <v>81</v>
      </c>
      <c r="Q509" s="294">
        <v>81</v>
      </c>
      <c r="R509" s="294">
        <v>81</v>
      </c>
      <c r="S509" s="294">
        <v>81</v>
      </c>
      <c r="T509" s="294">
        <v>81</v>
      </c>
      <c r="U509" s="294">
        <v>81</v>
      </c>
      <c r="V509" s="294">
        <v>81</v>
      </c>
      <c r="W509" s="294">
        <v>81</v>
      </c>
      <c r="X509" s="294">
        <v>81</v>
      </c>
      <c r="Y509" s="424">
        <v>1</v>
      </c>
      <c r="Z509" s="408"/>
      <c r="AA509" s="408"/>
      <c r="AB509" s="408"/>
      <c r="AC509" s="408"/>
      <c r="AD509" s="408"/>
      <c r="AE509" s="408"/>
      <c r="AF509" s="413"/>
      <c r="AG509" s="413"/>
      <c r="AH509" s="413"/>
      <c r="AI509" s="413"/>
      <c r="AJ509" s="413"/>
      <c r="AK509" s="413"/>
      <c r="AL509" s="413"/>
      <c r="AM509" s="295">
        <f>SUM(Y509:AL509)</f>
        <v>1</v>
      </c>
    </row>
    <row r="510" spans="1:39" outlineLevel="1">
      <c r="A510" s="513"/>
      <c r="B510" s="845" t="s">
        <v>308</v>
      </c>
      <c r="C510" s="290" t="s">
        <v>163</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9">
        <v>1</v>
      </c>
      <c r="Z510" s="409">
        <v>0</v>
      </c>
      <c r="AA510" s="409">
        <v>0</v>
      </c>
      <c r="AB510" s="409">
        <v>0</v>
      </c>
      <c r="AC510" s="409">
        <v>0</v>
      </c>
      <c r="AD510" s="409">
        <v>0</v>
      </c>
      <c r="AE510" s="409">
        <v>0</v>
      </c>
      <c r="AF510" s="409">
        <f t="shared" ref="AF510" si="938">AF509</f>
        <v>0</v>
      </c>
      <c r="AG510" s="409">
        <f t="shared" ref="AG510" si="939">AG509</f>
        <v>0</v>
      </c>
      <c r="AH510" s="409">
        <f t="shared" ref="AH510" si="940">AH509</f>
        <v>0</v>
      </c>
      <c r="AI510" s="409">
        <f t="shared" ref="AI510" si="941">AI509</f>
        <v>0</v>
      </c>
      <c r="AJ510" s="409">
        <f t="shared" ref="AJ510" si="942">AJ509</f>
        <v>0</v>
      </c>
      <c r="AK510" s="409">
        <f t="shared" ref="AK510" si="943">AK509</f>
        <v>0</v>
      </c>
      <c r="AL510" s="409">
        <f t="shared" ref="AL510" si="944">AL509</f>
        <v>0</v>
      </c>
      <c r="AM510" s="305"/>
    </row>
    <row r="511" spans="1:39" outlineLevel="1">
      <c r="A511" s="513"/>
      <c r="B511" s="844"/>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0"/>
      <c r="Z511" s="423"/>
      <c r="AA511" s="423"/>
      <c r="AB511" s="423"/>
      <c r="AC511" s="423"/>
      <c r="AD511" s="423"/>
      <c r="AE511" s="423"/>
      <c r="AF511" s="423"/>
      <c r="AG511" s="423"/>
      <c r="AH511" s="423"/>
      <c r="AI511" s="423"/>
      <c r="AJ511" s="423"/>
      <c r="AK511" s="423"/>
      <c r="AL511" s="423"/>
      <c r="AM511" s="305"/>
    </row>
    <row r="512" spans="1:39" outlineLevel="1">
      <c r="A512" s="513">
        <v>34</v>
      </c>
      <c r="B512" s="844"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4"/>
      <c r="Z512" s="408"/>
      <c r="AA512" s="408"/>
      <c r="AB512" s="408"/>
      <c r="AC512" s="408"/>
      <c r="AD512" s="408"/>
      <c r="AE512" s="408"/>
      <c r="AF512" s="413"/>
      <c r="AG512" s="413"/>
      <c r="AH512" s="413"/>
      <c r="AI512" s="413"/>
      <c r="AJ512" s="413"/>
      <c r="AK512" s="413"/>
      <c r="AL512" s="413"/>
      <c r="AM512" s="295">
        <f>SUM(Y512:AL512)</f>
        <v>0</v>
      </c>
    </row>
    <row r="513" spans="1:39" outlineLevel="1">
      <c r="A513" s="513"/>
      <c r="B513" s="845" t="s">
        <v>308</v>
      </c>
      <c r="C513" s="290" t="s">
        <v>163</v>
      </c>
      <c r="D513" s="294"/>
      <c r="E513" s="294"/>
      <c r="F513" s="294"/>
      <c r="G513" s="294"/>
      <c r="H513" s="294"/>
      <c r="I513" s="294"/>
      <c r="J513" s="294"/>
      <c r="K513" s="294"/>
      <c r="L513" s="294"/>
      <c r="M513" s="294"/>
      <c r="N513" s="294">
        <v>0</v>
      </c>
      <c r="O513" s="294"/>
      <c r="P513" s="294"/>
      <c r="Q513" s="294"/>
      <c r="R513" s="294"/>
      <c r="S513" s="294"/>
      <c r="T513" s="294"/>
      <c r="U513" s="294"/>
      <c r="V513" s="294"/>
      <c r="W513" s="294"/>
      <c r="X513" s="294"/>
      <c r="Y513" s="409">
        <v>0</v>
      </c>
      <c r="Z513" s="409">
        <v>0</v>
      </c>
      <c r="AA513" s="409">
        <v>0</v>
      </c>
      <c r="AB513" s="409">
        <v>0</v>
      </c>
      <c r="AC513" s="409">
        <v>0</v>
      </c>
      <c r="AD513" s="409">
        <v>0</v>
      </c>
      <c r="AE513" s="409">
        <v>0</v>
      </c>
      <c r="AF513" s="409">
        <f t="shared" ref="AF513" si="945">AF512</f>
        <v>0</v>
      </c>
      <c r="AG513" s="409">
        <f t="shared" ref="AG513" si="946">AG512</f>
        <v>0</v>
      </c>
      <c r="AH513" s="409">
        <f t="shared" ref="AH513" si="947">AH512</f>
        <v>0</v>
      </c>
      <c r="AI513" s="409">
        <f t="shared" ref="AI513" si="948">AI512</f>
        <v>0</v>
      </c>
      <c r="AJ513" s="409">
        <f t="shared" ref="AJ513" si="949">AJ512</f>
        <v>0</v>
      </c>
      <c r="AK513" s="409">
        <f t="shared" ref="AK513" si="950">AK512</f>
        <v>0</v>
      </c>
      <c r="AL513" s="409">
        <f t="shared" ref="AL513" si="951">AL512</f>
        <v>0</v>
      </c>
      <c r="AM513" s="305"/>
    </row>
    <row r="514" spans="1:39" outlineLevel="1">
      <c r="A514" s="513"/>
      <c r="B514" s="844"/>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0"/>
      <c r="Z514" s="423"/>
      <c r="AA514" s="423"/>
      <c r="AB514" s="423"/>
      <c r="AC514" s="423"/>
      <c r="AD514" s="423"/>
      <c r="AE514" s="423"/>
      <c r="AF514" s="423"/>
      <c r="AG514" s="423"/>
      <c r="AH514" s="423"/>
      <c r="AI514" s="423"/>
      <c r="AJ514" s="423"/>
      <c r="AK514" s="423"/>
      <c r="AL514" s="423"/>
      <c r="AM514" s="305"/>
    </row>
    <row r="515" spans="1:39" outlineLevel="1">
      <c r="A515" s="513">
        <v>35</v>
      </c>
      <c r="B515" s="844"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4"/>
      <c r="Z515" s="408"/>
      <c r="AA515" s="408"/>
      <c r="AB515" s="408"/>
      <c r="AC515" s="408"/>
      <c r="AD515" s="408"/>
      <c r="AE515" s="408"/>
      <c r="AF515" s="413"/>
      <c r="AG515" s="413"/>
      <c r="AH515" s="413"/>
      <c r="AI515" s="413"/>
      <c r="AJ515" s="413"/>
      <c r="AK515" s="413"/>
      <c r="AL515" s="413"/>
      <c r="AM515" s="295">
        <f>SUM(Y515:AL515)</f>
        <v>0</v>
      </c>
    </row>
    <row r="516" spans="1:39" outlineLevel="1">
      <c r="A516" s="513"/>
      <c r="B516" s="845" t="s">
        <v>308</v>
      </c>
      <c r="C516" s="290" t="s">
        <v>163</v>
      </c>
      <c r="D516" s="294"/>
      <c r="E516" s="294"/>
      <c r="F516" s="294"/>
      <c r="G516" s="294"/>
      <c r="H516" s="294"/>
      <c r="I516" s="294"/>
      <c r="J516" s="294"/>
      <c r="K516" s="294"/>
      <c r="L516" s="294"/>
      <c r="M516" s="294"/>
      <c r="N516" s="294">
        <v>0</v>
      </c>
      <c r="O516" s="294"/>
      <c r="P516" s="294"/>
      <c r="Q516" s="294"/>
      <c r="R516" s="294"/>
      <c r="S516" s="294"/>
      <c r="T516" s="294"/>
      <c r="U516" s="294"/>
      <c r="V516" s="294"/>
      <c r="W516" s="294"/>
      <c r="X516" s="294"/>
      <c r="Y516" s="409">
        <v>0</v>
      </c>
      <c r="Z516" s="409">
        <v>0</v>
      </c>
      <c r="AA516" s="409">
        <v>0</v>
      </c>
      <c r="AB516" s="409">
        <v>0</v>
      </c>
      <c r="AC516" s="409">
        <v>0</v>
      </c>
      <c r="AD516" s="409">
        <v>0</v>
      </c>
      <c r="AE516" s="409">
        <v>0</v>
      </c>
      <c r="AF516" s="409">
        <f t="shared" ref="AF516" si="952">AF515</f>
        <v>0</v>
      </c>
      <c r="AG516" s="409">
        <f t="shared" ref="AG516" si="953">AG515</f>
        <v>0</v>
      </c>
      <c r="AH516" s="409">
        <f t="shared" ref="AH516" si="954">AH515</f>
        <v>0</v>
      </c>
      <c r="AI516" s="409">
        <f t="shared" ref="AI516" si="955">AI515</f>
        <v>0</v>
      </c>
      <c r="AJ516" s="409">
        <f t="shared" ref="AJ516" si="956">AJ515</f>
        <v>0</v>
      </c>
      <c r="AK516" s="409">
        <f t="shared" ref="AK516" si="957">AK515</f>
        <v>0</v>
      </c>
      <c r="AL516" s="409">
        <f t="shared" ref="AL516" si="958">AL515</f>
        <v>0</v>
      </c>
      <c r="AM516" s="305"/>
    </row>
    <row r="517" spans="1:39" outlineLevel="1">
      <c r="A517" s="513"/>
      <c r="B517" s="845"/>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0"/>
      <c r="Z517" s="423"/>
      <c r="AA517" s="423"/>
      <c r="AB517" s="423"/>
      <c r="AC517" s="423"/>
      <c r="AD517" s="423"/>
      <c r="AE517" s="423"/>
      <c r="AF517" s="423"/>
      <c r="AG517" s="423"/>
      <c r="AH517" s="423"/>
      <c r="AI517" s="423"/>
      <c r="AJ517" s="423"/>
      <c r="AK517" s="423"/>
      <c r="AL517" s="423"/>
      <c r="AM517" s="305"/>
    </row>
    <row r="518" spans="1:39" ht="15.75" outlineLevel="1">
      <c r="A518" s="513"/>
      <c r="B518" s="843"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0"/>
      <c r="Z518" s="423"/>
      <c r="AA518" s="423"/>
      <c r="AB518" s="423"/>
      <c r="AC518" s="423"/>
      <c r="AD518" s="423"/>
      <c r="AE518" s="423"/>
      <c r="AF518" s="423"/>
      <c r="AG518" s="423"/>
      <c r="AH518" s="423"/>
      <c r="AI518" s="423"/>
      <c r="AJ518" s="423"/>
      <c r="AK518" s="423"/>
      <c r="AL518" s="423"/>
      <c r="AM518" s="305"/>
    </row>
    <row r="519" spans="1:39" outlineLevel="1">
      <c r="A519" s="513">
        <v>36</v>
      </c>
      <c r="B519" s="844" t="s">
        <v>771</v>
      </c>
      <c r="C519" s="290" t="s">
        <v>25</v>
      </c>
      <c r="D519" s="294">
        <v>63082</v>
      </c>
      <c r="E519" s="294">
        <v>63082</v>
      </c>
      <c r="F519" s="294">
        <v>63082</v>
      </c>
      <c r="G519" s="294">
        <v>63082</v>
      </c>
      <c r="H519" s="294">
        <v>62522</v>
      </c>
      <c r="I519" s="294">
        <v>60848</v>
      </c>
      <c r="J519" s="294">
        <v>60848</v>
      </c>
      <c r="K519" s="294">
        <v>60848</v>
      </c>
      <c r="L519" s="294">
        <v>60848</v>
      </c>
      <c r="M519" s="294">
        <v>60848</v>
      </c>
      <c r="N519" s="294">
        <v>0</v>
      </c>
      <c r="O519" s="294">
        <v>12</v>
      </c>
      <c r="P519" s="294">
        <v>12</v>
      </c>
      <c r="Q519" s="294">
        <v>12</v>
      </c>
      <c r="R519" s="294">
        <v>12</v>
      </c>
      <c r="S519" s="294">
        <v>12</v>
      </c>
      <c r="T519" s="294">
        <v>12</v>
      </c>
      <c r="U519" s="294">
        <v>12</v>
      </c>
      <c r="V519" s="294">
        <v>12</v>
      </c>
      <c r="W519" s="294">
        <v>12</v>
      </c>
      <c r="X519" s="294">
        <v>12</v>
      </c>
      <c r="Y519" s="424">
        <v>1</v>
      </c>
      <c r="Z519" s="408"/>
      <c r="AA519" s="408"/>
      <c r="AB519" s="408"/>
      <c r="AC519" s="408"/>
      <c r="AD519" s="408"/>
      <c r="AE519" s="408"/>
      <c r="AF519" s="413"/>
      <c r="AG519" s="413"/>
      <c r="AH519" s="413"/>
      <c r="AI519" s="413"/>
      <c r="AJ519" s="413"/>
      <c r="AK519" s="413"/>
      <c r="AL519" s="413"/>
      <c r="AM519" s="295">
        <f>SUM(Y519:AL519)</f>
        <v>1</v>
      </c>
    </row>
    <row r="520" spans="1:39" outlineLevel="1">
      <c r="A520" s="513"/>
      <c r="B520" s="845" t="s">
        <v>308</v>
      </c>
      <c r="C520" s="290" t="s">
        <v>163</v>
      </c>
      <c r="D520" s="294"/>
      <c r="E520" s="294"/>
      <c r="F520" s="294"/>
      <c r="G520" s="294"/>
      <c r="H520" s="294"/>
      <c r="I520" s="294"/>
      <c r="J520" s="294"/>
      <c r="K520" s="294"/>
      <c r="L520" s="294"/>
      <c r="M520" s="294"/>
      <c r="N520" s="294">
        <v>0</v>
      </c>
      <c r="O520" s="294"/>
      <c r="P520" s="294"/>
      <c r="Q520" s="294"/>
      <c r="R520" s="294"/>
      <c r="S520" s="294"/>
      <c r="T520" s="294"/>
      <c r="U520" s="294"/>
      <c r="V520" s="294"/>
      <c r="W520" s="294"/>
      <c r="X520" s="294"/>
      <c r="Y520" s="409">
        <v>1</v>
      </c>
      <c r="Z520" s="409">
        <v>0</v>
      </c>
      <c r="AA520" s="409">
        <v>0</v>
      </c>
      <c r="AB520" s="409">
        <v>0</v>
      </c>
      <c r="AC520" s="409">
        <v>0</v>
      </c>
      <c r="AD520" s="409">
        <v>0</v>
      </c>
      <c r="AE520" s="409">
        <v>0</v>
      </c>
      <c r="AF520" s="409">
        <f t="shared" ref="AF520" si="959">AF519</f>
        <v>0</v>
      </c>
      <c r="AG520" s="409">
        <f t="shared" ref="AG520" si="960">AG519</f>
        <v>0</v>
      </c>
      <c r="AH520" s="409">
        <f t="shared" ref="AH520" si="961">AH519</f>
        <v>0</v>
      </c>
      <c r="AI520" s="409">
        <f t="shared" ref="AI520" si="962">AI519</f>
        <v>0</v>
      </c>
      <c r="AJ520" s="409">
        <f t="shared" ref="AJ520" si="963">AJ519</f>
        <v>0</v>
      </c>
      <c r="AK520" s="409">
        <f t="shared" ref="AK520" si="964">AK519</f>
        <v>0</v>
      </c>
      <c r="AL520" s="409">
        <f t="shared" ref="AL520" si="965">AL519</f>
        <v>0</v>
      </c>
      <c r="AM520" s="305"/>
    </row>
    <row r="521" spans="1:39" outlineLevel="1">
      <c r="A521" s="513"/>
      <c r="B521" s="844"/>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0"/>
      <c r="Z521" s="423"/>
      <c r="AA521" s="423"/>
      <c r="AB521" s="423"/>
      <c r="AC521" s="423"/>
      <c r="AD521" s="423"/>
      <c r="AE521" s="423"/>
      <c r="AF521" s="423"/>
      <c r="AG521" s="423"/>
      <c r="AH521" s="423"/>
      <c r="AI521" s="423"/>
      <c r="AJ521" s="423"/>
      <c r="AK521" s="423"/>
      <c r="AL521" s="423"/>
      <c r="AM521" s="305"/>
    </row>
    <row r="522" spans="1:39" ht="30" outlineLevel="1">
      <c r="A522" s="513">
        <v>37</v>
      </c>
      <c r="B522" s="844" t="s">
        <v>772</v>
      </c>
      <c r="C522" s="290" t="s">
        <v>25</v>
      </c>
      <c r="D522" s="294">
        <v>64997</v>
      </c>
      <c r="E522" s="294">
        <v>64997</v>
      </c>
      <c r="F522" s="294">
        <v>64997</v>
      </c>
      <c r="G522" s="294">
        <v>64997</v>
      </c>
      <c r="H522" s="294">
        <v>64997</v>
      </c>
      <c r="I522" s="294">
        <v>64997</v>
      </c>
      <c r="J522" s="294">
        <v>64997</v>
      </c>
      <c r="K522" s="294">
        <v>64997</v>
      </c>
      <c r="L522" s="294">
        <v>64997</v>
      </c>
      <c r="M522" s="294">
        <v>64997</v>
      </c>
      <c r="N522" s="294">
        <v>0</v>
      </c>
      <c r="O522" s="294">
        <v>4</v>
      </c>
      <c r="P522" s="294">
        <v>4</v>
      </c>
      <c r="Q522" s="294">
        <v>4</v>
      </c>
      <c r="R522" s="294">
        <v>4</v>
      </c>
      <c r="S522" s="294">
        <v>4</v>
      </c>
      <c r="T522" s="294">
        <v>4</v>
      </c>
      <c r="U522" s="294">
        <v>4</v>
      </c>
      <c r="V522" s="294">
        <v>4</v>
      </c>
      <c r="W522" s="294">
        <v>4</v>
      </c>
      <c r="X522" s="294">
        <v>4</v>
      </c>
      <c r="Y522" s="424"/>
      <c r="Z522" s="408">
        <v>1</v>
      </c>
      <c r="AA522" s="408"/>
      <c r="AB522" s="408"/>
      <c r="AC522" s="408"/>
      <c r="AD522" s="408"/>
      <c r="AE522" s="408"/>
      <c r="AF522" s="413"/>
      <c r="AG522" s="413"/>
      <c r="AH522" s="413"/>
      <c r="AI522" s="413"/>
      <c r="AJ522" s="413"/>
      <c r="AK522" s="413"/>
      <c r="AL522" s="413"/>
      <c r="AM522" s="295">
        <f>SUM(Y522:AL522)</f>
        <v>1</v>
      </c>
    </row>
    <row r="523" spans="1:39" outlineLevel="1">
      <c r="A523" s="513"/>
      <c r="B523" s="845" t="s">
        <v>308</v>
      </c>
      <c r="C523" s="290" t="s">
        <v>163</v>
      </c>
      <c r="D523" s="294"/>
      <c r="E523" s="294"/>
      <c r="F523" s="294"/>
      <c r="G523" s="294"/>
      <c r="H523" s="294"/>
      <c r="I523" s="294"/>
      <c r="J523" s="294"/>
      <c r="K523" s="294"/>
      <c r="L523" s="294"/>
      <c r="M523" s="294"/>
      <c r="N523" s="294">
        <v>0</v>
      </c>
      <c r="O523" s="294"/>
      <c r="P523" s="294"/>
      <c r="Q523" s="294"/>
      <c r="R523" s="294"/>
      <c r="S523" s="294"/>
      <c r="T523" s="294"/>
      <c r="U523" s="294"/>
      <c r="V523" s="294"/>
      <c r="W523" s="294"/>
      <c r="X523" s="294"/>
      <c r="Y523" s="409">
        <v>0</v>
      </c>
      <c r="Z523" s="409">
        <v>1</v>
      </c>
      <c r="AA523" s="409">
        <v>0</v>
      </c>
      <c r="AB523" s="409">
        <v>0</v>
      </c>
      <c r="AC523" s="409">
        <v>0</v>
      </c>
      <c r="AD523" s="409">
        <v>0</v>
      </c>
      <c r="AE523" s="409">
        <v>0</v>
      </c>
      <c r="AF523" s="409">
        <f t="shared" ref="AF523" si="966">AF522</f>
        <v>0</v>
      </c>
      <c r="AG523" s="409">
        <f t="shared" ref="AG523" si="967">AG522</f>
        <v>0</v>
      </c>
      <c r="AH523" s="409">
        <f t="shared" ref="AH523" si="968">AH522</f>
        <v>0</v>
      </c>
      <c r="AI523" s="409">
        <f t="shared" ref="AI523" si="969">AI522</f>
        <v>0</v>
      </c>
      <c r="AJ523" s="409">
        <f t="shared" ref="AJ523" si="970">AJ522</f>
        <v>0</v>
      </c>
      <c r="AK523" s="409">
        <f t="shared" ref="AK523" si="971">AK522</f>
        <v>0</v>
      </c>
      <c r="AL523" s="409">
        <f t="shared" ref="AL523" si="972">AL522</f>
        <v>0</v>
      </c>
      <c r="AM523" s="305"/>
    </row>
    <row r="524" spans="1:39" outlineLevel="1">
      <c r="A524" s="513"/>
      <c r="B524" s="844"/>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0"/>
      <c r="Z524" s="423"/>
      <c r="AA524" s="423"/>
      <c r="AB524" s="423"/>
      <c r="AC524" s="423"/>
      <c r="AD524" s="423"/>
      <c r="AE524" s="423"/>
      <c r="AF524" s="423"/>
      <c r="AG524" s="423"/>
      <c r="AH524" s="423"/>
      <c r="AI524" s="423"/>
      <c r="AJ524" s="423"/>
      <c r="AK524" s="423"/>
      <c r="AL524" s="423"/>
      <c r="AM524" s="305"/>
    </row>
    <row r="525" spans="1:39" ht="30" outlineLevel="1">
      <c r="A525" s="513">
        <v>38</v>
      </c>
      <c r="B525" s="844" t="s">
        <v>773</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4">
        <v>1</v>
      </c>
      <c r="Z525" s="408"/>
      <c r="AA525" s="408"/>
      <c r="AB525" s="408"/>
      <c r="AC525" s="408"/>
      <c r="AD525" s="408"/>
      <c r="AE525" s="408"/>
      <c r="AF525" s="413"/>
      <c r="AG525" s="413"/>
      <c r="AH525" s="413"/>
      <c r="AI525" s="413"/>
      <c r="AJ525" s="413"/>
      <c r="AK525" s="413"/>
      <c r="AL525" s="413"/>
      <c r="AM525" s="295">
        <f>SUM(Y525:AL525)</f>
        <v>1</v>
      </c>
    </row>
    <row r="526" spans="1:39" outlineLevel="1">
      <c r="A526" s="513"/>
      <c r="B526" s="845" t="s">
        <v>308</v>
      </c>
      <c r="C526" s="290" t="s">
        <v>163</v>
      </c>
      <c r="D526" s="294">
        <v>7410.9000000000024</v>
      </c>
      <c r="E526" s="294">
        <v>7410.9000000000024</v>
      </c>
      <c r="F526" s="294">
        <v>7410.9000000000024</v>
      </c>
      <c r="G526" s="294">
        <v>7410.9000000000024</v>
      </c>
      <c r="H526" s="294">
        <v>0</v>
      </c>
      <c r="I526" s="294">
        <v>0</v>
      </c>
      <c r="J526" s="294">
        <v>0</v>
      </c>
      <c r="K526" s="294">
        <v>0</v>
      </c>
      <c r="L526" s="294">
        <v>0</v>
      </c>
      <c r="M526" s="294">
        <v>0</v>
      </c>
      <c r="N526" s="294">
        <v>0</v>
      </c>
      <c r="O526" s="294"/>
      <c r="P526" s="294"/>
      <c r="Q526" s="294"/>
      <c r="R526" s="294"/>
      <c r="S526" s="294"/>
      <c r="T526" s="294"/>
      <c r="U526" s="294"/>
      <c r="V526" s="294"/>
      <c r="W526" s="294"/>
      <c r="X526" s="294"/>
      <c r="Y526" s="409">
        <v>1</v>
      </c>
      <c r="Z526" s="409">
        <v>0</v>
      </c>
      <c r="AA526" s="409">
        <v>0</v>
      </c>
      <c r="AB526" s="409">
        <v>0</v>
      </c>
      <c r="AC526" s="409">
        <v>0</v>
      </c>
      <c r="AD526" s="409">
        <v>0</v>
      </c>
      <c r="AE526" s="409">
        <v>0</v>
      </c>
      <c r="AF526" s="409">
        <f t="shared" ref="AF526" si="973">AF525</f>
        <v>0</v>
      </c>
      <c r="AG526" s="409">
        <f t="shared" ref="AG526" si="974">AG525</f>
        <v>0</v>
      </c>
      <c r="AH526" s="409">
        <f t="shared" ref="AH526" si="975">AH525</f>
        <v>0</v>
      </c>
      <c r="AI526" s="409">
        <f t="shared" ref="AI526" si="976">AI525</f>
        <v>0</v>
      </c>
      <c r="AJ526" s="409">
        <f t="shared" ref="AJ526" si="977">AJ525</f>
        <v>0</v>
      </c>
      <c r="AK526" s="409">
        <f t="shared" ref="AK526" si="978">AK525</f>
        <v>0</v>
      </c>
      <c r="AL526" s="409">
        <f t="shared" ref="AL526" si="979">AL525</f>
        <v>0</v>
      </c>
      <c r="AM526" s="305"/>
    </row>
    <row r="527" spans="1:39" outlineLevel="1">
      <c r="A527" s="513"/>
      <c r="B527" s="844"/>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0"/>
      <c r="Z527" s="423"/>
      <c r="AA527" s="423"/>
      <c r="AB527" s="423"/>
      <c r="AC527" s="423"/>
      <c r="AD527" s="423"/>
      <c r="AE527" s="423"/>
      <c r="AF527" s="423"/>
      <c r="AG527" s="423"/>
      <c r="AH527" s="423"/>
      <c r="AI527" s="423"/>
      <c r="AJ527" s="423"/>
      <c r="AK527" s="423"/>
      <c r="AL527" s="423"/>
      <c r="AM527" s="305"/>
    </row>
    <row r="528" spans="1:39" ht="30" outlineLevel="1">
      <c r="A528" s="513">
        <v>39</v>
      </c>
      <c r="B528" s="844" t="s">
        <v>131</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4"/>
      <c r="Z528" s="408"/>
      <c r="AA528" s="408"/>
      <c r="AB528" s="408"/>
      <c r="AC528" s="408"/>
      <c r="AD528" s="408"/>
      <c r="AE528" s="408"/>
      <c r="AF528" s="413"/>
      <c r="AG528" s="413"/>
      <c r="AH528" s="413"/>
      <c r="AI528" s="413"/>
      <c r="AJ528" s="413"/>
      <c r="AK528" s="413"/>
      <c r="AL528" s="413"/>
      <c r="AM528" s="295">
        <f>SUM(Y528:AL528)</f>
        <v>0</v>
      </c>
    </row>
    <row r="529" spans="1:39" outlineLevel="1">
      <c r="A529" s="513"/>
      <c r="B529" s="845" t="s">
        <v>308</v>
      </c>
      <c r="C529" s="290" t="s">
        <v>163</v>
      </c>
      <c r="D529" s="294"/>
      <c r="E529" s="294"/>
      <c r="F529" s="294"/>
      <c r="G529" s="294"/>
      <c r="H529" s="294"/>
      <c r="I529" s="294"/>
      <c r="J529" s="294"/>
      <c r="K529" s="294"/>
      <c r="L529" s="294"/>
      <c r="M529" s="294"/>
      <c r="N529" s="294">
        <v>0</v>
      </c>
      <c r="O529" s="294"/>
      <c r="P529" s="294"/>
      <c r="Q529" s="294"/>
      <c r="R529" s="294"/>
      <c r="S529" s="294"/>
      <c r="T529" s="294"/>
      <c r="U529" s="294"/>
      <c r="V529" s="294"/>
      <c r="W529" s="294"/>
      <c r="X529" s="294"/>
      <c r="Y529" s="409">
        <v>0</v>
      </c>
      <c r="Z529" s="409">
        <v>0</v>
      </c>
      <c r="AA529" s="409">
        <v>0</v>
      </c>
      <c r="AB529" s="409">
        <v>0</v>
      </c>
      <c r="AC529" s="409">
        <v>0</v>
      </c>
      <c r="AD529" s="409">
        <v>0</v>
      </c>
      <c r="AE529" s="409">
        <v>0</v>
      </c>
      <c r="AF529" s="409">
        <f t="shared" ref="AF529" si="980">AF528</f>
        <v>0</v>
      </c>
      <c r="AG529" s="409">
        <f t="shared" ref="AG529" si="981">AG528</f>
        <v>0</v>
      </c>
      <c r="AH529" s="409">
        <f t="shared" ref="AH529" si="982">AH528</f>
        <v>0</v>
      </c>
      <c r="AI529" s="409">
        <f t="shared" ref="AI529" si="983">AI528</f>
        <v>0</v>
      </c>
      <c r="AJ529" s="409">
        <f t="shared" ref="AJ529" si="984">AJ528</f>
        <v>0</v>
      </c>
      <c r="AK529" s="409">
        <f t="shared" ref="AK529" si="985">AK528</f>
        <v>0</v>
      </c>
      <c r="AL529" s="409">
        <f t="shared" ref="AL529" si="986">AL528</f>
        <v>0</v>
      </c>
      <c r="AM529" s="305"/>
    </row>
    <row r="530" spans="1:39" outlineLevel="1">
      <c r="A530" s="513"/>
      <c r="B530" s="844"/>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0"/>
      <c r="Z530" s="423"/>
      <c r="AA530" s="423"/>
      <c r="AB530" s="423"/>
      <c r="AC530" s="423"/>
      <c r="AD530" s="423"/>
      <c r="AE530" s="423"/>
      <c r="AF530" s="423"/>
      <c r="AG530" s="423"/>
      <c r="AH530" s="423"/>
      <c r="AI530" s="423"/>
      <c r="AJ530" s="423"/>
      <c r="AK530" s="423"/>
      <c r="AL530" s="423"/>
      <c r="AM530" s="305"/>
    </row>
    <row r="531" spans="1:39" ht="30" outlineLevel="1">
      <c r="A531" s="513">
        <v>40</v>
      </c>
      <c r="B531" s="844" t="s">
        <v>132</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4"/>
      <c r="Z531" s="408"/>
      <c r="AA531" s="408"/>
      <c r="AB531" s="408"/>
      <c r="AC531" s="408"/>
      <c r="AD531" s="408"/>
      <c r="AE531" s="408"/>
      <c r="AF531" s="413"/>
      <c r="AG531" s="413"/>
      <c r="AH531" s="413"/>
      <c r="AI531" s="413"/>
      <c r="AJ531" s="413"/>
      <c r="AK531" s="413"/>
      <c r="AL531" s="413"/>
      <c r="AM531" s="295">
        <f>SUM(Y531:AL531)</f>
        <v>0</v>
      </c>
    </row>
    <row r="532" spans="1:39" outlineLevel="1">
      <c r="A532" s="513"/>
      <c r="B532" s="845" t="s">
        <v>308</v>
      </c>
      <c r="C532" s="290" t="s">
        <v>163</v>
      </c>
      <c r="D532" s="294"/>
      <c r="E532" s="294"/>
      <c r="F532" s="294"/>
      <c r="G532" s="294"/>
      <c r="H532" s="294"/>
      <c r="I532" s="294"/>
      <c r="J532" s="294"/>
      <c r="K532" s="294"/>
      <c r="L532" s="294"/>
      <c r="M532" s="294"/>
      <c r="N532" s="294">
        <v>0</v>
      </c>
      <c r="O532" s="294"/>
      <c r="P532" s="294"/>
      <c r="Q532" s="294"/>
      <c r="R532" s="294"/>
      <c r="S532" s="294"/>
      <c r="T532" s="294"/>
      <c r="U532" s="294"/>
      <c r="V532" s="294"/>
      <c r="W532" s="294"/>
      <c r="X532" s="294"/>
      <c r="Y532" s="409">
        <v>0</v>
      </c>
      <c r="Z532" s="409">
        <v>0</v>
      </c>
      <c r="AA532" s="409">
        <v>0</v>
      </c>
      <c r="AB532" s="409">
        <v>0</v>
      </c>
      <c r="AC532" s="409">
        <v>0</v>
      </c>
      <c r="AD532" s="409">
        <v>0</v>
      </c>
      <c r="AE532" s="409">
        <v>0</v>
      </c>
      <c r="AF532" s="409">
        <f t="shared" ref="AF532" si="987">AF531</f>
        <v>0</v>
      </c>
      <c r="AG532" s="409">
        <f t="shared" ref="AG532" si="988">AG531</f>
        <v>0</v>
      </c>
      <c r="AH532" s="409">
        <f t="shared" ref="AH532" si="989">AH531</f>
        <v>0</v>
      </c>
      <c r="AI532" s="409">
        <f t="shared" ref="AI532" si="990">AI531</f>
        <v>0</v>
      </c>
      <c r="AJ532" s="409">
        <f t="shared" ref="AJ532" si="991">AJ531</f>
        <v>0</v>
      </c>
      <c r="AK532" s="409">
        <f t="shared" ref="AK532" si="992">AK531</f>
        <v>0</v>
      </c>
      <c r="AL532" s="409">
        <f t="shared" ref="AL532" si="993">AL531</f>
        <v>0</v>
      </c>
      <c r="AM532" s="305"/>
    </row>
    <row r="533" spans="1:39" outlineLevel="1">
      <c r="A533" s="513"/>
      <c r="B533" s="844"/>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0"/>
      <c r="Z533" s="423"/>
      <c r="AA533" s="423"/>
      <c r="AB533" s="423"/>
      <c r="AC533" s="423"/>
      <c r="AD533" s="423"/>
      <c r="AE533" s="423"/>
      <c r="AF533" s="423"/>
      <c r="AG533" s="423"/>
      <c r="AH533" s="423"/>
      <c r="AI533" s="423"/>
      <c r="AJ533" s="423"/>
      <c r="AK533" s="423"/>
      <c r="AL533" s="423"/>
      <c r="AM533" s="305"/>
    </row>
    <row r="534" spans="1:39" ht="45" outlineLevel="1">
      <c r="A534" s="513">
        <v>41</v>
      </c>
      <c r="B534" s="844" t="s">
        <v>133</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4"/>
      <c r="Z534" s="408"/>
      <c r="AA534" s="408"/>
      <c r="AB534" s="408"/>
      <c r="AC534" s="408"/>
      <c r="AD534" s="408"/>
      <c r="AE534" s="408"/>
      <c r="AF534" s="413"/>
      <c r="AG534" s="413"/>
      <c r="AH534" s="413"/>
      <c r="AI534" s="413"/>
      <c r="AJ534" s="413"/>
      <c r="AK534" s="413"/>
      <c r="AL534" s="413"/>
      <c r="AM534" s="295">
        <f>SUM(Y534:AL534)</f>
        <v>0</v>
      </c>
    </row>
    <row r="535" spans="1:39" outlineLevel="1">
      <c r="A535" s="513"/>
      <c r="B535" s="845" t="s">
        <v>308</v>
      </c>
      <c r="C535" s="290" t="s">
        <v>163</v>
      </c>
      <c r="D535" s="294"/>
      <c r="E535" s="294"/>
      <c r="F535" s="294"/>
      <c r="G535" s="294"/>
      <c r="H535" s="294"/>
      <c r="I535" s="294"/>
      <c r="J535" s="294"/>
      <c r="K535" s="294"/>
      <c r="L535" s="294"/>
      <c r="M535" s="294"/>
      <c r="N535" s="294">
        <v>0</v>
      </c>
      <c r="O535" s="294"/>
      <c r="P535" s="294"/>
      <c r="Q535" s="294"/>
      <c r="R535" s="294"/>
      <c r="S535" s="294"/>
      <c r="T535" s="294"/>
      <c r="U535" s="294"/>
      <c r="V535" s="294"/>
      <c r="W535" s="294"/>
      <c r="X535" s="294"/>
      <c r="Y535" s="409">
        <v>0</v>
      </c>
      <c r="Z535" s="409">
        <v>0</v>
      </c>
      <c r="AA535" s="409">
        <v>0</v>
      </c>
      <c r="AB535" s="409">
        <v>0</v>
      </c>
      <c r="AC535" s="409">
        <v>0</v>
      </c>
      <c r="AD535" s="409">
        <v>0</v>
      </c>
      <c r="AE535" s="409">
        <v>0</v>
      </c>
      <c r="AF535" s="409">
        <f t="shared" ref="AF535" si="994">AF534</f>
        <v>0</v>
      </c>
      <c r="AG535" s="409">
        <f t="shared" ref="AG535" si="995">AG534</f>
        <v>0</v>
      </c>
      <c r="AH535" s="409">
        <f t="shared" ref="AH535" si="996">AH534</f>
        <v>0</v>
      </c>
      <c r="AI535" s="409">
        <f t="shared" ref="AI535" si="997">AI534</f>
        <v>0</v>
      </c>
      <c r="AJ535" s="409">
        <f t="shared" ref="AJ535" si="998">AJ534</f>
        <v>0</v>
      </c>
      <c r="AK535" s="409">
        <f t="shared" ref="AK535" si="999">AK534</f>
        <v>0</v>
      </c>
      <c r="AL535" s="409">
        <f t="shared" ref="AL535" si="1000">AL534</f>
        <v>0</v>
      </c>
      <c r="AM535" s="305"/>
    </row>
    <row r="536" spans="1:39" outlineLevel="1">
      <c r="A536" s="513"/>
      <c r="B536" s="844"/>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0"/>
      <c r="Z536" s="423"/>
      <c r="AA536" s="423"/>
      <c r="AB536" s="423"/>
      <c r="AC536" s="423"/>
      <c r="AD536" s="423"/>
      <c r="AE536" s="423"/>
      <c r="AF536" s="423"/>
      <c r="AG536" s="423"/>
      <c r="AH536" s="423"/>
      <c r="AI536" s="423"/>
      <c r="AJ536" s="423"/>
      <c r="AK536" s="423"/>
      <c r="AL536" s="423"/>
      <c r="AM536" s="305"/>
    </row>
    <row r="537" spans="1:39" ht="45" outlineLevel="1">
      <c r="A537" s="513">
        <v>42</v>
      </c>
      <c r="B537" s="844"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4"/>
      <c r="Z537" s="408"/>
      <c r="AA537" s="408"/>
      <c r="AB537" s="408"/>
      <c r="AC537" s="408"/>
      <c r="AD537" s="408"/>
      <c r="AE537" s="408"/>
      <c r="AF537" s="413"/>
      <c r="AG537" s="413"/>
      <c r="AH537" s="413"/>
      <c r="AI537" s="413"/>
      <c r="AJ537" s="413"/>
      <c r="AK537" s="413"/>
      <c r="AL537" s="413"/>
      <c r="AM537" s="295">
        <f>SUM(Y537:AL537)</f>
        <v>0</v>
      </c>
    </row>
    <row r="538" spans="1:39" outlineLevel="1">
      <c r="A538" s="513"/>
      <c r="B538" s="845" t="s">
        <v>308</v>
      </c>
      <c r="C538" s="290" t="s">
        <v>163</v>
      </c>
      <c r="D538" s="294"/>
      <c r="E538" s="294"/>
      <c r="F538" s="294"/>
      <c r="G538" s="294"/>
      <c r="H538" s="294"/>
      <c r="I538" s="294"/>
      <c r="J538" s="294"/>
      <c r="K538" s="294"/>
      <c r="L538" s="294"/>
      <c r="M538" s="294"/>
      <c r="N538" s="461"/>
      <c r="O538" s="294"/>
      <c r="P538" s="294"/>
      <c r="Q538" s="294"/>
      <c r="R538" s="294"/>
      <c r="S538" s="294"/>
      <c r="T538" s="294"/>
      <c r="U538" s="294"/>
      <c r="V538" s="294"/>
      <c r="W538" s="294"/>
      <c r="X538" s="294"/>
      <c r="Y538" s="409">
        <v>0</v>
      </c>
      <c r="Z538" s="409">
        <v>0</v>
      </c>
      <c r="AA538" s="409">
        <v>0</v>
      </c>
      <c r="AB538" s="409">
        <v>0</v>
      </c>
      <c r="AC538" s="409">
        <v>0</v>
      </c>
      <c r="AD538" s="409">
        <v>0</v>
      </c>
      <c r="AE538" s="409">
        <v>0</v>
      </c>
      <c r="AF538" s="409">
        <f t="shared" ref="AF538" si="1001">AF537</f>
        <v>0</v>
      </c>
      <c r="AG538" s="409">
        <f t="shared" ref="AG538" si="1002">AG537</f>
        <v>0</v>
      </c>
      <c r="AH538" s="409">
        <f t="shared" ref="AH538" si="1003">AH537</f>
        <v>0</v>
      </c>
      <c r="AI538" s="409">
        <f t="shared" ref="AI538" si="1004">AI537</f>
        <v>0</v>
      </c>
      <c r="AJ538" s="409">
        <f t="shared" ref="AJ538" si="1005">AJ537</f>
        <v>0</v>
      </c>
      <c r="AK538" s="409">
        <f t="shared" ref="AK538" si="1006">AK537</f>
        <v>0</v>
      </c>
      <c r="AL538" s="409">
        <f t="shared" ref="AL538" si="1007">AL537</f>
        <v>0</v>
      </c>
      <c r="AM538" s="305"/>
    </row>
    <row r="539" spans="1:39" outlineLevel="1">
      <c r="A539" s="513"/>
      <c r="B539" s="844"/>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0"/>
      <c r="Z539" s="423"/>
      <c r="AA539" s="423"/>
      <c r="AB539" s="423"/>
      <c r="AC539" s="423"/>
      <c r="AD539" s="423"/>
      <c r="AE539" s="423"/>
      <c r="AF539" s="423"/>
      <c r="AG539" s="423"/>
      <c r="AH539" s="423"/>
      <c r="AI539" s="423"/>
      <c r="AJ539" s="423"/>
      <c r="AK539" s="423"/>
      <c r="AL539" s="423"/>
      <c r="AM539" s="305"/>
    </row>
    <row r="540" spans="1:39" ht="30" outlineLevel="1">
      <c r="A540" s="513">
        <v>43</v>
      </c>
      <c r="B540" s="844" t="s">
        <v>135</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4"/>
      <c r="Z540" s="408"/>
      <c r="AA540" s="408"/>
      <c r="AB540" s="408"/>
      <c r="AC540" s="408"/>
      <c r="AD540" s="408"/>
      <c r="AE540" s="408"/>
      <c r="AF540" s="413"/>
      <c r="AG540" s="413"/>
      <c r="AH540" s="413"/>
      <c r="AI540" s="413"/>
      <c r="AJ540" s="413"/>
      <c r="AK540" s="413"/>
      <c r="AL540" s="413"/>
      <c r="AM540" s="295">
        <f>SUM(Y540:AL540)</f>
        <v>0</v>
      </c>
    </row>
    <row r="541" spans="1:39" outlineLevel="1">
      <c r="A541" s="513"/>
      <c r="B541" s="845" t="s">
        <v>308</v>
      </c>
      <c r="C541" s="290" t="s">
        <v>163</v>
      </c>
      <c r="D541" s="294"/>
      <c r="E541" s="294"/>
      <c r="F541" s="294"/>
      <c r="G541" s="294"/>
      <c r="H541" s="294"/>
      <c r="I541" s="294"/>
      <c r="J541" s="294"/>
      <c r="K541" s="294"/>
      <c r="L541" s="294"/>
      <c r="M541" s="294"/>
      <c r="N541" s="294">
        <v>0</v>
      </c>
      <c r="O541" s="294"/>
      <c r="P541" s="294"/>
      <c r="Q541" s="294"/>
      <c r="R541" s="294"/>
      <c r="S541" s="294"/>
      <c r="T541" s="294"/>
      <c r="U541" s="294"/>
      <c r="V541" s="294"/>
      <c r="W541" s="294"/>
      <c r="X541" s="294"/>
      <c r="Y541" s="409">
        <v>0</v>
      </c>
      <c r="Z541" s="409">
        <v>0</v>
      </c>
      <c r="AA541" s="409">
        <v>0</v>
      </c>
      <c r="AB541" s="409">
        <v>0</v>
      </c>
      <c r="AC541" s="409">
        <v>0</v>
      </c>
      <c r="AD541" s="409">
        <v>0</v>
      </c>
      <c r="AE541" s="409">
        <v>0</v>
      </c>
      <c r="AF541" s="409">
        <f t="shared" ref="AF541" si="1008">AF540</f>
        <v>0</v>
      </c>
      <c r="AG541" s="409">
        <f t="shared" ref="AG541" si="1009">AG540</f>
        <v>0</v>
      </c>
      <c r="AH541" s="409">
        <f t="shared" ref="AH541" si="1010">AH540</f>
        <v>0</v>
      </c>
      <c r="AI541" s="409">
        <f t="shared" ref="AI541" si="1011">AI540</f>
        <v>0</v>
      </c>
      <c r="AJ541" s="409">
        <f t="shared" ref="AJ541" si="1012">AJ540</f>
        <v>0</v>
      </c>
      <c r="AK541" s="409">
        <f t="shared" ref="AK541" si="1013">AK540</f>
        <v>0</v>
      </c>
      <c r="AL541" s="409">
        <f t="shared" ref="AL541" si="1014">AL540</f>
        <v>0</v>
      </c>
      <c r="AM541" s="305"/>
    </row>
    <row r="542" spans="1:39" outlineLevel="1">
      <c r="A542" s="513"/>
      <c r="B542" s="844"/>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0"/>
      <c r="Z542" s="423"/>
      <c r="AA542" s="423"/>
      <c r="AB542" s="423"/>
      <c r="AC542" s="423"/>
      <c r="AD542" s="423"/>
      <c r="AE542" s="423"/>
      <c r="AF542" s="423"/>
      <c r="AG542" s="423"/>
      <c r="AH542" s="423"/>
      <c r="AI542" s="423"/>
      <c r="AJ542" s="423"/>
      <c r="AK542" s="423"/>
      <c r="AL542" s="423"/>
      <c r="AM542" s="305"/>
    </row>
    <row r="543" spans="1:39" ht="45" outlineLevel="1">
      <c r="A543" s="513">
        <v>44</v>
      </c>
      <c r="B543" s="844" t="s">
        <v>136</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4"/>
      <c r="Z543" s="408"/>
      <c r="AA543" s="408"/>
      <c r="AB543" s="408"/>
      <c r="AC543" s="408"/>
      <c r="AD543" s="408"/>
      <c r="AE543" s="408"/>
      <c r="AF543" s="413"/>
      <c r="AG543" s="413"/>
      <c r="AH543" s="413"/>
      <c r="AI543" s="413"/>
      <c r="AJ543" s="413"/>
      <c r="AK543" s="413"/>
      <c r="AL543" s="413"/>
      <c r="AM543" s="295">
        <f>SUM(Y543:AL543)</f>
        <v>0</v>
      </c>
    </row>
    <row r="544" spans="1:39" outlineLevel="1">
      <c r="A544" s="513"/>
      <c r="B544" s="845" t="s">
        <v>308</v>
      </c>
      <c r="C544" s="290" t="s">
        <v>163</v>
      </c>
      <c r="D544" s="294"/>
      <c r="E544" s="294"/>
      <c r="F544" s="294"/>
      <c r="G544" s="294"/>
      <c r="H544" s="294"/>
      <c r="I544" s="294"/>
      <c r="J544" s="294"/>
      <c r="K544" s="294"/>
      <c r="L544" s="294"/>
      <c r="M544" s="294"/>
      <c r="N544" s="294">
        <v>0</v>
      </c>
      <c r="O544" s="294"/>
      <c r="P544" s="294"/>
      <c r="Q544" s="294"/>
      <c r="R544" s="294"/>
      <c r="S544" s="294"/>
      <c r="T544" s="294"/>
      <c r="U544" s="294"/>
      <c r="V544" s="294"/>
      <c r="W544" s="294"/>
      <c r="X544" s="294"/>
      <c r="Y544" s="409">
        <v>0</v>
      </c>
      <c r="Z544" s="409">
        <v>0</v>
      </c>
      <c r="AA544" s="409">
        <v>0</v>
      </c>
      <c r="AB544" s="409">
        <v>0</v>
      </c>
      <c r="AC544" s="409">
        <v>0</v>
      </c>
      <c r="AD544" s="409">
        <v>0</v>
      </c>
      <c r="AE544" s="409">
        <v>0</v>
      </c>
      <c r="AF544" s="409">
        <f t="shared" ref="AF544" si="1015">AF543</f>
        <v>0</v>
      </c>
      <c r="AG544" s="409">
        <f t="shared" ref="AG544" si="1016">AG543</f>
        <v>0</v>
      </c>
      <c r="AH544" s="409">
        <f t="shared" ref="AH544" si="1017">AH543</f>
        <v>0</v>
      </c>
      <c r="AI544" s="409">
        <f t="shared" ref="AI544" si="1018">AI543</f>
        <v>0</v>
      </c>
      <c r="AJ544" s="409">
        <f t="shared" ref="AJ544" si="1019">AJ543</f>
        <v>0</v>
      </c>
      <c r="AK544" s="409">
        <f t="shared" ref="AK544" si="1020">AK543</f>
        <v>0</v>
      </c>
      <c r="AL544" s="409">
        <f t="shared" ref="AL544" si="1021">AL543</f>
        <v>0</v>
      </c>
      <c r="AM544" s="305"/>
    </row>
    <row r="545" spans="1:39" outlineLevel="1">
      <c r="A545" s="513"/>
      <c r="B545" s="844"/>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0"/>
      <c r="Z545" s="423"/>
      <c r="AA545" s="423"/>
      <c r="AB545" s="423"/>
      <c r="AC545" s="423"/>
      <c r="AD545" s="423"/>
      <c r="AE545" s="423"/>
      <c r="AF545" s="423"/>
      <c r="AG545" s="423"/>
      <c r="AH545" s="423"/>
      <c r="AI545" s="423"/>
      <c r="AJ545" s="423"/>
      <c r="AK545" s="423"/>
      <c r="AL545" s="423"/>
      <c r="AM545" s="305"/>
    </row>
    <row r="546" spans="1:39" ht="30" outlineLevel="1">
      <c r="A546" s="513">
        <v>45</v>
      </c>
      <c r="B546" s="844" t="s">
        <v>137</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4"/>
      <c r="Z546" s="408"/>
      <c r="AA546" s="408"/>
      <c r="AB546" s="408"/>
      <c r="AC546" s="408"/>
      <c r="AD546" s="408"/>
      <c r="AE546" s="408"/>
      <c r="AF546" s="413"/>
      <c r="AG546" s="413"/>
      <c r="AH546" s="413"/>
      <c r="AI546" s="413"/>
      <c r="AJ546" s="413"/>
      <c r="AK546" s="413"/>
      <c r="AL546" s="413"/>
      <c r="AM546" s="295">
        <f>SUM(Y546:AL546)</f>
        <v>0</v>
      </c>
    </row>
    <row r="547" spans="1:39" outlineLevel="1">
      <c r="A547" s="513"/>
      <c r="B547" s="845" t="s">
        <v>308</v>
      </c>
      <c r="C547" s="290" t="s">
        <v>163</v>
      </c>
      <c r="D547" s="294"/>
      <c r="E547" s="294"/>
      <c r="F547" s="294"/>
      <c r="G547" s="294"/>
      <c r="H547" s="294"/>
      <c r="I547" s="294"/>
      <c r="J547" s="294"/>
      <c r="K547" s="294"/>
      <c r="L547" s="294"/>
      <c r="M547" s="294"/>
      <c r="N547" s="294">
        <v>0</v>
      </c>
      <c r="O547" s="294"/>
      <c r="P547" s="294"/>
      <c r="Q547" s="294"/>
      <c r="R547" s="294"/>
      <c r="S547" s="294"/>
      <c r="T547" s="294"/>
      <c r="U547" s="294"/>
      <c r="V547" s="294"/>
      <c r="W547" s="294"/>
      <c r="X547" s="294"/>
      <c r="Y547" s="409">
        <v>0</v>
      </c>
      <c r="Z547" s="409">
        <v>0</v>
      </c>
      <c r="AA547" s="409">
        <v>0</v>
      </c>
      <c r="AB547" s="409">
        <v>0</v>
      </c>
      <c r="AC547" s="409">
        <v>0</v>
      </c>
      <c r="AD547" s="409">
        <v>0</v>
      </c>
      <c r="AE547" s="409">
        <v>0</v>
      </c>
      <c r="AF547" s="409">
        <f t="shared" ref="AF547" si="1022">AF546</f>
        <v>0</v>
      </c>
      <c r="AG547" s="409">
        <f t="shared" ref="AG547" si="1023">AG546</f>
        <v>0</v>
      </c>
      <c r="AH547" s="409">
        <f t="shared" ref="AH547" si="1024">AH546</f>
        <v>0</v>
      </c>
      <c r="AI547" s="409">
        <f t="shared" ref="AI547" si="1025">AI546</f>
        <v>0</v>
      </c>
      <c r="AJ547" s="409">
        <f t="shared" ref="AJ547" si="1026">AJ546</f>
        <v>0</v>
      </c>
      <c r="AK547" s="409">
        <f t="shared" ref="AK547" si="1027">AK546</f>
        <v>0</v>
      </c>
      <c r="AL547" s="409">
        <f t="shared" ref="AL547" si="1028">AL546</f>
        <v>0</v>
      </c>
      <c r="AM547" s="305"/>
    </row>
    <row r="548" spans="1:39" outlineLevel="1">
      <c r="A548" s="513"/>
      <c r="B548" s="844"/>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0"/>
      <c r="Z548" s="423"/>
      <c r="AA548" s="423"/>
      <c r="AB548" s="423"/>
      <c r="AC548" s="423"/>
      <c r="AD548" s="423"/>
      <c r="AE548" s="423"/>
      <c r="AF548" s="423"/>
      <c r="AG548" s="423"/>
      <c r="AH548" s="423"/>
      <c r="AI548" s="423"/>
      <c r="AJ548" s="423"/>
      <c r="AK548" s="423"/>
      <c r="AL548" s="423"/>
      <c r="AM548" s="305"/>
    </row>
    <row r="549" spans="1:39" ht="30" outlineLevel="1">
      <c r="A549" s="513">
        <v>46</v>
      </c>
      <c r="B549" s="844" t="s">
        <v>138</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4"/>
      <c r="Z549" s="408"/>
      <c r="AA549" s="408"/>
      <c r="AB549" s="408"/>
      <c r="AC549" s="408"/>
      <c r="AD549" s="408"/>
      <c r="AE549" s="408"/>
      <c r="AF549" s="413"/>
      <c r="AG549" s="413"/>
      <c r="AH549" s="413"/>
      <c r="AI549" s="413"/>
      <c r="AJ549" s="413"/>
      <c r="AK549" s="413"/>
      <c r="AL549" s="413"/>
      <c r="AM549" s="295">
        <f>SUM(Y549:AL549)</f>
        <v>0</v>
      </c>
    </row>
    <row r="550" spans="1:39" outlineLevel="1">
      <c r="A550" s="513"/>
      <c r="B550" s="845" t="s">
        <v>308</v>
      </c>
      <c r="C550" s="290" t="s">
        <v>163</v>
      </c>
      <c r="D550" s="294"/>
      <c r="E550" s="294"/>
      <c r="F550" s="294"/>
      <c r="G550" s="294"/>
      <c r="H550" s="294"/>
      <c r="I550" s="294"/>
      <c r="J550" s="294"/>
      <c r="K550" s="294"/>
      <c r="L550" s="294"/>
      <c r="M550" s="294"/>
      <c r="N550" s="294">
        <v>0</v>
      </c>
      <c r="O550" s="294"/>
      <c r="P550" s="294"/>
      <c r="Q550" s="294"/>
      <c r="R550" s="294"/>
      <c r="S550" s="294"/>
      <c r="T550" s="294"/>
      <c r="U550" s="294"/>
      <c r="V550" s="294"/>
      <c r="W550" s="294"/>
      <c r="X550" s="294"/>
      <c r="Y550" s="409">
        <v>0</v>
      </c>
      <c r="Z550" s="409">
        <v>0</v>
      </c>
      <c r="AA550" s="409">
        <v>0</v>
      </c>
      <c r="AB550" s="409">
        <v>0</v>
      </c>
      <c r="AC550" s="409">
        <v>0</v>
      </c>
      <c r="AD550" s="409">
        <v>0</v>
      </c>
      <c r="AE550" s="409">
        <v>0</v>
      </c>
      <c r="AF550" s="409">
        <f t="shared" ref="AF550" si="1029">AF549</f>
        <v>0</v>
      </c>
      <c r="AG550" s="409">
        <f t="shared" ref="AG550" si="1030">AG549</f>
        <v>0</v>
      </c>
      <c r="AH550" s="409">
        <f t="shared" ref="AH550" si="1031">AH549</f>
        <v>0</v>
      </c>
      <c r="AI550" s="409">
        <f t="shared" ref="AI550" si="1032">AI549</f>
        <v>0</v>
      </c>
      <c r="AJ550" s="409">
        <f t="shared" ref="AJ550" si="1033">AJ549</f>
        <v>0</v>
      </c>
      <c r="AK550" s="409">
        <f t="shared" ref="AK550" si="1034">AK549</f>
        <v>0</v>
      </c>
      <c r="AL550" s="409">
        <f t="shared" ref="AL550" si="1035">AL549</f>
        <v>0</v>
      </c>
      <c r="AM550" s="305"/>
    </row>
    <row r="551" spans="1:39" outlineLevel="1">
      <c r="A551" s="513"/>
      <c r="B551" s="844"/>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0"/>
      <c r="Z551" s="423"/>
      <c r="AA551" s="423"/>
      <c r="AB551" s="423"/>
      <c r="AC551" s="423"/>
      <c r="AD551" s="423"/>
      <c r="AE551" s="423"/>
      <c r="AF551" s="423"/>
      <c r="AG551" s="423"/>
      <c r="AH551" s="423"/>
      <c r="AI551" s="423"/>
      <c r="AJ551" s="423"/>
      <c r="AK551" s="423"/>
      <c r="AL551" s="423"/>
      <c r="AM551" s="305"/>
    </row>
    <row r="552" spans="1:39" ht="30" outlineLevel="1">
      <c r="A552" s="513">
        <v>47</v>
      </c>
      <c r="B552" s="844" t="s">
        <v>139</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4"/>
      <c r="Z552" s="408"/>
      <c r="AA552" s="408"/>
      <c r="AB552" s="408"/>
      <c r="AC552" s="408"/>
      <c r="AD552" s="408"/>
      <c r="AE552" s="408"/>
      <c r="AF552" s="413"/>
      <c r="AG552" s="413"/>
      <c r="AH552" s="413"/>
      <c r="AI552" s="413"/>
      <c r="AJ552" s="413"/>
      <c r="AK552" s="413"/>
      <c r="AL552" s="413"/>
      <c r="AM552" s="295">
        <f>SUM(Y552:AL552)</f>
        <v>0</v>
      </c>
    </row>
    <row r="553" spans="1:39" outlineLevel="1">
      <c r="A553" s="513"/>
      <c r="B553" s="845" t="s">
        <v>308</v>
      </c>
      <c r="C553" s="290" t="s">
        <v>163</v>
      </c>
      <c r="D553" s="294"/>
      <c r="E553" s="294"/>
      <c r="F553" s="294"/>
      <c r="G553" s="294"/>
      <c r="H553" s="294"/>
      <c r="I553" s="294"/>
      <c r="J553" s="294"/>
      <c r="K553" s="294"/>
      <c r="L553" s="294"/>
      <c r="M553" s="294"/>
      <c r="N553" s="294">
        <v>0</v>
      </c>
      <c r="O553" s="294"/>
      <c r="P553" s="294"/>
      <c r="Q553" s="294"/>
      <c r="R553" s="294"/>
      <c r="S553" s="294"/>
      <c r="T553" s="294"/>
      <c r="U553" s="294"/>
      <c r="V553" s="294"/>
      <c r="W553" s="294"/>
      <c r="X553" s="294"/>
      <c r="Y553" s="409">
        <v>0</v>
      </c>
      <c r="Z553" s="409">
        <v>0</v>
      </c>
      <c r="AA553" s="409">
        <v>0</v>
      </c>
      <c r="AB553" s="409">
        <v>0</v>
      </c>
      <c r="AC553" s="409">
        <v>0</v>
      </c>
      <c r="AD553" s="409">
        <v>0</v>
      </c>
      <c r="AE553" s="409">
        <v>0</v>
      </c>
      <c r="AF553" s="409">
        <f t="shared" ref="AF553" si="1036">AF552</f>
        <v>0</v>
      </c>
      <c r="AG553" s="409">
        <f t="shared" ref="AG553" si="1037">AG552</f>
        <v>0</v>
      </c>
      <c r="AH553" s="409">
        <f t="shared" ref="AH553" si="1038">AH552</f>
        <v>0</v>
      </c>
      <c r="AI553" s="409">
        <f t="shared" ref="AI553" si="1039">AI552</f>
        <v>0</v>
      </c>
      <c r="AJ553" s="409">
        <f t="shared" ref="AJ553" si="1040">AJ552</f>
        <v>0</v>
      </c>
      <c r="AK553" s="409">
        <f t="shared" ref="AK553" si="1041">AK552</f>
        <v>0</v>
      </c>
      <c r="AL553" s="409">
        <f t="shared" ref="AL553" si="1042">AL552</f>
        <v>0</v>
      </c>
      <c r="AM553" s="305"/>
    </row>
    <row r="554" spans="1:39" outlineLevel="1">
      <c r="A554" s="513"/>
      <c r="B554" s="844"/>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0"/>
      <c r="Z554" s="423"/>
      <c r="AA554" s="423"/>
      <c r="AB554" s="423"/>
      <c r="AC554" s="423"/>
      <c r="AD554" s="423"/>
      <c r="AE554" s="423"/>
      <c r="AF554" s="423"/>
      <c r="AG554" s="423"/>
      <c r="AH554" s="423"/>
      <c r="AI554" s="423"/>
      <c r="AJ554" s="423"/>
      <c r="AK554" s="423"/>
      <c r="AL554" s="423"/>
      <c r="AM554" s="305"/>
    </row>
    <row r="555" spans="1:39" ht="45" outlineLevel="1">
      <c r="A555" s="513">
        <v>48</v>
      </c>
      <c r="B555" s="844" t="s">
        <v>140</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4"/>
      <c r="Z555" s="408"/>
      <c r="AA555" s="408"/>
      <c r="AB555" s="408"/>
      <c r="AC555" s="408"/>
      <c r="AD555" s="408"/>
      <c r="AE555" s="408"/>
      <c r="AF555" s="413"/>
      <c r="AG555" s="413"/>
      <c r="AH555" s="413"/>
      <c r="AI555" s="413"/>
      <c r="AJ555" s="413"/>
      <c r="AK555" s="413"/>
      <c r="AL555" s="413"/>
      <c r="AM555" s="295">
        <f>SUM(Y555:AL555)</f>
        <v>0</v>
      </c>
    </row>
    <row r="556" spans="1:39" outlineLevel="1">
      <c r="A556" s="513"/>
      <c r="B556" s="845" t="s">
        <v>308</v>
      </c>
      <c r="C556" s="290" t="s">
        <v>163</v>
      </c>
      <c r="D556" s="294"/>
      <c r="E556" s="294"/>
      <c r="F556" s="294"/>
      <c r="G556" s="294"/>
      <c r="H556" s="294"/>
      <c r="I556" s="294"/>
      <c r="J556" s="294"/>
      <c r="K556" s="294"/>
      <c r="L556" s="294"/>
      <c r="M556" s="294"/>
      <c r="N556" s="294">
        <v>0</v>
      </c>
      <c r="O556" s="294"/>
      <c r="P556" s="294"/>
      <c r="Q556" s="294"/>
      <c r="R556" s="294"/>
      <c r="S556" s="294"/>
      <c r="T556" s="294"/>
      <c r="U556" s="294"/>
      <c r="V556" s="294"/>
      <c r="W556" s="294"/>
      <c r="X556" s="294"/>
      <c r="Y556" s="409">
        <v>0</v>
      </c>
      <c r="Z556" s="409">
        <v>0</v>
      </c>
      <c r="AA556" s="409">
        <v>0</v>
      </c>
      <c r="AB556" s="409">
        <v>0</v>
      </c>
      <c r="AC556" s="409">
        <v>0</v>
      </c>
      <c r="AD556" s="409">
        <v>0</v>
      </c>
      <c r="AE556" s="409">
        <v>0</v>
      </c>
      <c r="AF556" s="409">
        <f t="shared" ref="AF556" si="1043">AF555</f>
        <v>0</v>
      </c>
      <c r="AG556" s="409">
        <f t="shared" ref="AG556" si="1044">AG555</f>
        <v>0</v>
      </c>
      <c r="AH556" s="409">
        <f t="shared" ref="AH556" si="1045">AH555</f>
        <v>0</v>
      </c>
      <c r="AI556" s="409">
        <f t="shared" ref="AI556" si="1046">AI555</f>
        <v>0</v>
      </c>
      <c r="AJ556" s="409">
        <f t="shared" ref="AJ556" si="1047">AJ555</f>
        <v>0</v>
      </c>
      <c r="AK556" s="409">
        <f t="shared" ref="AK556" si="1048">AK555</f>
        <v>0</v>
      </c>
      <c r="AL556" s="409">
        <f t="shared" ref="AL556" si="1049">AL555</f>
        <v>0</v>
      </c>
      <c r="AM556" s="305"/>
    </row>
    <row r="557" spans="1:39" outlineLevel="1">
      <c r="A557" s="513"/>
      <c r="B557" s="844"/>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0"/>
      <c r="Z557" s="423"/>
      <c r="AA557" s="423"/>
      <c r="AB557" s="423"/>
      <c r="AC557" s="423"/>
      <c r="AD557" s="423"/>
      <c r="AE557" s="423"/>
      <c r="AF557" s="423"/>
      <c r="AG557" s="423"/>
      <c r="AH557" s="423"/>
      <c r="AI557" s="423"/>
      <c r="AJ557" s="423"/>
      <c r="AK557" s="423"/>
      <c r="AL557" s="423"/>
      <c r="AM557" s="305"/>
    </row>
    <row r="558" spans="1:39" ht="30" outlineLevel="1">
      <c r="A558" s="513">
        <v>49</v>
      </c>
      <c r="B558" s="844" t="s">
        <v>141</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4"/>
      <c r="Z558" s="408"/>
      <c r="AA558" s="408"/>
      <c r="AB558" s="408"/>
      <c r="AC558" s="408"/>
      <c r="AD558" s="408"/>
      <c r="AE558" s="408"/>
      <c r="AF558" s="413"/>
      <c r="AG558" s="413"/>
      <c r="AH558" s="413"/>
      <c r="AI558" s="413"/>
      <c r="AJ558" s="413"/>
      <c r="AK558" s="413"/>
      <c r="AL558" s="413"/>
      <c r="AM558" s="295">
        <f>SUM(Y558:AL558)</f>
        <v>0</v>
      </c>
    </row>
    <row r="559" spans="1:39" outlineLevel="1">
      <c r="A559" s="513"/>
      <c r="B559" s="845" t="s">
        <v>308</v>
      </c>
      <c r="C559" s="290" t="s">
        <v>163</v>
      </c>
      <c r="D559" s="294"/>
      <c r="E559" s="294"/>
      <c r="F559" s="294"/>
      <c r="G559" s="294"/>
      <c r="H559" s="294"/>
      <c r="I559" s="294"/>
      <c r="J559" s="294"/>
      <c r="K559" s="294"/>
      <c r="L559" s="294"/>
      <c r="M559" s="294"/>
      <c r="N559" s="294">
        <v>0</v>
      </c>
      <c r="O559" s="294"/>
      <c r="P559" s="294"/>
      <c r="Q559" s="294"/>
      <c r="R559" s="294"/>
      <c r="S559" s="294"/>
      <c r="T559" s="294"/>
      <c r="U559" s="294"/>
      <c r="V559" s="294"/>
      <c r="W559" s="294"/>
      <c r="X559" s="294"/>
      <c r="Y559" s="409">
        <v>0</v>
      </c>
      <c r="Z559" s="409">
        <v>0</v>
      </c>
      <c r="AA559" s="409">
        <v>0</v>
      </c>
      <c r="AB559" s="409">
        <v>0</v>
      </c>
      <c r="AC559" s="409">
        <v>0</v>
      </c>
      <c r="AD559" s="409">
        <v>0</v>
      </c>
      <c r="AE559" s="409">
        <v>0</v>
      </c>
      <c r="AF559" s="409">
        <f t="shared" ref="AF559" si="1050">AF558</f>
        <v>0</v>
      </c>
      <c r="AG559" s="409">
        <f t="shared" ref="AG559" si="1051">AG558</f>
        <v>0</v>
      </c>
      <c r="AH559" s="409">
        <f t="shared" ref="AH559" si="1052">AH558</f>
        <v>0</v>
      </c>
      <c r="AI559" s="409">
        <f t="shared" ref="AI559" si="1053">AI558</f>
        <v>0</v>
      </c>
      <c r="AJ559" s="409">
        <f t="shared" ref="AJ559" si="1054">AJ558</f>
        <v>0</v>
      </c>
      <c r="AK559" s="409">
        <f t="shared" ref="AK559" si="1055">AK558</f>
        <v>0</v>
      </c>
      <c r="AL559" s="409">
        <f t="shared" ref="AL559" si="1056">AL558</f>
        <v>0</v>
      </c>
      <c r="AM559" s="305"/>
    </row>
    <row r="560" spans="1:39" outlineLevel="1">
      <c r="A560" s="513"/>
      <c r="B560" s="845"/>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832" t="s">
        <v>292</v>
      </c>
      <c r="C561" s="327"/>
      <c r="D561" s="327">
        <f>SUM(D404:D559)</f>
        <v>12199921.279612243</v>
      </c>
      <c r="E561" s="327"/>
      <c r="F561" s="327"/>
      <c r="G561" s="327"/>
      <c r="H561" s="327"/>
      <c r="I561" s="327"/>
      <c r="J561" s="327"/>
      <c r="K561" s="327"/>
      <c r="L561" s="327"/>
      <c r="M561" s="327"/>
      <c r="N561" s="327"/>
      <c r="O561" s="327">
        <f>SUM(O404:O559)</f>
        <v>1658.5106831104854</v>
      </c>
      <c r="P561" s="327"/>
      <c r="Q561" s="327"/>
      <c r="R561" s="327"/>
      <c r="S561" s="327"/>
      <c r="T561" s="327"/>
      <c r="U561" s="327"/>
      <c r="V561" s="327"/>
      <c r="W561" s="327"/>
      <c r="X561" s="327"/>
      <c r="Y561" s="327">
        <f>IF(Y402="kWh",SUMPRODUCT(D404:D559,Y404:Y559))</f>
        <v>7237136.7586928606</v>
      </c>
      <c r="Z561" s="327">
        <f>IF(Z402="kWh",SUMPRODUCT(D404:D559,Z404:Z559))</f>
        <v>1146544.6832257153</v>
      </c>
      <c r="AA561" s="327">
        <f>IF(AA402="kw",SUMPRODUCT(N404:N559,O404:O559,AA404:AA559),SUMPRODUCT(D404:D559,AA404:AA559))</f>
        <v>8151.9800396690462</v>
      </c>
      <c r="AB561" s="327">
        <f>IF(AB402="kw",SUMPRODUCT(N404:N559,O404:O559,AB404:AB559),SUMPRODUCT(D404:D559,AB404:AB559))</f>
        <v>45.105281121736219</v>
      </c>
      <c r="AC561" s="327">
        <f>IF(AC402="kw",SUMPRODUCT(N404:N559,O404:O559,AC404:AC559),SUMPRODUCT(D404:D559,AC404:AC559))</f>
        <v>0</v>
      </c>
      <c r="AD561" s="327">
        <f>IF(AD402="kw",SUMPRODUCT(N404:N559,O404:O559,AD404:AD559),SUMPRODUCT(D404:D559,AD404:AD559))</f>
        <v>0</v>
      </c>
      <c r="AE561" s="327">
        <f>IF(AE402="kw",SUMPRODUCT(N404:N559,O404:O559,AE404:AE559),SUMPRODUCT(D404:D559,AE404:AE559))</f>
        <v>0</v>
      </c>
      <c r="AF561" s="327">
        <f>IF(AF402="kw",SUMPRODUCT(N404:N559,O404:O559,AF404:AF559),SUMPRODUCT(D404:D559,AF404:AF559))</f>
        <v>0</v>
      </c>
      <c r="AG561" s="327">
        <f>IF(AG402="kw",SUMPRODUCT(N404:N559,O404:O559,AG404:AG559),SUMPRODUCT(D404:D559,AG404:AG559))</f>
        <v>0</v>
      </c>
      <c r="AH561" s="327">
        <f>IF(AH402="kw",SUMPRODUCT(N404:N559,O404:O559,AH404:AH559),SUMPRODUCT(D404:D559,AH404:AH559))</f>
        <v>0</v>
      </c>
      <c r="AI561" s="327">
        <f>IF(AI402="kw",SUMPRODUCT(N404:N559,O404:O559,AI404:AI559),SUMPRODUCT(D404:D559,AI404:AI559))</f>
        <v>0</v>
      </c>
      <c r="AJ561" s="327">
        <f>IF(AJ402="kw",SUMPRODUCT(N404:N559,O404:O559,AJ404:AJ559),SUMPRODUCT(D404:D559,AJ404:AJ559))</f>
        <v>0</v>
      </c>
      <c r="AK561" s="327">
        <f>IF(AK402="kw",SUMPRODUCT(N404:N559,O404:O559,AK404:AK559),SUMPRODUCT(D404:D559,AK404:AK559))</f>
        <v>0</v>
      </c>
      <c r="AL561" s="327">
        <f>IF(AL402="kw",SUMPRODUCT(N404:N559,O404:O559,AL404:AL559),SUMPRODUCT(D404:D559,AL404:AL559))</f>
        <v>0</v>
      </c>
      <c r="AM561" s="328"/>
    </row>
    <row r="562" spans="2:39" ht="15.75">
      <c r="B562" s="833" t="s">
        <v>293</v>
      </c>
      <c r="C562" s="390"/>
      <c r="D562" s="390"/>
      <c r="E562" s="390"/>
      <c r="F562" s="390"/>
      <c r="G562" s="390"/>
      <c r="H562" s="390"/>
      <c r="I562" s="390"/>
      <c r="J562" s="390"/>
      <c r="K562" s="390"/>
      <c r="L562" s="390"/>
      <c r="M562" s="390"/>
      <c r="N562" s="390"/>
      <c r="O562" s="390"/>
      <c r="P562" s="390"/>
      <c r="Q562" s="390"/>
      <c r="R562" s="390"/>
      <c r="S562" s="390"/>
      <c r="T562" s="390"/>
      <c r="U562" s="390"/>
      <c r="V562" s="390"/>
      <c r="W562" s="390"/>
      <c r="X562" s="390"/>
      <c r="Y562" s="390">
        <f>HLOOKUP(Y218,'2. LRAMVA Threshold'!$B$42:$Q$53,9,FALSE)</f>
        <v>4162607</v>
      </c>
      <c r="Z562" s="390">
        <f>HLOOKUP(Z218,'2. LRAMVA Threshold'!$B$42:$Q$53,9,FALSE)</f>
        <v>1601705</v>
      </c>
      <c r="AA562" s="390">
        <f>HLOOKUP(AA218,'2. LRAMVA Threshold'!$B$42:$Q$53,9,FALSE)</f>
        <v>1126</v>
      </c>
      <c r="AB562" s="390">
        <f>HLOOKUP(AB218,'2. LRAMVA Threshold'!$B$42:$Q$53,9,FALSE)</f>
        <v>607</v>
      </c>
      <c r="AC562" s="390">
        <f>HLOOKUP(AC218,'2. LRAMVA Threshold'!$B$42:$Q$53,9,FALSE)</f>
        <v>3</v>
      </c>
      <c r="AD562" s="390">
        <f>HLOOKUP(AD218,'2. LRAMVA Threshold'!$B$42:$Q$53,9,FALSE)</f>
        <v>44</v>
      </c>
      <c r="AE562" s="390">
        <f>HLOOKUP(AE218,'2. LRAMVA Threshold'!$B$42:$Q$53,9,FALSE)</f>
        <v>35877</v>
      </c>
      <c r="AF562" s="390">
        <f>HLOOKUP(AF218,'2. LRAMVA Threshold'!$B$42:$Q$53,9,FALSE)</f>
        <v>722</v>
      </c>
      <c r="AG562" s="390">
        <f>HLOOKUP(AG218,'2. LRAMVA Threshold'!$B$42:$Q$53,9,FALSE)</f>
        <v>0</v>
      </c>
      <c r="AH562" s="390">
        <f>HLOOKUP(AH218,'2. LRAMVA Threshold'!$B$42:$Q$53,9,FALSE)</f>
        <v>0</v>
      </c>
      <c r="AI562" s="390">
        <f>HLOOKUP(AI218,'2. LRAMVA Threshold'!$B$42:$Q$53,9,FALSE)</f>
        <v>0</v>
      </c>
      <c r="AJ562" s="390">
        <f>HLOOKUP(AJ218,'2. LRAMVA Threshold'!$B$42:$Q$53,9,FALSE)</f>
        <v>0</v>
      </c>
      <c r="AK562" s="390">
        <f>HLOOKUP(AK218,'2. LRAMVA Threshold'!$B$42:$Q$53,9,FALSE)</f>
        <v>0</v>
      </c>
      <c r="AL562" s="390">
        <f>HLOOKUP(AL218,'2. LRAMVA Threshold'!$B$42:$Q$53,9,FALSE)</f>
        <v>0</v>
      </c>
      <c r="AM562" s="391"/>
    </row>
    <row r="563" spans="2:39">
      <c r="B563" s="839"/>
      <c r="C563" s="428"/>
      <c r="D563" s="429"/>
      <c r="E563" s="429"/>
      <c r="F563" s="429"/>
      <c r="G563" s="429"/>
      <c r="H563" s="429"/>
      <c r="I563" s="429"/>
      <c r="J563" s="429"/>
      <c r="K563" s="429"/>
      <c r="L563" s="429"/>
      <c r="M563" s="429"/>
      <c r="N563" s="429"/>
      <c r="O563" s="430"/>
      <c r="P563" s="429"/>
      <c r="Q563" s="429"/>
      <c r="R563" s="429"/>
      <c r="S563" s="431"/>
      <c r="T563" s="431"/>
      <c r="U563" s="431"/>
      <c r="V563" s="431"/>
      <c r="W563" s="429"/>
      <c r="X563" s="429"/>
      <c r="Y563" s="432"/>
      <c r="Z563" s="432"/>
      <c r="AA563" s="432"/>
      <c r="AB563" s="432"/>
      <c r="AC563" s="432"/>
      <c r="AD563" s="432"/>
      <c r="AE563" s="432"/>
      <c r="AF563" s="397"/>
      <c r="AG563" s="397"/>
      <c r="AH563" s="397"/>
      <c r="AI563" s="397"/>
      <c r="AJ563" s="397"/>
      <c r="AK563" s="397"/>
      <c r="AL563" s="397"/>
      <c r="AM563" s="398"/>
    </row>
    <row r="564" spans="2:39">
      <c r="B564" s="829" t="s">
        <v>294</v>
      </c>
      <c r="C564" s="336"/>
      <c r="D564" s="336"/>
      <c r="E564" s="374"/>
      <c r="F564" s="374"/>
      <c r="G564" s="374"/>
      <c r="H564" s="374"/>
      <c r="I564" s="374"/>
      <c r="J564" s="374"/>
      <c r="K564" s="374"/>
      <c r="L564" s="374"/>
      <c r="M564" s="374"/>
      <c r="N564" s="374"/>
      <c r="O564" s="290"/>
      <c r="P564" s="338"/>
      <c r="Q564" s="338"/>
      <c r="R564" s="338"/>
      <c r="S564" s="337"/>
      <c r="T564" s="337"/>
      <c r="U564" s="337"/>
      <c r="V564" s="337"/>
      <c r="W564" s="338"/>
      <c r="X564" s="338"/>
      <c r="Y564" s="339">
        <f>HLOOKUP(Y$35,'3.  Distribution Rates'!$C$122:$P$133,9,FALSE)</f>
        <v>0</v>
      </c>
      <c r="Z564" s="339">
        <f>HLOOKUP(Z$35,'3.  Distribution Rates'!$C$122:$P$133,9,FALSE)</f>
        <v>0</v>
      </c>
      <c r="AA564" s="339">
        <f>HLOOKUP(AA$35,'3.  Distribution Rates'!$C$122:$P$133,9,FALSE)</f>
        <v>0</v>
      </c>
      <c r="AB564" s="339">
        <f>HLOOKUP(AB$35,'3.  Distribution Rates'!$C$122:$P$133,9,FALSE)</f>
        <v>0</v>
      </c>
      <c r="AC564" s="339">
        <f>HLOOKUP(AC$35,'3.  Distribution Rates'!$C$122:$P$133,9,FALSE)</f>
        <v>0</v>
      </c>
      <c r="AD564" s="339">
        <f>HLOOKUP(AD$35,'3.  Distribution Rates'!$C$122:$P$133,9,FALSE)</f>
        <v>0</v>
      </c>
      <c r="AE564" s="339">
        <f>HLOOKUP(AE$35,'3.  Distribution Rates'!$C$122:$P$133,9,FALSE)</f>
        <v>0</v>
      </c>
      <c r="AF564" s="339">
        <f>HLOOKUP(AF$35,'3.  Distribution Rates'!$C$122:$P$133,9,FALSE)</f>
        <v>0</v>
      </c>
      <c r="AG564" s="339">
        <f>HLOOKUP(AG$35,'3.  Distribution Rates'!$C$122:$P$133,9,FALSE)</f>
        <v>0</v>
      </c>
      <c r="AH564" s="339">
        <f>HLOOKUP(AH$35,'3.  Distribution Rates'!$C$122:$P$133,9,FALSE)</f>
        <v>0</v>
      </c>
      <c r="AI564" s="339">
        <f>HLOOKUP(AI$35,'3.  Distribution Rates'!$C$122:$P$133,9,FALSE)</f>
        <v>0</v>
      </c>
      <c r="AJ564" s="339">
        <f>HLOOKUP(AJ$35,'3.  Distribution Rates'!$C$122:$P$133,9,FALSE)</f>
        <v>0</v>
      </c>
      <c r="AK564" s="339">
        <f>HLOOKUP(AK$35,'3.  Distribution Rates'!$C$122:$P$133,9,FALSE)</f>
        <v>0</v>
      </c>
      <c r="AL564" s="339">
        <f>HLOOKUP(AL$35,'3.  Distribution Rates'!$C$122:$P$133,9,FALSE)</f>
        <v>0</v>
      </c>
      <c r="AM564" s="434"/>
    </row>
    <row r="565" spans="2:39">
      <c r="B565" s="829" t="s">
        <v>295</v>
      </c>
      <c r="C565" s="343"/>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6">
        <f>'4.  2011-2014 LRAM'!Y140*Y564</f>
        <v>0</v>
      </c>
      <c r="Z565" s="376">
        <f>'4.  2011-2014 LRAM'!Z140*Z564</f>
        <v>0</v>
      </c>
      <c r="AA565" s="376">
        <f>'4.  2011-2014 LRAM'!AA140*AA564</f>
        <v>0</v>
      </c>
      <c r="AB565" s="376">
        <f>'4.  2011-2014 LRAM'!AB140*AB564</f>
        <v>0</v>
      </c>
      <c r="AC565" s="376">
        <f>'4.  2011-2014 LRAM'!AC140*AC564</f>
        <v>0</v>
      </c>
      <c r="AD565" s="376">
        <f>'4.  2011-2014 LRAM'!AD140*AD564</f>
        <v>0</v>
      </c>
      <c r="AE565" s="376">
        <f>'4.  2011-2014 LRAM'!AE140*AE564</f>
        <v>0</v>
      </c>
      <c r="AF565" s="376">
        <f>'4.  2011-2014 LRAM'!AF140*AF564</f>
        <v>0</v>
      </c>
      <c r="AG565" s="376">
        <f>'4.  2011-2014 LRAM'!AG140*AG564</f>
        <v>0</v>
      </c>
      <c r="AH565" s="376">
        <f>'4.  2011-2014 LRAM'!AH140*AH564</f>
        <v>0</v>
      </c>
      <c r="AI565" s="376">
        <f>'4.  2011-2014 LRAM'!AI140*AI564</f>
        <v>0</v>
      </c>
      <c r="AJ565" s="376">
        <f>'4.  2011-2014 LRAM'!AJ140*AJ564</f>
        <v>0</v>
      </c>
      <c r="AK565" s="376">
        <f>'4.  2011-2014 LRAM'!AK140*AK564</f>
        <v>0</v>
      </c>
      <c r="AL565" s="376">
        <f>'4.  2011-2014 LRAM'!AL140*AL564</f>
        <v>0</v>
      </c>
      <c r="AM565" s="609">
        <f t="shared" ref="AM565:AM571" si="1057">SUM(Y565:AL565)</f>
        <v>0</v>
      </c>
    </row>
    <row r="566" spans="2:39">
      <c r="B566" s="829" t="s">
        <v>296</v>
      </c>
      <c r="C566" s="343"/>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6">
        <f>'4.  2011-2014 LRAM'!Y269*Y564</f>
        <v>0</v>
      </c>
      <c r="Z566" s="376">
        <f>'4.  2011-2014 LRAM'!Z269*Z564</f>
        <v>0</v>
      </c>
      <c r="AA566" s="376">
        <f>'4.  2011-2014 LRAM'!AA269*AA564</f>
        <v>0</v>
      </c>
      <c r="AB566" s="376">
        <f>'4.  2011-2014 LRAM'!AB269*AB564</f>
        <v>0</v>
      </c>
      <c r="AC566" s="376">
        <f>'4.  2011-2014 LRAM'!AC269*AC564</f>
        <v>0</v>
      </c>
      <c r="AD566" s="376">
        <f>'4.  2011-2014 LRAM'!AD269*AD564</f>
        <v>0</v>
      </c>
      <c r="AE566" s="376">
        <f>'4.  2011-2014 LRAM'!AE269*AE564</f>
        <v>0</v>
      </c>
      <c r="AF566" s="376">
        <f>'4.  2011-2014 LRAM'!AF269*AF564</f>
        <v>0</v>
      </c>
      <c r="AG566" s="376">
        <f>'4.  2011-2014 LRAM'!AG269*AG564</f>
        <v>0</v>
      </c>
      <c r="AH566" s="376">
        <f>'4.  2011-2014 LRAM'!AH269*AH564</f>
        <v>0</v>
      </c>
      <c r="AI566" s="376">
        <f>'4.  2011-2014 LRAM'!AI269*AI564</f>
        <v>0</v>
      </c>
      <c r="AJ566" s="376">
        <f>'4.  2011-2014 LRAM'!AJ269*AJ564</f>
        <v>0</v>
      </c>
      <c r="AK566" s="376">
        <f>'4.  2011-2014 LRAM'!AK269*AK564</f>
        <v>0</v>
      </c>
      <c r="AL566" s="376">
        <f>'4.  2011-2014 LRAM'!AL269*AL564</f>
        <v>0</v>
      </c>
      <c r="AM566" s="609">
        <f t="shared" si="1057"/>
        <v>0</v>
      </c>
    </row>
    <row r="567" spans="2:39">
      <c r="B567" s="829" t="s">
        <v>297</v>
      </c>
      <c r="C567" s="343"/>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6">
        <f>'4.  2011-2014 LRAM'!Y398*Y564</f>
        <v>0</v>
      </c>
      <c r="Z567" s="376">
        <f>'4.  2011-2014 LRAM'!Z398*Z564</f>
        <v>0</v>
      </c>
      <c r="AA567" s="376">
        <f>'4.  2011-2014 LRAM'!AA398*AA564</f>
        <v>0</v>
      </c>
      <c r="AB567" s="376">
        <f>'4.  2011-2014 LRAM'!AB398*AB564</f>
        <v>0</v>
      </c>
      <c r="AC567" s="376">
        <f>'4.  2011-2014 LRAM'!AC398*AC564</f>
        <v>0</v>
      </c>
      <c r="AD567" s="376">
        <f>'4.  2011-2014 LRAM'!AD398*AD564</f>
        <v>0</v>
      </c>
      <c r="AE567" s="376">
        <f>'4.  2011-2014 LRAM'!AE398*AE564</f>
        <v>0</v>
      </c>
      <c r="AF567" s="376">
        <f>'4.  2011-2014 LRAM'!AF398*AF564</f>
        <v>0</v>
      </c>
      <c r="AG567" s="376">
        <f>'4.  2011-2014 LRAM'!AG398*AG564</f>
        <v>0</v>
      </c>
      <c r="AH567" s="376">
        <f>'4.  2011-2014 LRAM'!AH398*AH564</f>
        <v>0</v>
      </c>
      <c r="AI567" s="376">
        <f>'4.  2011-2014 LRAM'!AI398*AI564</f>
        <v>0</v>
      </c>
      <c r="AJ567" s="376">
        <f>'4.  2011-2014 LRAM'!AJ398*AJ564</f>
        <v>0</v>
      </c>
      <c r="AK567" s="376">
        <f>'4.  2011-2014 LRAM'!AK398*AK564</f>
        <v>0</v>
      </c>
      <c r="AL567" s="376">
        <f>'4.  2011-2014 LRAM'!AL398*AL564</f>
        <v>0</v>
      </c>
      <c r="AM567" s="609">
        <f t="shared" si="1057"/>
        <v>0</v>
      </c>
    </row>
    <row r="568" spans="2:39">
      <c r="B568" s="829" t="s">
        <v>298</v>
      </c>
      <c r="C568" s="343"/>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6">
        <f>'4.  2011-2014 LRAM'!Y528*Y564</f>
        <v>0</v>
      </c>
      <c r="Z568" s="376">
        <f>'4.  2011-2014 LRAM'!Z528*Z564</f>
        <v>0</v>
      </c>
      <c r="AA568" s="376">
        <f>'4.  2011-2014 LRAM'!AA528*AA564</f>
        <v>0</v>
      </c>
      <c r="AB568" s="376">
        <f>'4.  2011-2014 LRAM'!AB528*AB564</f>
        <v>0</v>
      </c>
      <c r="AC568" s="376">
        <f>'4.  2011-2014 LRAM'!AC528*AC564</f>
        <v>0</v>
      </c>
      <c r="AD568" s="376">
        <f>'4.  2011-2014 LRAM'!AD528*AD564</f>
        <v>0</v>
      </c>
      <c r="AE568" s="376">
        <f>'4.  2011-2014 LRAM'!AE528*AE564</f>
        <v>0</v>
      </c>
      <c r="AF568" s="376">
        <f>'4.  2011-2014 LRAM'!AF528*AF564</f>
        <v>0</v>
      </c>
      <c r="AG568" s="376">
        <f>'4.  2011-2014 LRAM'!AG528*AG564</f>
        <v>0</v>
      </c>
      <c r="AH568" s="376">
        <f>'4.  2011-2014 LRAM'!AH528*AH564</f>
        <v>0</v>
      </c>
      <c r="AI568" s="376">
        <f>'4.  2011-2014 LRAM'!AI528*AI564</f>
        <v>0</v>
      </c>
      <c r="AJ568" s="376">
        <f>'4.  2011-2014 LRAM'!AJ528*AJ564</f>
        <v>0</v>
      </c>
      <c r="AK568" s="376">
        <f>'4.  2011-2014 LRAM'!AK528*AK564</f>
        <v>0</v>
      </c>
      <c r="AL568" s="376">
        <f>'4.  2011-2014 LRAM'!AL528*AL564</f>
        <v>0</v>
      </c>
      <c r="AM568" s="609">
        <f t="shared" si="1057"/>
        <v>0</v>
      </c>
    </row>
    <row r="569" spans="2:39">
      <c r="B569" s="829" t="s">
        <v>299</v>
      </c>
      <c r="C569" s="343"/>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6">
        <f t="shared" ref="Y569:AL569" si="1058">Y209*Y564</f>
        <v>0</v>
      </c>
      <c r="Z569" s="376">
        <f t="shared" si="1058"/>
        <v>0</v>
      </c>
      <c r="AA569" s="376">
        <f t="shared" si="1058"/>
        <v>0</v>
      </c>
      <c r="AB569" s="376">
        <f>AB209*AB564</f>
        <v>0</v>
      </c>
      <c r="AC569" s="376">
        <f t="shared" si="1058"/>
        <v>0</v>
      </c>
      <c r="AD569" s="376">
        <f t="shared" si="1058"/>
        <v>0</v>
      </c>
      <c r="AE569" s="376">
        <f t="shared" si="1058"/>
        <v>0</v>
      </c>
      <c r="AF569" s="376">
        <f t="shared" si="1058"/>
        <v>0</v>
      </c>
      <c r="AG569" s="376">
        <f t="shared" si="1058"/>
        <v>0</v>
      </c>
      <c r="AH569" s="376">
        <f t="shared" si="1058"/>
        <v>0</v>
      </c>
      <c r="AI569" s="376">
        <f t="shared" si="1058"/>
        <v>0</v>
      </c>
      <c r="AJ569" s="376">
        <f t="shared" si="1058"/>
        <v>0</v>
      </c>
      <c r="AK569" s="376">
        <f t="shared" si="1058"/>
        <v>0</v>
      </c>
      <c r="AL569" s="376">
        <f t="shared" si="1058"/>
        <v>0</v>
      </c>
      <c r="AM569" s="609">
        <f t="shared" si="1057"/>
        <v>0</v>
      </c>
    </row>
    <row r="570" spans="2:39">
      <c r="B570" s="829" t="s">
        <v>300</v>
      </c>
      <c r="C570" s="343"/>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6">
        <f>Y392*Y564</f>
        <v>0</v>
      </c>
      <c r="Z570" s="376">
        <f>Z392*Z564</f>
        <v>0</v>
      </c>
      <c r="AA570" s="376">
        <f t="shared" ref="AA570:AL570" si="1059">AA392*AA564</f>
        <v>0</v>
      </c>
      <c r="AB570" s="376">
        <f>AB392*AB564</f>
        <v>0</v>
      </c>
      <c r="AC570" s="376">
        <f t="shared" si="1059"/>
        <v>0</v>
      </c>
      <c r="AD570" s="376">
        <f t="shared" si="1059"/>
        <v>0</v>
      </c>
      <c r="AE570" s="376">
        <f t="shared" si="1059"/>
        <v>0</v>
      </c>
      <c r="AF570" s="376">
        <f t="shared" si="1059"/>
        <v>0</v>
      </c>
      <c r="AG570" s="376">
        <f t="shared" si="1059"/>
        <v>0</v>
      </c>
      <c r="AH570" s="376">
        <f t="shared" si="1059"/>
        <v>0</v>
      </c>
      <c r="AI570" s="376">
        <f t="shared" si="1059"/>
        <v>0</v>
      </c>
      <c r="AJ570" s="376">
        <f t="shared" si="1059"/>
        <v>0</v>
      </c>
      <c r="AK570" s="376">
        <f t="shared" si="1059"/>
        <v>0</v>
      </c>
      <c r="AL570" s="376">
        <f t="shared" si="1059"/>
        <v>0</v>
      </c>
      <c r="AM570" s="609">
        <f t="shared" si="1057"/>
        <v>0</v>
      </c>
    </row>
    <row r="571" spans="2:39">
      <c r="B571" s="829" t="s">
        <v>301</v>
      </c>
      <c r="C571" s="343"/>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6">
        <f>Y561*Y564</f>
        <v>0</v>
      </c>
      <c r="Z571" s="376">
        <f t="shared" ref="Z571:AL571" si="1060">Z561*Z564</f>
        <v>0</v>
      </c>
      <c r="AA571" s="376">
        <f t="shared" si="1060"/>
        <v>0</v>
      </c>
      <c r="AB571" s="376">
        <f t="shared" si="1060"/>
        <v>0</v>
      </c>
      <c r="AC571" s="376">
        <f t="shared" si="1060"/>
        <v>0</v>
      </c>
      <c r="AD571" s="376">
        <f t="shared" si="1060"/>
        <v>0</v>
      </c>
      <c r="AE571" s="376">
        <f t="shared" si="1060"/>
        <v>0</v>
      </c>
      <c r="AF571" s="376">
        <f t="shared" si="1060"/>
        <v>0</v>
      </c>
      <c r="AG571" s="376">
        <f t="shared" si="1060"/>
        <v>0</v>
      </c>
      <c r="AH571" s="376">
        <f t="shared" si="1060"/>
        <v>0</v>
      </c>
      <c r="AI571" s="376">
        <f t="shared" si="1060"/>
        <v>0</v>
      </c>
      <c r="AJ571" s="376">
        <f t="shared" si="1060"/>
        <v>0</v>
      </c>
      <c r="AK571" s="376">
        <f t="shared" si="1060"/>
        <v>0</v>
      </c>
      <c r="AL571" s="376">
        <f t="shared" si="1060"/>
        <v>0</v>
      </c>
      <c r="AM571" s="609">
        <f t="shared" si="1057"/>
        <v>0</v>
      </c>
    </row>
    <row r="572" spans="2:39" ht="15.75">
      <c r="B572" s="835" t="s">
        <v>302</v>
      </c>
      <c r="C572" s="343"/>
      <c r="D572" s="334"/>
      <c r="E572" s="332"/>
      <c r="F572" s="332"/>
      <c r="G572" s="332"/>
      <c r="H572" s="332"/>
      <c r="I572" s="332"/>
      <c r="J572" s="332"/>
      <c r="K572" s="332"/>
      <c r="L572" s="332"/>
      <c r="M572" s="332"/>
      <c r="N572" s="332"/>
      <c r="O572" s="299"/>
      <c r="P572" s="332"/>
      <c r="Q572" s="332"/>
      <c r="R572" s="332"/>
      <c r="S572" s="334"/>
      <c r="T572" s="334"/>
      <c r="U572" s="334"/>
      <c r="V572" s="334"/>
      <c r="W572" s="332"/>
      <c r="X572" s="332"/>
      <c r="Y572" s="344">
        <f>SUM(Y565:Y571)</f>
        <v>0</v>
      </c>
      <c r="Z572" s="344">
        <f>SUM(Z565:Z571)</f>
        <v>0</v>
      </c>
      <c r="AA572" s="344">
        <f t="shared" ref="AA572:AE572" si="1061">SUM(AA565:AA571)</f>
        <v>0</v>
      </c>
      <c r="AB572" s="344">
        <f t="shared" si="1061"/>
        <v>0</v>
      </c>
      <c r="AC572" s="344">
        <f t="shared" si="1061"/>
        <v>0</v>
      </c>
      <c r="AD572" s="344">
        <f>SUM(AD565:AD571)</f>
        <v>0</v>
      </c>
      <c r="AE572" s="344">
        <f t="shared" si="1061"/>
        <v>0</v>
      </c>
      <c r="AF572" s="344">
        <f>SUM(AF565:AF571)</f>
        <v>0</v>
      </c>
      <c r="AG572" s="344">
        <f>SUM(AG565:AG571)</f>
        <v>0</v>
      </c>
      <c r="AH572" s="344">
        <f t="shared" ref="AH572:AL572" si="1062">SUM(AH565:AH571)</f>
        <v>0</v>
      </c>
      <c r="AI572" s="344">
        <f t="shared" si="1062"/>
        <v>0</v>
      </c>
      <c r="AJ572" s="344">
        <f>SUM(AJ565:AJ571)</f>
        <v>0</v>
      </c>
      <c r="AK572" s="344">
        <f t="shared" si="1062"/>
        <v>0</v>
      </c>
      <c r="AL572" s="344">
        <f t="shared" si="1062"/>
        <v>0</v>
      </c>
      <c r="AM572" s="405">
        <f>SUM(AM565:AM571)</f>
        <v>0</v>
      </c>
    </row>
    <row r="573" spans="2:39" ht="15.75">
      <c r="B573" s="835" t="s">
        <v>303</v>
      </c>
      <c r="C573" s="343"/>
      <c r="D573" s="348"/>
      <c r="E573" s="332"/>
      <c r="F573" s="332"/>
      <c r="G573" s="332"/>
      <c r="H573" s="332"/>
      <c r="I573" s="332"/>
      <c r="J573" s="332"/>
      <c r="K573" s="332"/>
      <c r="L573" s="332"/>
      <c r="M573" s="332"/>
      <c r="N573" s="332"/>
      <c r="O573" s="299"/>
      <c r="P573" s="332"/>
      <c r="Q573" s="332"/>
      <c r="R573" s="332"/>
      <c r="S573" s="334"/>
      <c r="T573" s="334"/>
      <c r="U573" s="334"/>
      <c r="V573" s="334"/>
      <c r="W573" s="332"/>
      <c r="X573" s="332"/>
      <c r="Y573" s="345">
        <f>Y562*Y564</f>
        <v>0</v>
      </c>
      <c r="Z573" s="345">
        <f t="shared" ref="Z573:AE573" si="1063">Z562*Z564</f>
        <v>0</v>
      </c>
      <c r="AA573" s="345">
        <f t="shared" si="1063"/>
        <v>0</v>
      </c>
      <c r="AB573" s="345">
        <f t="shared" si="1063"/>
        <v>0</v>
      </c>
      <c r="AC573" s="345">
        <f t="shared" si="1063"/>
        <v>0</v>
      </c>
      <c r="AD573" s="345">
        <f>AD562*AD564</f>
        <v>0</v>
      </c>
      <c r="AE573" s="345">
        <f t="shared" si="1063"/>
        <v>0</v>
      </c>
      <c r="AF573" s="345">
        <f>AF562*AF564</f>
        <v>0</v>
      </c>
      <c r="AG573" s="345">
        <f t="shared" ref="AG573:AL573" si="1064">AG562*AG564</f>
        <v>0</v>
      </c>
      <c r="AH573" s="345">
        <f t="shared" si="1064"/>
        <v>0</v>
      </c>
      <c r="AI573" s="345">
        <f t="shared" si="1064"/>
        <v>0</v>
      </c>
      <c r="AJ573" s="345">
        <f>AJ562*AJ564</f>
        <v>0</v>
      </c>
      <c r="AK573" s="345">
        <f>AK562*AK564</f>
        <v>0</v>
      </c>
      <c r="AL573" s="345">
        <f t="shared" si="1064"/>
        <v>0</v>
      </c>
      <c r="AM573" s="405">
        <f>SUM(Y573:AL573)</f>
        <v>0</v>
      </c>
    </row>
    <row r="574" spans="2:39" ht="15.75">
      <c r="B574" s="835" t="s">
        <v>304</v>
      </c>
      <c r="C574" s="343"/>
      <c r="D574" s="348"/>
      <c r="E574" s="332"/>
      <c r="F574" s="332"/>
      <c r="G574" s="332"/>
      <c r="H574" s="332"/>
      <c r="I574" s="332"/>
      <c r="J574" s="332"/>
      <c r="K574" s="332"/>
      <c r="L574" s="332"/>
      <c r="M574" s="332"/>
      <c r="N574" s="332"/>
      <c r="O574" s="299"/>
      <c r="P574" s="332"/>
      <c r="Q574" s="332"/>
      <c r="R574" s="332"/>
      <c r="S574" s="348"/>
      <c r="T574" s="348"/>
      <c r="U574" s="348"/>
      <c r="V574" s="348"/>
      <c r="W574" s="332"/>
      <c r="X574" s="332"/>
      <c r="Y574" s="349"/>
      <c r="Z574" s="349"/>
      <c r="AA574" s="349"/>
      <c r="AB574" s="349"/>
      <c r="AC574" s="349"/>
      <c r="AD574" s="349"/>
      <c r="AE574" s="349"/>
      <c r="AF574" s="349"/>
      <c r="AG574" s="349"/>
      <c r="AH574" s="349"/>
      <c r="AI574" s="349"/>
      <c r="AJ574" s="349"/>
      <c r="AK574" s="349"/>
      <c r="AL574" s="349"/>
      <c r="AM574" s="405">
        <f>AM572-AM573</f>
        <v>0</v>
      </c>
    </row>
    <row r="575" spans="2:39">
      <c r="B575" s="829"/>
      <c r="C575" s="348"/>
      <c r="D575" s="348"/>
      <c r="E575" s="332"/>
      <c r="F575" s="332"/>
      <c r="G575" s="332"/>
      <c r="H575" s="332"/>
      <c r="I575" s="332"/>
      <c r="J575" s="332"/>
      <c r="K575" s="332"/>
      <c r="L575" s="332"/>
      <c r="M575" s="332"/>
      <c r="N575" s="332"/>
      <c r="O575" s="299"/>
      <c r="P575" s="332"/>
      <c r="Q575" s="332"/>
      <c r="R575" s="332"/>
      <c r="S575" s="348"/>
      <c r="T575" s="343"/>
      <c r="U575" s="348"/>
      <c r="V575" s="348"/>
      <c r="W575" s="332"/>
      <c r="X575" s="332"/>
      <c r="Y575" s="350"/>
      <c r="Z575" s="350"/>
      <c r="AA575" s="350"/>
      <c r="AB575" s="350"/>
      <c r="AC575" s="350"/>
      <c r="AD575" s="350"/>
      <c r="AE575" s="350"/>
      <c r="AF575" s="350"/>
      <c r="AG575" s="350"/>
      <c r="AH575" s="350"/>
      <c r="AI575" s="350"/>
      <c r="AJ575" s="350"/>
      <c r="AK575" s="350"/>
      <c r="AL575" s="350"/>
      <c r="AM575" s="346"/>
    </row>
    <row r="576" spans="2:39">
      <c r="B576" s="840" t="s">
        <v>305</v>
      </c>
      <c r="C576" s="303"/>
      <c r="D576" s="278"/>
      <c r="E576" s="278"/>
      <c r="F576" s="278"/>
      <c r="G576" s="278"/>
      <c r="H576" s="278"/>
      <c r="I576" s="278"/>
      <c r="J576" s="278"/>
      <c r="K576" s="278"/>
      <c r="L576" s="278"/>
      <c r="M576" s="278"/>
      <c r="N576" s="278"/>
      <c r="O576" s="355"/>
      <c r="P576" s="278"/>
      <c r="Q576" s="278"/>
      <c r="R576" s="278"/>
      <c r="S576" s="303"/>
      <c r="T576" s="308"/>
      <c r="U576" s="308"/>
      <c r="V576" s="278"/>
      <c r="W576" s="278"/>
      <c r="X576" s="308"/>
      <c r="Y576" s="290">
        <f>SUMPRODUCT(E404:E559,Y404:Y559)</f>
        <v>5832107.7376789227</v>
      </c>
      <c r="Z576" s="290">
        <f>SUMPRODUCT(E404:E559,Z404:Z559)</f>
        <v>1199357.3318849832</v>
      </c>
      <c r="AA576" s="290">
        <f>IF(AA402="kw",SUMPRODUCT($N$404:$N$559,$P$404:$P$559,AA404:AA559),SUMPRODUCT($E$404:$E$559,AA404:AA559))</f>
        <v>8959.8613937691352</v>
      </c>
      <c r="AB576" s="290">
        <f>IF(AB402="kw",SUMPRODUCT($N$404:$N$559,$P$404:$P$559,AB404:AB559),SUMPRODUCT($E$404:$E$559,AB404:AB559))</f>
        <v>49.643940414433352</v>
      </c>
      <c r="AC576" s="290">
        <f>IF(AC402="kw",SUMPRODUCT($N$404:$N$559,$P$404:$P$559,AC404:AC559),SUMPRODUCT($E$404:$E$559,AC404:AC559))</f>
        <v>0</v>
      </c>
      <c r="AD576" s="290">
        <f t="shared" ref="AD576:AL576" si="1065">IF(AD402="kw",SUMPRODUCT($N$404:$N$559,$P$404:$P$559,AD404:AD559),SUMPRODUCT($E$404:$E$559,AD404:AD559))</f>
        <v>0</v>
      </c>
      <c r="AE576" s="290">
        <f t="shared" si="1065"/>
        <v>0</v>
      </c>
      <c r="AF576" s="290">
        <f t="shared" si="1065"/>
        <v>0</v>
      </c>
      <c r="AG576" s="290">
        <f t="shared" si="1065"/>
        <v>0</v>
      </c>
      <c r="AH576" s="290">
        <f t="shared" si="1065"/>
        <v>0</v>
      </c>
      <c r="AI576" s="290">
        <f t="shared" si="1065"/>
        <v>0</v>
      </c>
      <c r="AJ576" s="290">
        <f t="shared" si="1065"/>
        <v>0</v>
      </c>
      <c r="AK576" s="290">
        <f t="shared" si="1065"/>
        <v>0</v>
      </c>
      <c r="AL576" s="290">
        <f t="shared" si="1065"/>
        <v>0</v>
      </c>
      <c r="AM576" s="335"/>
    </row>
    <row r="577" spans="1:39">
      <c r="B577" s="840" t="s">
        <v>306</v>
      </c>
      <c r="C577" s="303"/>
      <c r="D577" s="278"/>
      <c r="E577" s="278"/>
      <c r="F577" s="278"/>
      <c r="G577" s="278"/>
      <c r="H577" s="278"/>
      <c r="I577" s="278"/>
      <c r="J577" s="278"/>
      <c r="K577" s="278"/>
      <c r="L577" s="278"/>
      <c r="M577" s="278"/>
      <c r="N577" s="278"/>
      <c r="O577" s="355"/>
      <c r="P577" s="278"/>
      <c r="Q577" s="278"/>
      <c r="R577" s="278"/>
      <c r="S577" s="303"/>
      <c r="T577" s="308"/>
      <c r="U577" s="308"/>
      <c r="V577" s="278"/>
      <c r="W577" s="278"/>
      <c r="X577" s="308"/>
      <c r="Y577" s="290">
        <f>SUMPRODUCT(F404:F559,Y404:Y559)</f>
        <v>5832107.7376789227</v>
      </c>
      <c r="Z577" s="290">
        <f>SUMPRODUCT(F404:F559,Z404:Z559)</f>
        <v>1199357.3318849832</v>
      </c>
      <c r="AA577" s="290">
        <f t="shared" ref="AA577:AL577" si="1066">IF(AA402="kw",SUMPRODUCT($N$404:$N$559,$Q$404:$Q$559,AA404:AA559),SUMPRODUCT($F$404:$F$559,AA404:AA559))</f>
        <v>9035.7442021365041</v>
      </c>
      <c r="AB577" s="290">
        <f t="shared" si="1066"/>
        <v>50.070248326609573</v>
      </c>
      <c r="AC577" s="290">
        <f>IF(AC402="kw",SUMPRODUCT($N$404:$N$559,$Q$404:$Q$559,AC404:AC559),SUMPRODUCT($F$404:$F$559,AC404:AC559))</f>
        <v>0</v>
      </c>
      <c r="AD577" s="290">
        <f t="shared" si="1066"/>
        <v>0</v>
      </c>
      <c r="AE577" s="290">
        <f t="shared" si="1066"/>
        <v>0</v>
      </c>
      <c r="AF577" s="290">
        <f t="shared" si="1066"/>
        <v>0</v>
      </c>
      <c r="AG577" s="290">
        <f t="shared" si="1066"/>
        <v>0</v>
      </c>
      <c r="AH577" s="290">
        <f t="shared" si="1066"/>
        <v>0</v>
      </c>
      <c r="AI577" s="290">
        <f t="shared" si="1066"/>
        <v>0</v>
      </c>
      <c r="AJ577" s="290">
        <f t="shared" si="1066"/>
        <v>0</v>
      </c>
      <c r="AK577" s="290">
        <f t="shared" si="1066"/>
        <v>0</v>
      </c>
      <c r="AL577" s="290">
        <f t="shared" si="1066"/>
        <v>0</v>
      </c>
      <c r="AM577" s="335"/>
    </row>
    <row r="578" spans="1:39">
      <c r="B578" s="841" t="s">
        <v>307</v>
      </c>
      <c r="C578" s="362"/>
      <c r="D578" s="382"/>
      <c r="E578" s="382"/>
      <c r="F578" s="382"/>
      <c r="G578" s="382"/>
      <c r="H578" s="382"/>
      <c r="I578" s="382"/>
      <c r="J578" s="382"/>
      <c r="K578" s="382"/>
      <c r="L578" s="382"/>
      <c r="M578" s="382"/>
      <c r="N578" s="382"/>
      <c r="O578" s="381"/>
      <c r="P578" s="382"/>
      <c r="Q578" s="382"/>
      <c r="R578" s="382"/>
      <c r="S578" s="362"/>
      <c r="T578" s="383"/>
      <c r="U578" s="383"/>
      <c r="V578" s="382"/>
      <c r="W578" s="382"/>
      <c r="X578" s="383"/>
      <c r="Y578" s="324">
        <f>SUMPRODUCT(G404:G559,Y404:Y559)</f>
        <v>5832107.7376789227</v>
      </c>
      <c r="Z578" s="324">
        <f>SUMPRODUCT(G404:G559,Z404:Z559)</f>
        <v>1199104.7718849832</v>
      </c>
      <c r="AA578" s="324">
        <f t="shared" ref="AA578:AL578" si="1067">IF(AA402="kw",SUMPRODUCT($N$404:$N$559,$R$404:$R$559,AA404:AA559),SUMPRODUCT($G$404:$G$559,AA404:AA559))</f>
        <v>9035.7442021365041</v>
      </c>
      <c r="AB578" s="324">
        <f t="shared" si="1067"/>
        <v>50.070248326609573</v>
      </c>
      <c r="AC578" s="324">
        <f>IF(AC402="kw",SUMPRODUCT($N$404:$N$559,$R$404:$R$559,AC404:AC559),SUMPRODUCT($G$404:$G$559,AC404:AC559))</f>
        <v>0</v>
      </c>
      <c r="AD578" s="324">
        <f t="shared" si="1067"/>
        <v>0</v>
      </c>
      <c r="AE578" s="324">
        <f t="shared" si="1067"/>
        <v>0</v>
      </c>
      <c r="AF578" s="324">
        <f t="shared" si="1067"/>
        <v>0</v>
      </c>
      <c r="AG578" s="324">
        <f t="shared" si="1067"/>
        <v>0</v>
      </c>
      <c r="AH578" s="324">
        <f t="shared" si="1067"/>
        <v>0</v>
      </c>
      <c r="AI578" s="324">
        <f t="shared" si="1067"/>
        <v>0</v>
      </c>
      <c r="AJ578" s="324">
        <f t="shared" si="1067"/>
        <v>0</v>
      </c>
      <c r="AK578" s="324">
        <f t="shared" si="1067"/>
        <v>0</v>
      </c>
      <c r="AL578" s="324">
        <f t="shared" si="1067"/>
        <v>0</v>
      </c>
      <c r="AM578" s="384"/>
    </row>
    <row r="579" spans="1:39" ht="22.5" customHeight="1">
      <c r="B579" s="837" t="s">
        <v>583</v>
      </c>
      <c r="C579" s="385"/>
      <c r="D579" s="386"/>
      <c r="E579" s="386"/>
      <c r="F579" s="386"/>
      <c r="G579" s="386"/>
      <c r="H579" s="386"/>
      <c r="I579" s="386"/>
      <c r="J579" s="386"/>
      <c r="K579" s="386"/>
      <c r="L579" s="386"/>
      <c r="M579" s="386"/>
      <c r="N579" s="386"/>
      <c r="O579" s="386"/>
      <c r="P579" s="386"/>
      <c r="Q579" s="386"/>
      <c r="R579" s="386"/>
      <c r="S579" s="369"/>
      <c r="T579" s="370"/>
      <c r="U579" s="386"/>
      <c r="V579" s="386"/>
      <c r="W579" s="386"/>
      <c r="X579" s="386"/>
      <c r="Y579" s="407"/>
      <c r="Z579" s="407"/>
      <c r="AA579" s="407"/>
      <c r="AB579" s="407"/>
      <c r="AC579" s="407"/>
      <c r="AD579" s="407"/>
      <c r="AE579" s="407"/>
      <c r="AF579" s="407"/>
      <c r="AG579" s="407"/>
      <c r="AH579" s="407"/>
      <c r="AI579" s="407"/>
      <c r="AJ579" s="407"/>
      <c r="AK579" s="407"/>
      <c r="AL579" s="407"/>
      <c r="AM579" s="387"/>
    </row>
    <row r="582" spans="1:39" ht="15.75">
      <c r="B582" s="819" t="s">
        <v>309</v>
      </c>
      <c r="C582" s="280"/>
      <c r="D582" s="570" t="s">
        <v>526</v>
      </c>
      <c r="E582" s="252"/>
      <c r="F582" s="570"/>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932" t="s">
        <v>211</v>
      </c>
      <c r="C583" s="922" t="s">
        <v>33</v>
      </c>
      <c r="D583" s="283" t="s">
        <v>422</v>
      </c>
      <c r="E583" s="924" t="s">
        <v>209</v>
      </c>
      <c r="F583" s="925"/>
      <c r="G583" s="925"/>
      <c r="H583" s="925"/>
      <c r="I583" s="925"/>
      <c r="J583" s="925"/>
      <c r="K583" s="925"/>
      <c r="L583" s="925"/>
      <c r="M583" s="926"/>
      <c r="N583" s="927" t="s">
        <v>213</v>
      </c>
      <c r="O583" s="283" t="s">
        <v>423</v>
      </c>
      <c r="P583" s="924" t="s">
        <v>212</v>
      </c>
      <c r="Q583" s="925"/>
      <c r="R583" s="925"/>
      <c r="S583" s="925"/>
      <c r="T583" s="925"/>
      <c r="U583" s="925"/>
      <c r="V583" s="925"/>
      <c r="W583" s="925"/>
      <c r="X583" s="926"/>
      <c r="Y583" s="917" t="s">
        <v>243</v>
      </c>
      <c r="Z583" s="918"/>
      <c r="AA583" s="918"/>
      <c r="AB583" s="918"/>
      <c r="AC583" s="918"/>
      <c r="AD583" s="918"/>
      <c r="AE583" s="918"/>
      <c r="AF583" s="918"/>
      <c r="AG583" s="918"/>
      <c r="AH583" s="918"/>
      <c r="AI583" s="918"/>
      <c r="AJ583" s="918"/>
      <c r="AK583" s="918"/>
      <c r="AL583" s="918"/>
      <c r="AM583" s="919"/>
    </row>
    <row r="584" spans="1:39" ht="68.25" customHeight="1">
      <c r="B584" s="933"/>
      <c r="C584" s="923"/>
      <c r="D584" s="284">
        <v>2018</v>
      </c>
      <c r="E584" s="284">
        <v>2019</v>
      </c>
      <c r="F584" s="284">
        <v>2020</v>
      </c>
      <c r="G584" s="284">
        <v>2021</v>
      </c>
      <c r="H584" s="284">
        <v>2022</v>
      </c>
      <c r="I584" s="284">
        <v>2023</v>
      </c>
      <c r="J584" s="284">
        <v>2024</v>
      </c>
      <c r="K584" s="284">
        <v>2025</v>
      </c>
      <c r="L584" s="284">
        <v>2026</v>
      </c>
      <c r="M584" s="284">
        <v>2027</v>
      </c>
      <c r="N584" s="928"/>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General Service 50 - 999 kW</v>
      </c>
      <c r="AB584" s="284" t="str">
        <f>'1.  LRAMVA Summary'!G52</f>
        <v>General Service 1,000 - 4,999 kW</v>
      </c>
      <c r="AC584" s="284" t="str">
        <f>'1.  LRAMVA Summary'!H52</f>
        <v>Sentinel Lighting</v>
      </c>
      <c r="AD584" s="284" t="str">
        <f>'1.  LRAMVA Summary'!I52</f>
        <v>Street Lighting</v>
      </c>
      <c r="AE584" s="284" t="str">
        <f>'1.  LRAMVA Summary'!J52</f>
        <v>Unmetered Scattered Load</v>
      </c>
      <c r="AF584" s="284" t="str">
        <f>'1.  LRAMVA Summary'!K52</f>
        <v>Large Use</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13"/>
      <c r="B585" s="820"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v>
      </c>
      <c r="AD585" s="290" t="str">
        <f>'1.  LRAMVA Summary'!I53</f>
        <v>kW</v>
      </c>
      <c r="AE585" s="290" t="str">
        <f>'1.  LRAMVA Summary'!J53</f>
        <v>kWh</v>
      </c>
      <c r="AF585" s="290" t="str">
        <f>'1.  LRAMVA Summary'!K53</f>
        <v>kW</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13"/>
      <c r="B586" s="843"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13">
        <v>1</v>
      </c>
      <c r="B587" s="844"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8"/>
      <c r="Z587" s="408"/>
      <c r="AA587" s="408"/>
      <c r="AB587" s="408"/>
      <c r="AC587" s="408"/>
      <c r="AD587" s="408"/>
      <c r="AE587" s="408"/>
      <c r="AF587" s="408"/>
      <c r="AG587" s="408"/>
      <c r="AH587" s="408"/>
      <c r="AI587" s="408"/>
      <c r="AJ587" s="408"/>
      <c r="AK587" s="408"/>
      <c r="AL587" s="408"/>
      <c r="AM587" s="295">
        <f>SUM(Y587:AL587)</f>
        <v>0</v>
      </c>
    </row>
    <row r="588" spans="1:39" outlineLevel="1">
      <c r="A588" s="513"/>
      <c r="B588" s="823" t="s">
        <v>310</v>
      </c>
      <c r="C588" s="290" t="s">
        <v>163</v>
      </c>
      <c r="D588" s="294"/>
      <c r="E588" s="294"/>
      <c r="F588" s="294"/>
      <c r="G588" s="294"/>
      <c r="H588" s="294"/>
      <c r="I588" s="294"/>
      <c r="J588" s="294"/>
      <c r="K588" s="294"/>
      <c r="L588" s="294"/>
      <c r="M588" s="294"/>
      <c r="N588" s="461"/>
      <c r="O588" s="294"/>
      <c r="P588" s="294"/>
      <c r="Q588" s="294"/>
      <c r="R588" s="294"/>
      <c r="S588" s="294"/>
      <c r="T588" s="294"/>
      <c r="U588" s="294"/>
      <c r="V588" s="294"/>
      <c r="W588" s="294"/>
      <c r="X588" s="294"/>
      <c r="Y588" s="409">
        <f>Y587</f>
        <v>0</v>
      </c>
      <c r="Z588" s="409">
        <f t="shared" ref="Z588" si="1068">Z587</f>
        <v>0</v>
      </c>
      <c r="AA588" s="409">
        <f t="shared" ref="AA588" si="1069">AA587</f>
        <v>0</v>
      </c>
      <c r="AB588" s="409">
        <f t="shared" ref="AB588" si="1070">AB587</f>
        <v>0</v>
      </c>
      <c r="AC588" s="409">
        <f t="shared" ref="AC588" si="1071">AC587</f>
        <v>0</v>
      </c>
      <c r="AD588" s="409">
        <f t="shared" ref="AD588" si="1072">AD587</f>
        <v>0</v>
      </c>
      <c r="AE588" s="409">
        <f t="shared" ref="AE588" si="1073">AE587</f>
        <v>0</v>
      </c>
      <c r="AF588" s="409">
        <f t="shared" ref="AF588" si="1074">AF587</f>
        <v>0</v>
      </c>
      <c r="AG588" s="409">
        <f t="shared" ref="AG588" si="1075">AG587</f>
        <v>0</v>
      </c>
      <c r="AH588" s="409">
        <f t="shared" ref="AH588" si="1076">AH587</f>
        <v>0</v>
      </c>
      <c r="AI588" s="409">
        <f t="shared" ref="AI588" si="1077">AI587</f>
        <v>0</v>
      </c>
      <c r="AJ588" s="409">
        <f t="shared" ref="AJ588" si="1078">AJ587</f>
        <v>0</v>
      </c>
      <c r="AK588" s="409">
        <f t="shared" ref="AK588" si="1079">AK587</f>
        <v>0</v>
      </c>
      <c r="AL588" s="409">
        <f t="shared" ref="AL588" si="1080">AL587</f>
        <v>0</v>
      </c>
      <c r="AM588" s="296"/>
    </row>
    <row r="589" spans="1:39" ht="15.75" outlineLevel="1">
      <c r="A589" s="513"/>
      <c r="B589" s="824"/>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0"/>
      <c r="Z589" s="411"/>
      <c r="AA589" s="411"/>
      <c r="AB589" s="411"/>
      <c r="AC589" s="411"/>
      <c r="AD589" s="411"/>
      <c r="AE589" s="411"/>
      <c r="AF589" s="411"/>
      <c r="AG589" s="411"/>
      <c r="AH589" s="411"/>
      <c r="AI589" s="411"/>
      <c r="AJ589" s="411"/>
      <c r="AK589" s="411"/>
      <c r="AL589" s="411"/>
      <c r="AM589" s="301"/>
    </row>
    <row r="590" spans="1:39" outlineLevel="1">
      <c r="A590" s="513">
        <v>2</v>
      </c>
      <c r="B590" s="844"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8"/>
      <c r="Z590" s="408"/>
      <c r="AA590" s="408"/>
      <c r="AB590" s="408"/>
      <c r="AC590" s="408"/>
      <c r="AD590" s="408"/>
      <c r="AE590" s="408"/>
      <c r="AF590" s="408"/>
      <c r="AG590" s="408"/>
      <c r="AH590" s="408"/>
      <c r="AI590" s="408"/>
      <c r="AJ590" s="408"/>
      <c r="AK590" s="408"/>
      <c r="AL590" s="408"/>
      <c r="AM590" s="295">
        <f>SUM(Y590:AL590)</f>
        <v>0</v>
      </c>
    </row>
    <row r="591" spans="1:39" outlineLevel="1">
      <c r="A591" s="513"/>
      <c r="B591" s="823" t="s">
        <v>310</v>
      </c>
      <c r="C591" s="290" t="s">
        <v>163</v>
      </c>
      <c r="D591" s="294"/>
      <c r="E591" s="294"/>
      <c r="F591" s="294"/>
      <c r="G591" s="294"/>
      <c r="H591" s="294"/>
      <c r="I591" s="294"/>
      <c r="J591" s="294"/>
      <c r="K591" s="294"/>
      <c r="L591" s="294"/>
      <c r="M591" s="294"/>
      <c r="N591" s="461"/>
      <c r="O591" s="294"/>
      <c r="P591" s="294"/>
      <c r="Q591" s="294"/>
      <c r="R591" s="294"/>
      <c r="S591" s="294"/>
      <c r="T591" s="294"/>
      <c r="U591" s="294"/>
      <c r="V591" s="294"/>
      <c r="W591" s="294"/>
      <c r="X591" s="294"/>
      <c r="Y591" s="409">
        <f>Y590</f>
        <v>0</v>
      </c>
      <c r="Z591" s="409">
        <f t="shared" ref="Z591" si="1081">Z590</f>
        <v>0</v>
      </c>
      <c r="AA591" s="409">
        <f t="shared" ref="AA591" si="1082">AA590</f>
        <v>0</v>
      </c>
      <c r="AB591" s="409">
        <f t="shared" ref="AB591" si="1083">AB590</f>
        <v>0</v>
      </c>
      <c r="AC591" s="409">
        <f t="shared" ref="AC591" si="1084">AC590</f>
        <v>0</v>
      </c>
      <c r="AD591" s="409">
        <f t="shared" ref="AD591" si="1085">AD590</f>
        <v>0</v>
      </c>
      <c r="AE591" s="409">
        <f t="shared" ref="AE591" si="1086">AE590</f>
        <v>0</v>
      </c>
      <c r="AF591" s="409">
        <f t="shared" ref="AF591" si="1087">AF590</f>
        <v>0</v>
      </c>
      <c r="AG591" s="409">
        <f t="shared" ref="AG591" si="1088">AG590</f>
        <v>0</v>
      </c>
      <c r="AH591" s="409">
        <f t="shared" ref="AH591" si="1089">AH590</f>
        <v>0</v>
      </c>
      <c r="AI591" s="409">
        <f t="shared" ref="AI591" si="1090">AI590</f>
        <v>0</v>
      </c>
      <c r="AJ591" s="409">
        <f t="shared" ref="AJ591" si="1091">AJ590</f>
        <v>0</v>
      </c>
      <c r="AK591" s="409">
        <f t="shared" ref="AK591" si="1092">AK590</f>
        <v>0</v>
      </c>
      <c r="AL591" s="409">
        <f t="shared" ref="AL591" si="1093">AL590</f>
        <v>0</v>
      </c>
      <c r="AM591" s="296"/>
    </row>
    <row r="592" spans="1:39" ht="15.75" outlineLevel="1">
      <c r="A592" s="513"/>
      <c r="B592" s="824"/>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0"/>
      <c r="Z592" s="411"/>
      <c r="AA592" s="411"/>
      <c r="AB592" s="411"/>
      <c r="AC592" s="411"/>
      <c r="AD592" s="411"/>
      <c r="AE592" s="411"/>
      <c r="AF592" s="411"/>
      <c r="AG592" s="411"/>
      <c r="AH592" s="411"/>
      <c r="AI592" s="411"/>
      <c r="AJ592" s="411"/>
      <c r="AK592" s="411"/>
      <c r="AL592" s="411"/>
      <c r="AM592" s="301"/>
    </row>
    <row r="593" spans="1:39" outlineLevel="1">
      <c r="A593" s="513">
        <v>3</v>
      </c>
      <c r="B593" s="844"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8"/>
      <c r="Z593" s="408"/>
      <c r="AA593" s="408"/>
      <c r="AB593" s="408"/>
      <c r="AC593" s="408"/>
      <c r="AD593" s="408"/>
      <c r="AE593" s="408"/>
      <c r="AF593" s="408"/>
      <c r="AG593" s="408"/>
      <c r="AH593" s="408"/>
      <c r="AI593" s="408"/>
      <c r="AJ593" s="408"/>
      <c r="AK593" s="408"/>
      <c r="AL593" s="408"/>
      <c r="AM593" s="295">
        <f>SUM(Y593:AL593)</f>
        <v>0</v>
      </c>
    </row>
    <row r="594" spans="1:39" outlineLevel="1">
      <c r="A594" s="513"/>
      <c r="B594" s="823" t="s">
        <v>310</v>
      </c>
      <c r="C594" s="290" t="s">
        <v>163</v>
      </c>
      <c r="D594" s="294"/>
      <c r="E594" s="294"/>
      <c r="F594" s="294"/>
      <c r="G594" s="294"/>
      <c r="H594" s="294"/>
      <c r="I594" s="294"/>
      <c r="J594" s="294"/>
      <c r="K594" s="294"/>
      <c r="L594" s="294"/>
      <c r="M594" s="294"/>
      <c r="N594" s="461"/>
      <c r="O594" s="294"/>
      <c r="P594" s="294"/>
      <c r="Q594" s="294"/>
      <c r="R594" s="294"/>
      <c r="S594" s="294"/>
      <c r="T594" s="294"/>
      <c r="U594" s="294"/>
      <c r="V594" s="294"/>
      <c r="W594" s="294"/>
      <c r="X594" s="294"/>
      <c r="Y594" s="409">
        <f>Y593</f>
        <v>0</v>
      </c>
      <c r="Z594" s="409">
        <f t="shared" ref="Z594" si="1094">Z593</f>
        <v>0</v>
      </c>
      <c r="AA594" s="409">
        <f t="shared" ref="AA594" si="1095">AA593</f>
        <v>0</v>
      </c>
      <c r="AB594" s="409">
        <f t="shared" ref="AB594" si="1096">AB593</f>
        <v>0</v>
      </c>
      <c r="AC594" s="409">
        <f t="shared" ref="AC594" si="1097">AC593</f>
        <v>0</v>
      </c>
      <c r="AD594" s="409">
        <f t="shared" ref="AD594" si="1098">AD593</f>
        <v>0</v>
      </c>
      <c r="AE594" s="409">
        <f t="shared" ref="AE594" si="1099">AE593</f>
        <v>0</v>
      </c>
      <c r="AF594" s="409">
        <f t="shared" ref="AF594" si="1100">AF593</f>
        <v>0</v>
      </c>
      <c r="AG594" s="409">
        <f t="shared" ref="AG594" si="1101">AG593</f>
        <v>0</v>
      </c>
      <c r="AH594" s="409">
        <f t="shared" ref="AH594" si="1102">AH593</f>
        <v>0</v>
      </c>
      <c r="AI594" s="409">
        <f t="shared" ref="AI594" si="1103">AI593</f>
        <v>0</v>
      </c>
      <c r="AJ594" s="409">
        <f t="shared" ref="AJ594" si="1104">AJ593</f>
        <v>0</v>
      </c>
      <c r="AK594" s="409">
        <f t="shared" ref="AK594" si="1105">AK593</f>
        <v>0</v>
      </c>
      <c r="AL594" s="409">
        <f t="shared" ref="AL594" si="1106">AL593</f>
        <v>0</v>
      </c>
      <c r="AM594" s="296"/>
    </row>
    <row r="595" spans="1:39" outlineLevel="1">
      <c r="A595" s="513"/>
      <c r="B595" s="82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0"/>
      <c r="Z595" s="410"/>
      <c r="AA595" s="410"/>
      <c r="AB595" s="410"/>
      <c r="AC595" s="410"/>
      <c r="AD595" s="410"/>
      <c r="AE595" s="410"/>
      <c r="AF595" s="410"/>
      <c r="AG595" s="410"/>
      <c r="AH595" s="410"/>
      <c r="AI595" s="410"/>
      <c r="AJ595" s="410"/>
      <c r="AK595" s="410"/>
      <c r="AL595" s="410"/>
      <c r="AM595" s="305"/>
    </row>
    <row r="596" spans="1:39" outlineLevel="1">
      <c r="A596" s="513">
        <v>4</v>
      </c>
      <c r="B596" s="822" t="s">
        <v>673</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8"/>
      <c r="Z596" s="408"/>
      <c r="AA596" s="408"/>
      <c r="AB596" s="408"/>
      <c r="AC596" s="408"/>
      <c r="AD596" s="408"/>
      <c r="AE596" s="408"/>
      <c r="AF596" s="408"/>
      <c r="AG596" s="408"/>
      <c r="AH596" s="408"/>
      <c r="AI596" s="408"/>
      <c r="AJ596" s="408"/>
      <c r="AK596" s="408"/>
      <c r="AL596" s="408"/>
      <c r="AM596" s="295">
        <f>SUM(Y596:AL596)</f>
        <v>0</v>
      </c>
    </row>
    <row r="597" spans="1:39" outlineLevel="1">
      <c r="A597" s="513"/>
      <c r="B597" s="823" t="s">
        <v>310</v>
      </c>
      <c r="C597" s="290" t="s">
        <v>163</v>
      </c>
      <c r="D597" s="294"/>
      <c r="E597" s="294"/>
      <c r="F597" s="294"/>
      <c r="G597" s="294"/>
      <c r="H597" s="294"/>
      <c r="I597" s="294"/>
      <c r="J597" s="294"/>
      <c r="K597" s="294"/>
      <c r="L597" s="294"/>
      <c r="M597" s="294"/>
      <c r="N597" s="461"/>
      <c r="O597" s="294"/>
      <c r="P597" s="294"/>
      <c r="Q597" s="294"/>
      <c r="R597" s="294"/>
      <c r="S597" s="294"/>
      <c r="T597" s="294"/>
      <c r="U597" s="294"/>
      <c r="V597" s="294"/>
      <c r="W597" s="294"/>
      <c r="X597" s="294"/>
      <c r="Y597" s="409">
        <f>Y596</f>
        <v>0</v>
      </c>
      <c r="Z597" s="409">
        <f t="shared" ref="Z597" si="1107">Z596</f>
        <v>0</v>
      </c>
      <c r="AA597" s="409">
        <f t="shared" ref="AA597" si="1108">AA596</f>
        <v>0</v>
      </c>
      <c r="AB597" s="409">
        <f t="shared" ref="AB597" si="1109">AB596</f>
        <v>0</v>
      </c>
      <c r="AC597" s="409">
        <f t="shared" ref="AC597" si="1110">AC596</f>
        <v>0</v>
      </c>
      <c r="AD597" s="409">
        <f t="shared" ref="AD597" si="1111">AD596</f>
        <v>0</v>
      </c>
      <c r="AE597" s="409">
        <f t="shared" ref="AE597" si="1112">AE596</f>
        <v>0</v>
      </c>
      <c r="AF597" s="409">
        <f t="shared" ref="AF597" si="1113">AF596</f>
        <v>0</v>
      </c>
      <c r="AG597" s="409">
        <f t="shared" ref="AG597" si="1114">AG596</f>
        <v>0</v>
      </c>
      <c r="AH597" s="409">
        <f t="shared" ref="AH597" si="1115">AH596</f>
        <v>0</v>
      </c>
      <c r="AI597" s="409">
        <f t="shared" ref="AI597" si="1116">AI596</f>
        <v>0</v>
      </c>
      <c r="AJ597" s="409">
        <f t="shared" ref="AJ597" si="1117">AJ596</f>
        <v>0</v>
      </c>
      <c r="AK597" s="409">
        <f t="shared" ref="AK597" si="1118">AK596</f>
        <v>0</v>
      </c>
      <c r="AL597" s="409">
        <f t="shared" ref="AL597" si="1119">AL596</f>
        <v>0</v>
      </c>
      <c r="AM597" s="296"/>
    </row>
    <row r="598" spans="1:39" outlineLevel="1">
      <c r="A598" s="513"/>
      <c r="B598" s="82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0"/>
      <c r="Z598" s="410"/>
      <c r="AA598" s="410"/>
      <c r="AB598" s="410"/>
      <c r="AC598" s="410"/>
      <c r="AD598" s="410"/>
      <c r="AE598" s="410"/>
      <c r="AF598" s="410"/>
      <c r="AG598" s="410"/>
      <c r="AH598" s="410"/>
      <c r="AI598" s="410"/>
      <c r="AJ598" s="410"/>
      <c r="AK598" s="410"/>
      <c r="AL598" s="410"/>
      <c r="AM598" s="305"/>
    </row>
    <row r="599" spans="1:39" ht="15.75" customHeight="1" outlineLevel="1">
      <c r="A599" s="513">
        <v>5</v>
      </c>
      <c r="B599" s="844"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8"/>
      <c r="Z599" s="408"/>
      <c r="AA599" s="408"/>
      <c r="AB599" s="408"/>
      <c r="AC599" s="408"/>
      <c r="AD599" s="408"/>
      <c r="AE599" s="408"/>
      <c r="AF599" s="408"/>
      <c r="AG599" s="408"/>
      <c r="AH599" s="408"/>
      <c r="AI599" s="408"/>
      <c r="AJ599" s="408"/>
      <c r="AK599" s="408"/>
      <c r="AL599" s="408"/>
      <c r="AM599" s="295">
        <f>SUM(Y599:AL599)</f>
        <v>0</v>
      </c>
    </row>
    <row r="600" spans="1:39" outlineLevel="1">
      <c r="A600" s="513"/>
      <c r="B600" s="823" t="s">
        <v>310</v>
      </c>
      <c r="C600" s="290" t="s">
        <v>163</v>
      </c>
      <c r="D600" s="294"/>
      <c r="E600" s="294"/>
      <c r="F600" s="294"/>
      <c r="G600" s="294"/>
      <c r="H600" s="294"/>
      <c r="I600" s="294"/>
      <c r="J600" s="294"/>
      <c r="K600" s="294"/>
      <c r="L600" s="294"/>
      <c r="M600" s="294"/>
      <c r="N600" s="461"/>
      <c r="O600" s="294"/>
      <c r="P600" s="294"/>
      <c r="Q600" s="294"/>
      <c r="R600" s="294"/>
      <c r="S600" s="294"/>
      <c r="T600" s="294"/>
      <c r="U600" s="294"/>
      <c r="V600" s="294"/>
      <c r="W600" s="294"/>
      <c r="X600" s="294"/>
      <c r="Y600" s="409">
        <f>Y599</f>
        <v>0</v>
      </c>
      <c r="Z600" s="409">
        <f t="shared" ref="Z600" si="1120">Z599</f>
        <v>0</v>
      </c>
      <c r="AA600" s="409">
        <f t="shared" ref="AA600" si="1121">AA599</f>
        <v>0</v>
      </c>
      <c r="AB600" s="409">
        <f t="shared" ref="AB600" si="1122">AB599</f>
        <v>0</v>
      </c>
      <c r="AC600" s="409">
        <f t="shared" ref="AC600" si="1123">AC599</f>
        <v>0</v>
      </c>
      <c r="AD600" s="409">
        <f t="shared" ref="AD600" si="1124">AD599</f>
        <v>0</v>
      </c>
      <c r="AE600" s="409">
        <f t="shared" ref="AE600" si="1125">AE599</f>
        <v>0</v>
      </c>
      <c r="AF600" s="409">
        <f t="shared" ref="AF600" si="1126">AF599</f>
        <v>0</v>
      </c>
      <c r="AG600" s="409">
        <f t="shared" ref="AG600" si="1127">AG599</f>
        <v>0</v>
      </c>
      <c r="AH600" s="409">
        <f t="shared" ref="AH600" si="1128">AH599</f>
        <v>0</v>
      </c>
      <c r="AI600" s="409">
        <f t="shared" ref="AI600" si="1129">AI599</f>
        <v>0</v>
      </c>
      <c r="AJ600" s="409">
        <f t="shared" ref="AJ600" si="1130">AJ599</f>
        <v>0</v>
      </c>
      <c r="AK600" s="409">
        <f t="shared" ref="AK600" si="1131">AK599</f>
        <v>0</v>
      </c>
      <c r="AL600" s="409">
        <f t="shared" ref="AL600" si="1132">AL599</f>
        <v>0</v>
      </c>
      <c r="AM600" s="296"/>
    </row>
    <row r="601" spans="1:39" outlineLevel="1">
      <c r="A601" s="513"/>
      <c r="B601" s="82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0"/>
      <c r="Z601" s="421"/>
      <c r="AA601" s="421"/>
      <c r="AB601" s="421"/>
      <c r="AC601" s="421"/>
      <c r="AD601" s="421"/>
      <c r="AE601" s="421"/>
      <c r="AF601" s="421"/>
      <c r="AG601" s="421"/>
      <c r="AH601" s="421"/>
      <c r="AI601" s="421"/>
      <c r="AJ601" s="421"/>
      <c r="AK601" s="421"/>
      <c r="AL601" s="421"/>
      <c r="AM601" s="296"/>
    </row>
    <row r="602" spans="1:39" ht="15.75" outlineLevel="1">
      <c r="A602" s="513"/>
      <c r="B602" s="825"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2"/>
      <c r="Z602" s="412"/>
      <c r="AA602" s="412"/>
      <c r="AB602" s="412"/>
      <c r="AC602" s="412"/>
      <c r="AD602" s="412"/>
      <c r="AE602" s="412"/>
      <c r="AF602" s="412"/>
      <c r="AG602" s="412"/>
      <c r="AH602" s="412"/>
      <c r="AI602" s="412"/>
      <c r="AJ602" s="412"/>
      <c r="AK602" s="412"/>
      <c r="AL602" s="412"/>
      <c r="AM602" s="291"/>
    </row>
    <row r="603" spans="1:39" outlineLevel="1">
      <c r="A603" s="513">
        <v>6</v>
      </c>
      <c r="B603" s="844"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3"/>
      <c r="Z603" s="408"/>
      <c r="AA603" s="408"/>
      <c r="AB603" s="408"/>
      <c r="AC603" s="408"/>
      <c r="AD603" s="408"/>
      <c r="AE603" s="408"/>
      <c r="AF603" s="413"/>
      <c r="AG603" s="413"/>
      <c r="AH603" s="413"/>
      <c r="AI603" s="413"/>
      <c r="AJ603" s="413"/>
      <c r="AK603" s="413"/>
      <c r="AL603" s="413"/>
      <c r="AM603" s="295">
        <f>SUM(Y603:AL603)</f>
        <v>0</v>
      </c>
    </row>
    <row r="604" spans="1:39" outlineLevel="1">
      <c r="A604" s="513"/>
      <c r="B604" s="82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09">
        <f>Y603</f>
        <v>0</v>
      </c>
      <c r="Z604" s="409">
        <f t="shared" ref="Z604" si="1133">Z603</f>
        <v>0</v>
      </c>
      <c r="AA604" s="409">
        <f t="shared" ref="AA604" si="1134">AA603</f>
        <v>0</v>
      </c>
      <c r="AB604" s="409">
        <f t="shared" ref="AB604" si="1135">AB603</f>
        <v>0</v>
      </c>
      <c r="AC604" s="409">
        <f t="shared" ref="AC604" si="1136">AC603</f>
        <v>0</v>
      </c>
      <c r="AD604" s="409">
        <f t="shared" ref="AD604" si="1137">AD603</f>
        <v>0</v>
      </c>
      <c r="AE604" s="409">
        <f t="shared" ref="AE604" si="1138">AE603</f>
        <v>0</v>
      </c>
      <c r="AF604" s="409">
        <f t="shared" ref="AF604" si="1139">AF603</f>
        <v>0</v>
      </c>
      <c r="AG604" s="409">
        <f t="shared" ref="AG604" si="1140">AG603</f>
        <v>0</v>
      </c>
      <c r="AH604" s="409">
        <f t="shared" ref="AH604" si="1141">AH603</f>
        <v>0</v>
      </c>
      <c r="AI604" s="409">
        <f t="shared" ref="AI604" si="1142">AI603</f>
        <v>0</v>
      </c>
      <c r="AJ604" s="409">
        <f t="shared" ref="AJ604" si="1143">AJ603</f>
        <v>0</v>
      </c>
      <c r="AK604" s="409">
        <f t="shared" ref="AK604" si="1144">AK603</f>
        <v>0</v>
      </c>
      <c r="AL604" s="409">
        <f t="shared" ref="AL604" si="1145">AL603</f>
        <v>0</v>
      </c>
      <c r="AM604" s="310"/>
    </row>
    <row r="605" spans="1:39" outlineLevel="1">
      <c r="A605" s="513"/>
      <c r="B605" s="826"/>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4"/>
      <c r="Z605" s="414"/>
      <c r="AA605" s="414"/>
      <c r="AB605" s="414"/>
      <c r="AC605" s="414"/>
      <c r="AD605" s="414"/>
      <c r="AE605" s="414"/>
      <c r="AF605" s="414"/>
      <c r="AG605" s="414"/>
      <c r="AH605" s="414"/>
      <c r="AI605" s="414"/>
      <c r="AJ605" s="414"/>
      <c r="AK605" s="414"/>
      <c r="AL605" s="414"/>
      <c r="AM605" s="312"/>
    </row>
    <row r="606" spans="1:39" ht="30" outlineLevel="1">
      <c r="A606" s="513">
        <v>7</v>
      </c>
      <c r="B606" s="844"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3"/>
      <c r="Z606" s="408"/>
      <c r="AA606" s="408"/>
      <c r="AB606" s="408"/>
      <c r="AC606" s="408"/>
      <c r="AD606" s="408"/>
      <c r="AE606" s="408"/>
      <c r="AF606" s="413"/>
      <c r="AG606" s="413"/>
      <c r="AH606" s="413"/>
      <c r="AI606" s="413"/>
      <c r="AJ606" s="413"/>
      <c r="AK606" s="413"/>
      <c r="AL606" s="413"/>
      <c r="AM606" s="295">
        <f>SUM(Y606:AL606)</f>
        <v>0</v>
      </c>
    </row>
    <row r="607" spans="1:39" outlineLevel="1">
      <c r="A607" s="513"/>
      <c r="B607" s="82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09">
        <f>Y606</f>
        <v>0</v>
      </c>
      <c r="Z607" s="409">
        <f t="shared" ref="Z607" si="1146">Z606</f>
        <v>0</v>
      </c>
      <c r="AA607" s="409">
        <f t="shared" ref="AA607" si="1147">AA606</f>
        <v>0</v>
      </c>
      <c r="AB607" s="409">
        <f t="shared" ref="AB607" si="1148">AB606</f>
        <v>0</v>
      </c>
      <c r="AC607" s="409">
        <f t="shared" ref="AC607" si="1149">AC606</f>
        <v>0</v>
      </c>
      <c r="AD607" s="409">
        <f t="shared" ref="AD607" si="1150">AD606</f>
        <v>0</v>
      </c>
      <c r="AE607" s="409">
        <f t="shared" ref="AE607" si="1151">AE606</f>
        <v>0</v>
      </c>
      <c r="AF607" s="409">
        <f t="shared" ref="AF607" si="1152">AF606</f>
        <v>0</v>
      </c>
      <c r="AG607" s="409">
        <f t="shared" ref="AG607" si="1153">AG606</f>
        <v>0</v>
      </c>
      <c r="AH607" s="409">
        <f t="shared" ref="AH607" si="1154">AH606</f>
        <v>0</v>
      </c>
      <c r="AI607" s="409">
        <f t="shared" ref="AI607" si="1155">AI606</f>
        <v>0</v>
      </c>
      <c r="AJ607" s="409">
        <f t="shared" ref="AJ607" si="1156">AJ606</f>
        <v>0</v>
      </c>
      <c r="AK607" s="409">
        <f t="shared" ref="AK607" si="1157">AK606</f>
        <v>0</v>
      </c>
      <c r="AL607" s="409">
        <f t="shared" ref="AL607" si="1158">AL606</f>
        <v>0</v>
      </c>
      <c r="AM607" s="310"/>
    </row>
    <row r="608" spans="1:39" outlineLevel="1">
      <c r="A608" s="513"/>
      <c r="B608" s="827"/>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4"/>
      <c r="Z608" s="415"/>
      <c r="AA608" s="414"/>
      <c r="AB608" s="414"/>
      <c r="AC608" s="414"/>
      <c r="AD608" s="414"/>
      <c r="AE608" s="414"/>
      <c r="AF608" s="414"/>
      <c r="AG608" s="414"/>
      <c r="AH608" s="414"/>
      <c r="AI608" s="414"/>
      <c r="AJ608" s="414"/>
      <c r="AK608" s="414"/>
      <c r="AL608" s="414"/>
      <c r="AM608" s="312"/>
    </row>
    <row r="609" spans="1:39" ht="30" outlineLevel="1">
      <c r="A609" s="513">
        <v>8</v>
      </c>
      <c r="B609" s="844"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3"/>
      <c r="Z609" s="408"/>
      <c r="AA609" s="408"/>
      <c r="AB609" s="408"/>
      <c r="AC609" s="408"/>
      <c r="AD609" s="408"/>
      <c r="AE609" s="408"/>
      <c r="AF609" s="413"/>
      <c r="AG609" s="413"/>
      <c r="AH609" s="413"/>
      <c r="AI609" s="413"/>
      <c r="AJ609" s="413"/>
      <c r="AK609" s="413"/>
      <c r="AL609" s="413"/>
      <c r="AM609" s="295">
        <f>SUM(Y609:AL609)</f>
        <v>0</v>
      </c>
    </row>
    <row r="610" spans="1:39" outlineLevel="1">
      <c r="A610" s="513"/>
      <c r="B610" s="82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09">
        <f>Y609</f>
        <v>0</v>
      </c>
      <c r="Z610" s="409">
        <f t="shared" ref="Z610" si="1159">Z609</f>
        <v>0</v>
      </c>
      <c r="AA610" s="409">
        <f t="shared" ref="AA610" si="1160">AA609</f>
        <v>0</v>
      </c>
      <c r="AB610" s="409">
        <f t="shared" ref="AB610" si="1161">AB609</f>
        <v>0</v>
      </c>
      <c r="AC610" s="409">
        <f t="shared" ref="AC610" si="1162">AC609</f>
        <v>0</v>
      </c>
      <c r="AD610" s="409">
        <f t="shared" ref="AD610" si="1163">AD609</f>
        <v>0</v>
      </c>
      <c r="AE610" s="409">
        <f t="shared" ref="AE610" si="1164">AE609</f>
        <v>0</v>
      </c>
      <c r="AF610" s="409">
        <f t="shared" ref="AF610" si="1165">AF609</f>
        <v>0</v>
      </c>
      <c r="AG610" s="409">
        <f t="shared" ref="AG610" si="1166">AG609</f>
        <v>0</v>
      </c>
      <c r="AH610" s="409">
        <f t="shared" ref="AH610" si="1167">AH609</f>
        <v>0</v>
      </c>
      <c r="AI610" s="409">
        <f t="shared" ref="AI610" si="1168">AI609</f>
        <v>0</v>
      </c>
      <c r="AJ610" s="409">
        <f t="shared" ref="AJ610" si="1169">AJ609</f>
        <v>0</v>
      </c>
      <c r="AK610" s="409">
        <f t="shared" ref="AK610" si="1170">AK609</f>
        <v>0</v>
      </c>
      <c r="AL610" s="409">
        <f t="shared" ref="AL610" si="1171">AL609</f>
        <v>0</v>
      </c>
      <c r="AM610" s="310"/>
    </row>
    <row r="611" spans="1:39" outlineLevel="1">
      <c r="A611" s="513"/>
      <c r="B611" s="827"/>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4"/>
      <c r="Z611" s="415"/>
      <c r="AA611" s="414"/>
      <c r="AB611" s="414"/>
      <c r="AC611" s="414"/>
      <c r="AD611" s="414"/>
      <c r="AE611" s="414"/>
      <c r="AF611" s="414"/>
      <c r="AG611" s="414"/>
      <c r="AH611" s="414"/>
      <c r="AI611" s="414"/>
      <c r="AJ611" s="414"/>
      <c r="AK611" s="414"/>
      <c r="AL611" s="414"/>
      <c r="AM611" s="312"/>
    </row>
    <row r="612" spans="1:39" ht="30" outlineLevel="1">
      <c r="A612" s="513">
        <v>9</v>
      </c>
      <c r="B612" s="844"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3"/>
      <c r="Z612" s="408"/>
      <c r="AA612" s="408"/>
      <c r="AB612" s="408"/>
      <c r="AC612" s="408"/>
      <c r="AD612" s="408"/>
      <c r="AE612" s="408"/>
      <c r="AF612" s="413"/>
      <c r="AG612" s="413"/>
      <c r="AH612" s="413"/>
      <c r="AI612" s="413"/>
      <c r="AJ612" s="413"/>
      <c r="AK612" s="413"/>
      <c r="AL612" s="413"/>
      <c r="AM612" s="295">
        <f>SUM(Y612:AL612)</f>
        <v>0</v>
      </c>
    </row>
    <row r="613" spans="1:39" outlineLevel="1">
      <c r="A613" s="513"/>
      <c r="B613" s="82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09">
        <f>Y612</f>
        <v>0</v>
      </c>
      <c r="Z613" s="409">
        <f t="shared" ref="Z613" si="1172">Z612</f>
        <v>0</v>
      </c>
      <c r="AA613" s="409">
        <f t="shared" ref="AA613" si="1173">AA612</f>
        <v>0</v>
      </c>
      <c r="AB613" s="409">
        <f t="shared" ref="AB613" si="1174">AB612</f>
        <v>0</v>
      </c>
      <c r="AC613" s="409">
        <f t="shared" ref="AC613" si="1175">AC612</f>
        <v>0</v>
      </c>
      <c r="AD613" s="409">
        <f t="shared" ref="AD613" si="1176">AD612</f>
        <v>0</v>
      </c>
      <c r="AE613" s="409">
        <f t="shared" ref="AE613" si="1177">AE612</f>
        <v>0</v>
      </c>
      <c r="AF613" s="409">
        <f t="shared" ref="AF613" si="1178">AF612</f>
        <v>0</v>
      </c>
      <c r="AG613" s="409">
        <f t="shared" ref="AG613" si="1179">AG612</f>
        <v>0</v>
      </c>
      <c r="AH613" s="409">
        <f t="shared" ref="AH613" si="1180">AH612</f>
        <v>0</v>
      </c>
      <c r="AI613" s="409">
        <f t="shared" ref="AI613" si="1181">AI612</f>
        <v>0</v>
      </c>
      <c r="AJ613" s="409">
        <f t="shared" ref="AJ613" si="1182">AJ612</f>
        <v>0</v>
      </c>
      <c r="AK613" s="409">
        <f t="shared" ref="AK613" si="1183">AK612</f>
        <v>0</v>
      </c>
      <c r="AL613" s="409">
        <f t="shared" ref="AL613" si="1184">AL612</f>
        <v>0</v>
      </c>
      <c r="AM613" s="310"/>
    </row>
    <row r="614" spans="1:39" outlineLevel="1">
      <c r="A614" s="513"/>
      <c r="B614" s="827"/>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4"/>
      <c r="Z614" s="414"/>
      <c r="AA614" s="414"/>
      <c r="AB614" s="414"/>
      <c r="AC614" s="414"/>
      <c r="AD614" s="414"/>
      <c r="AE614" s="414"/>
      <c r="AF614" s="414"/>
      <c r="AG614" s="414"/>
      <c r="AH614" s="414"/>
      <c r="AI614" s="414"/>
      <c r="AJ614" s="414"/>
      <c r="AK614" s="414"/>
      <c r="AL614" s="414"/>
      <c r="AM614" s="312"/>
    </row>
    <row r="615" spans="1:39" ht="30" outlineLevel="1">
      <c r="A615" s="513">
        <v>10</v>
      </c>
      <c r="B615" s="844"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3"/>
      <c r="Z615" s="408"/>
      <c r="AA615" s="408"/>
      <c r="AB615" s="408"/>
      <c r="AC615" s="408"/>
      <c r="AD615" s="408"/>
      <c r="AE615" s="408"/>
      <c r="AF615" s="413"/>
      <c r="AG615" s="413"/>
      <c r="AH615" s="413"/>
      <c r="AI615" s="413"/>
      <c r="AJ615" s="413"/>
      <c r="AK615" s="413"/>
      <c r="AL615" s="413"/>
      <c r="AM615" s="295">
        <f>SUM(Y615:AL615)</f>
        <v>0</v>
      </c>
    </row>
    <row r="616" spans="1:39" outlineLevel="1">
      <c r="A616" s="513"/>
      <c r="B616" s="82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09">
        <f>Y615</f>
        <v>0</v>
      </c>
      <c r="Z616" s="409">
        <f t="shared" ref="Z616" si="1185">Z615</f>
        <v>0</v>
      </c>
      <c r="AA616" s="409">
        <f t="shared" ref="AA616" si="1186">AA615</f>
        <v>0</v>
      </c>
      <c r="AB616" s="409">
        <f t="shared" ref="AB616" si="1187">AB615</f>
        <v>0</v>
      </c>
      <c r="AC616" s="409">
        <f t="shared" ref="AC616" si="1188">AC615</f>
        <v>0</v>
      </c>
      <c r="AD616" s="409">
        <f t="shared" ref="AD616" si="1189">AD615</f>
        <v>0</v>
      </c>
      <c r="AE616" s="409">
        <f t="shared" ref="AE616" si="1190">AE615</f>
        <v>0</v>
      </c>
      <c r="AF616" s="409">
        <f t="shared" ref="AF616" si="1191">AF615</f>
        <v>0</v>
      </c>
      <c r="AG616" s="409">
        <f t="shared" ref="AG616" si="1192">AG615</f>
        <v>0</v>
      </c>
      <c r="AH616" s="409">
        <f t="shared" ref="AH616" si="1193">AH615</f>
        <v>0</v>
      </c>
      <c r="AI616" s="409">
        <f t="shared" ref="AI616" si="1194">AI615</f>
        <v>0</v>
      </c>
      <c r="AJ616" s="409">
        <f t="shared" ref="AJ616" si="1195">AJ615</f>
        <v>0</v>
      </c>
      <c r="AK616" s="409">
        <f t="shared" ref="AK616" si="1196">AK615</f>
        <v>0</v>
      </c>
      <c r="AL616" s="409">
        <f t="shared" ref="AL616" si="1197">AL615</f>
        <v>0</v>
      </c>
      <c r="AM616" s="310"/>
    </row>
    <row r="617" spans="1:39" outlineLevel="1">
      <c r="A617" s="513"/>
      <c r="B617" s="827"/>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4"/>
      <c r="Z617" s="415"/>
      <c r="AA617" s="414"/>
      <c r="AB617" s="414"/>
      <c r="AC617" s="414"/>
      <c r="AD617" s="414"/>
      <c r="AE617" s="414"/>
      <c r="AF617" s="414"/>
      <c r="AG617" s="414"/>
      <c r="AH617" s="414"/>
      <c r="AI617" s="414"/>
      <c r="AJ617" s="414"/>
      <c r="AK617" s="414"/>
      <c r="AL617" s="414"/>
      <c r="AM617" s="312"/>
    </row>
    <row r="618" spans="1:39" ht="15.75" outlineLevel="1">
      <c r="A618" s="513"/>
      <c r="B618" s="821"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2"/>
      <c r="Z618" s="412"/>
      <c r="AA618" s="412"/>
      <c r="AB618" s="412"/>
      <c r="AC618" s="412"/>
      <c r="AD618" s="412"/>
      <c r="AE618" s="412"/>
      <c r="AF618" s="412"/>
      <c r="AG618" s="412"/>
      <c r="AH618" s="412"/>
      <c r="AI618" s="412"/>
      <c r="AJ618" s="412"/>
      <c r="AK618" s="412"/>
      <c r="AL618" s="412"/>
      <c r="AM618" s="291"/>
    </row>
    <row r="619" spans="1:39" ht="30" outlineLevel="1">
      <c r="A619" s="513">
        <v>11</v>
      </c>
      <c r="B619" s="844"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4"/>
      <c r="Z619" s="408"/>
      <c r="AA619" s="408"/>
      <c r="AB619" s="408"/>
      <c r="AC619" s="408"/>
      <c r="AD619" s="408"/>
      <c r="AE619" s="408"/>
      <c r="AF619" s="413"/>
      <c r="AG619" s="413"/>
      <c r="AH619" s="413"/>
      <c r="AI619" s="413"/>
      <c r="AJ619" s="413"/>
      <c r="AK619" s="413"/>
      <c r="AL619" s="413"/>
      <c r="AM619" s="295">
        <f>SUM(Y619:AL619)</f>
        <v>0</v>
      </c>
    </row>
    <row r="620" spans="1:39" outlineLevel="1">
      <c r="A620" s="513"/>
      <c r="B620" s="82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09">
        <f>Y619</f>
        <v>0</v>
      </c>
      <c r="Z620" s="409">
        <f t="shared" ref="Z620" si="1198">Z619</f>
        <v>0</v>
      </c>
      <c r="AA620" s="409">
        <f t="shared" ref="AA620" si="1199">AA619</f>
        <v>0</v>
      </c>
      <c r="AB620" s="409">
        <f t="shared" ref="AB620" si="1200">AB619</f>
        <v>0</v>
      </c>
      <c r="AC620" s="409">
        <f t="shared" ref="AC620" si="1201">AC619</f>
        <v>0</v>
      </c>
      <c r="AD620" s="409">
        <f t="shared" ref="AD620" si="1202">AD619</f>
        <v>0</v>
      </c>
      <c r="AE620" s="409">
        <f t="shared" ref="AE620" si="1203">AE619</f>
        <v>0</v>
      </c>
      <c r="AF620" s="409">
        <f t="shared" ref="AF620" si="1204">AF619</f>
        <v>0</v>
      </c>
      <c r="AG620" s="409">
        <f t="shared" ref="AG620" si="1205">AG619</f>
        <v>0</v>
      </c>
      <c r="AH620" s="409">
        <f t="shared" ref="AH620" si="1206">AH619</f>
        <v>0</v>
      </c>
      <c r="AI620" s="409">
        <f t="shared" ref="AI620" si="1207">AI619</f>
        <v>0</v>
      </c>
      <c r="AJ620" s="409">
        <f t="shared" ref="AJ620" si="1208">AJ619</f>
        <v>0</v>
      </c>
      <c r="AK620" s="409">
        <f t="shared" ref="AK620" si="1209">AK619</f>
        <v>0</v>
      </c>
      <c r="AL620" s="409">
        <f t="shared" ref="AL620" si="1210">AL619</f>
        <v>0</v>
      </c>
      <c r="AM620" s="296"/>
    </row>
    <row r="621" spans="1:39" outlineLevel="1">
      <c r="A621" s="513"/>
      <c r="B621" s="828"/>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0"/>
      <c r="Z621" s="419"/>
      <c r="AA621" s="419"/>
      <c r="AB621" s="419"/>
      <c r="AC621" s="419"/>
      <c r="AD621" s="419"/>
      <c r="AE621" s="419"/>
      <c r="AF621" s="419"/>
      <c r="AG621" s="419"/>
      <c r="AH621" s="419"/>
      <c r="AI621" s="419"/>
      <c r="AJ621" s="419"/>
      <c r="AK621" s="419"/>
      <c r="AL621" s="419"/>
      <c r="AM621" s="305"/>
    </row>
    <row r="622" spans="1:39" ht="45" outlineLevel="1">
      <c r="A622" s="513">
        <v>12</v>
      </c>
      <c r="B622" s="844"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8"/>
      <c r="Z622" s="408"/>
      <c r="AA622" s="408"/>
      <c r="AB622" s="408"/>
      <c r="AC622" s="408"/>
      <c r="AD622" s="408"/>
      <c r="AE622" s="408"/>
      <c r="AF622" s="413"/>
      <c r="AG622" s="413"/>
      <c r="AH622" s="413"/>
      <c r="AI622" s="413"/>
      <c r="AJ622" s="413"/>
      <c r="AK622" s="413"/>
      <c r="AL622" s="413"/>
      <c r="AM622" s="295">
        <f>SUM(Y622:AL622)</f>
        <v>0</v>
      </c>
    </row>
    <row r="623" spans="1:39" outlineLevel="1">
      <c r="A623" s="513"/>
      <c r="B623" s="82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09">
        <f>Y622</f>
        <v>0</v>
      </c>
      <c r="Z623" s="409">
        <f t="shared" ref="Z623" si="1211">Z622</f>
        <v>0</v>
      </c>
      <c r="AA623" s="409">
        <f t="shared" ref="AA623" si="1212">AA622</f>
        <v>0</v>
      </c>
      <c r="AB623" s="409">
        <f t="shared" ref="AB623" si="1213">AB622</f>
        <v>0</v>
      </c>
      <c r="AC623" s="409">
        <f t="shared" ref="AC623" si="1214">AC622</f>
        <v>0</v>
      </c>
      <c r="AD623" s="409">
        <f t="shared" ref="AD623" si="1215">AD622</f>
        <v>0</v>
      </c>
      <c r="AE623" s="409">
        <f t="shared" ref="AE623" si="1216">AE622</f>
        <v>0</v>
      </c>
      <c r="AF623" s="409">
        <f t="shared" ref="AF623" si="1217">AF622</f>
        <v>0</v>
      </c>
      <c r="AG623" s="409">
        <f t="shared" ref="AG623" si="1218">AG622</f>
        <v>0</v>
      </c>
      <c r="AH623" s="409">
        <f t="shared" ref="AH623" si="1219">AH622</f>
        <v>0</v>
      </c>
      <c r="AI623" s="409">
        <f t="shared" ref="AI623" si="1220">AI622</f>
        <v>0</v>
      </c>
      <c r="AJ623" s="409">
        <f t="shared" ref="AJ623" si="1221">AJ622</f>
        <v>0</v>
      </c>
      <c r="AK623" s="409">
        <f t="shared" ref="AK623" si="1222">AK622</f>
        <v>0</v>
      </c>
      <c r="AL623" s="409">
        <f t="shared" ref="AL623" si="1223">AL622</f>
        <v>0</v>
      </c>
      <c r="AM623" s="296"/>
    </row>
    <row r="624" spans="1:39" outlineLevel="1">
      <c r="A624" s="513"/>
      <c r="B624" s="828"/>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0"/>
      <c r="Z624" s="420"/>
      <c r="AA624" s="410"/>
      <c r="AB624" s="410"/>
      <c r="AC624" s="410"/>
      <c r="AD624" s="410"/>
      <c r="AE624" s="410"/>
      <c r="AF624" s="410"/>
      <c r="AG624" s="410"/>
      <c r="AH624" s="410"/>
      <c r="AI624" s="410"/>
      <c r="AJ624" s="410"/>
      <c r="AK624" s="410"/>
      <c r="AL624" s="410"/>
      <c r="AM624" s="305"/>
    </row>
    <row r="625" spans="1:40" ht="30" outlineLevel="1">
      <c r="A625" s="513">
        <v>13</v>
      </c>
      <c r="B625" s="844"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8"/>
      <c r="Z625" s="408"/>
      <c r="AA625" s="408"/>
      <c r="AB625" s="408"/>
      <c r="AC625" s="408"/>
      <c r="AD625" s="408"/>
      <c r="AE625" s="408"/>
      <c r="AF625" s="413"/>
      <c r="AG625" s="413"/>
      <c r="AH625" s="413"/>
      <c r="AI625" s="413"/>
      <c r="AJ625" s="413"/>
      <c r="AK625" s="413"/>
      <c r="AL625" s="413"/>
      <c r="AM625" s="295">
        <f>SUM(Y625:AL625)</f>
        <v>0</v>
      </c>
    </row>
    <row r="626" spans="1:40" outlineLevel="1">
      <c r="A626" s="513"/>
      <c r="B626" s="82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09">
        <f>Y625</f>
        <v>0</v>
      </c>
      <c r="Z626" s="409">
        <f t="shared" ref="Z626" si="1224">Z625</f>
        <v>0</v>
      </c>
      <c r="AA626" s="409">
        <f t="shared" ref="AA626" si="1225">AA625</f>
        <v>0</v>
      </c>
      <c r="AB626" s="409">
        <f t="shared" ref="AB626" si="1226">AB625</f>
        <v>0</v>
      </c>
      <c r="AC626" s="409">
        <f t="shared" ref="AC626" si="1227">AC625</f>
        <v>0</v>
      </c>
      <c r="AD626" s="409">
        <f t="shared" ref="AD626" si="1228">AD625</f>
        <v>0</v>
      </c>
      <c r="AE626" s="409">
        <f t="shared" ref="AE626" si="1229">AE625</f>
        <v>0</v>
      </c>
      <c r="AF626" s="409">
        <f t="shared" ref="AF626" si="1230">AF625</f>
        <v>0</v>
      </c>
      <c r="AG626" s="409">
        <f t="shared" ref="AG626" si="1231">AG625</f>
        <v>0</v>
      </c>
      <c r="AH626" s="409">
        <f t="shared" ref="AH626" si="1232">AH625</f>
        <v>0</v>
      </c>
      <c r="AI626" s="409">
        <f t="shared" ref="AI626" si="1233">AI625</f>
        <v>0</v>
      </c>
      <c r="AJ626" s="409">
        <f t="shared" ref="AJ626" si="1234">AJ625</f>
        <v>0</v>
      </c>
      <c r="AK626" s="409">
        <f t="shared" ref="AK626" si="1235">AK625</f>
        <v>0</v>
      </c>
      <c r="AL626" s="409">
        <f t="shared" ref="AL626" si="1236">AL625</f>
        <v>0</v>
      </c>
      <c r="AM626" s="305"/>
    </row>
    <row r="627" spans="1:40" outlineLevel="1">
      <c r="A627" s="513"/>
      <c r="B627" s="828"/>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0"/>
      <c r="Z627" s="410"/>
      <c r="AA627" s="410"/>
      <c r="AB627" s="410"/>
      <c r="AC627" s="410"/>
      <c r="AD627" s="410"/>
      <c r="AE627" s="410"/>
      <c r="AF627" s="410"/>
      <c r="AG627" s="410"/>
      <c r="AH627" s="410"/>
      <c r="AI627" s="410"/>
      <c r="AJ627" s="410"/>
      <c r="AK627" s="410"/>
      <c r="AL627" s="410"/>
      <c r="AM627" s="305"/>
    </row>
    <row r="628" spans="1:40" ht="15.75" outlineLevel="1">
      <c r="A628" s="513"/>
      <c r="B628" s="821"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2"/>
      <c r="Z628" s="412"/>
      <c r="AA628" s="412"/>
      <c r="AB628" s="412"/>
      <c r="AC628" s="412"/>
      <c r="AD628" s="412"/>
      <c r="AE628" s="412"/>
      <c r="AF628" s="412"/>
      <c r="AG628" s="412"/>
      <c r="AH628" s="412"/>
      <c r="AI628" s="412"/>
      <c r="AJ628" s="412"/>
      <c r="AK628" s="412"/>
      <c r="AL628" s="412"/>
      <c r="AM628" s="291"/>
    </row>
    <row r="629" spans="1:40" outlineLevel="1">
      <c r="A629" s="513">
        <v>14</v>
      </c>
      <c r="B629" s="828"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8"/>
      <c r="Z629" s="408"/>
      <c r="AA629" s="408"/>
      <c r="AB629" s="408"/>
      <c r="AC629" s="408"/>
      <c r="AD629" s="408"/>
      <c r="AE629" s="408"/>
      <c r="AF629" s="408"/>
      <c r="AG629" s="408"/>
      <c r="AH629" s="408"/>
      <c r="AI629" s="408"/>
      <c r="AJ629" s="408"/>
      <c r="AK629" s="408"/>
      <c r="AL629" s="408"/>
      <c r="AM629" s="295">
        <f>SUM(Y629:AL629)</f>
        <v>0</v>
      </c>
    </row>
    <row r="630" spans="1:40" outlineLevel="1">
      <c r="A630" s="513"/>
      <c r="B630" s="82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09">
        <f>Y629</f>
        <v>0</v>
      </c>
      <c r="Z630" s="409">
        <f t="shared" ref="Z630" si="1237">Z629</f>
        <v>0</v>
      </c>
      <c r="AA630" s="409">
        <f t="shared" ref="AA630" si="1238">AA629</f>
        <v>0</v>
      </c>
      <c r="AB630" s="409">
        <f t="shared" ref="AB630" si="1239">AB629</f>
        <v>0</v>
      </c>
      <c r="AC630" s="409">
        <f t="shared" ref="AC630" si="1240">AC629</f>
        <v>0</v>
      </c>
      <c r="AD630" s="409">
        <f t="shared" ref="AD630" si="1241">AD629</f>
        <v>0</v>
      </c>
      <c r="AE630" s="409">
        <f t="shared" ref="AE630" si="1242">AE629</f>
        <v>0</v>
      </c>
      <c r="AF630" s="409">
        <f t="shared" ref="AF630" si="1243">AF629</f>
        <v>0</v>
      </c>
      <c r="AG630" s="409">
        <f t="shared" ref="AG630" si="1244">AG629</f>
        <v>0</v>
      </c>
      <c r="AH630" s="409">
        <f t="shared" ref="AH630" si="1245">AH629</f>
        <v>0</v>
      </c>
      <c r="AI630" s="409">
        <f t="shared" ref="AI630" si="1246">AI629</f>
        <v>0</v>
      </c>
      <c r="AJ630" s="409">
        <f t="shared" ref="AJ630" si="1247">AJ629</f>
        <v>0</v>
      </c>
      <c r="AK630" s="409">
        <f t="shared" ref="AK630" si="1248">AK629</f>
        <v>0</v>
      </c>
      <c r="AL630" s="409">
        <f t="shared" ref="AL630" si="1249">AL629</f>
        <v>0</v>
      </c>
      <c r="AM630" s="507"/>
      <c r="AN630" s="610"/>
    </row>
    <row r="631" spans="1:40" outlineLevel="1">
      <c r="A631" s="513"/>
      <c r="B631" s="828"/>
      <c r="C631" s="304"/>
      <c r="D631" s="290"/>
      <c r="E631" s="290"/>
      <c r="F631" s="290"/>
      <c r="G631" s="290"/>
      <c r="H631" s="290"/>
      <c r="I631" s="290"/>
      <c r="J631" s="290"/>
      <c r="K631" s="290"/>
      <c r="L631" s="290"/>
      <c r="M631" s="290"/>
      <c r="N631" s="461"/>
      <c r="O631" s="290"/>
      <c r="P631" s="290"/>
      <c r="Q631" s="290"/>
      <c r="R631" s="290"/>
      <c r="S631" s="290"/>
      <c r="T631" s="290"/>
      <c r="U631" s="290"/>
      <c r="V631" s="290"/>
      <c r="W631" s="290"/>
      <c r="X631" s="290"/>
      <c r="Y631" s="410"/>
      <c r="Z631" s="410"/>
      <c r="AA631" s="410"/>
      <c r="AB631" s="410"/>
      <c r="AC631" s="410"/>
      <c r="AD631" s="410"/>
      <c r="AE631" s="410"/>
      <c r="AF631" s="410"/>
      <c r="AG631" s="410"/>
      <c r="AH631" s="410"/>
      <c r="AI631" s="410"/>
      <c r="AJ631" s="410"/>
      <c r="AK631" s="410"/>
      <c r="AL631" s="410"/>
      <c r="AM631" s="300"/>
      <c r="AN631" s="610"/>
    </row>
    <row r="632" spans="1:40" s="308" customFormat="1" ht="15.75" outlineLevel="1">
      <c r="A632" s="513"/>
      <c r="B632" s="821"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0"/>
      <c r="Z632" s="410"/>
      <c r="AA632" s="410"/>
      <c r="AB632" s="410"/>
      <c r="AC632" s="410"/>
      <c r="AD632" s="410"/>
      <c r="AE632" s="414"/>
      <c r="AF632" s="414"/>
      <c r="AG632" s="414"/>
      <c r="AH632" s="414"/>
      <c r="AI632" s="414"/>
      <c r="AJ632" s="414"/>
      <c r="AK632" s="414"/>
      <c r="AL632" s="414"/>
      <c r="AM632" s="508"/>
      <c r="AN632" s="611"/>
    </row>
    <row r="633" spans="1:40" outlineLevel="1">
      <c r="A633" s="513">
        <v>15</v>
      </c>
      <c r="B633" s="82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8"/>
      <c r="Z633" s="408"/>
      <c r="AA633" s="408"/>
      <c r="AB633" s="408"/>
      <c r="AC633" s="408"/>
      <c r="AD633" s="408"/>
      <c r="AE633" s="408"/>
      <c r="AF633" s="408"/>
      <c r="AG633" s="408"/>
      <c r="AH633" s="408"/>
      <c r="AI633" s="408"/>
      <c r="AJ633" s="408"/>
      <c r="AK633" s="408"/>
      <c r="AL633" s="408"/>
      <c r="AM633" s="295">
        <f>SUM(Y633:AL633)</f>
        <v>0</v>
      </c>
    </row>
    <row r="634" spans="1:40" outlineLevel="1">
      <c r="A634" s="513"/>
      <c r="B634" s="82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09">
        <f>Y633</f>
        <v>0</v>
      </c>
      <c r="Z634" s="409">
        <f t="shared" ref="Z634:AL634" si="1250">Z633</f>
        <v>0</v>
      </c>
      <c r="AA634" s="409">
        <f t="shared" si="1250"/>
        <v>0</v>
      </c>
      <c r="AB634" s="409">
        <f t="shared" si="1250"/>
        <v>0</v>
      </c>
      <c r="AC634" s="409">
        <f t="shared" si="1250"/>
        <v>0</v>
      </c>
      <c r="AD634" s="409">
        <f t="shared" si="1250"/>
        <v>0</v>
      </c>
      <c r="AE634" s="409">
        <f t="shared" si="1250"/>
        <v>0</v>
      </c>
      <c r="AF634" s="409">
        <f t="shared" si="1250"/>
        <v>0</v>
      </c>
      <c r="AG634" s="409">
        <f t="shared" si="1250"/>
        <v>0</v>
      </c>
      <c r="AH634" s="409">
        <f t="shared" si="1250"/>
        <v>0</v>
      </c>
      <c r="AI634" s="409">
        <f t="shared" si="1250"/>
        <v>0</v>
      </c>
      <c r="AJ634" s="409">
        <f t="shared" si="1250"/>
        <v>0</v>
      </c>
      <c r="AK634" s="409">
        <f t="shared" si="1250"/>
        <v>0</v>
      </c>
      <c r="AL634" s="409">
        <f t="shared" si="1250"/>
        <v>0</v>
      </c>
      <c r="AM634" s="296"/>
    </row>
    <row r="635" spans="1:40" outlineLevel="1">
      <c r="A635" s="513"/>
      <c r="B635" s="828"/>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0"/>
      <c r="Z635" s="410"/>
      <c r="AA635" s="410"/>
      <c r="AB635" s="410"/>
      <c r="AC635" s="410"/>
      <c r="AD635" s="410"/>
      <c r="AE635" s="410"/>
      <c r="AF635" s="410"/>
      <c r="AG635" s="410"/>
      <c r="AH635" s="410"/>
      <c r="AI635" s="410"/>
      <c r="AJ635" s="410"/>
      <c r="AK635" s="410"/>
      <c r="AL635" s="410"/>
      <c r="AM635" s="305"/>
    </row>
    <row r="636" spans="1:40" s="282" customFormat="1" outlineLevel="1">
      <c r="A636" s="513">
        <v>16</v>
      </c>
      <c r="B636" s="829"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8"/>
      <c r="Z636" s="408"/>
      <c r="AA636" s="408"/>
      <c r="AB636" s="408"/>
      <c r="AC636" s="408"/>
      <c r="AD636" s="408"/>
      <c r="AE636" s="408"/>
      <c r="AF636" s="408"/>
      <c r="AG636" s="408"/>
      <c r="AH636" s="408"/>
      <c r="AI636" s="408"/>
      <c r="AJ636" s="408"/>
      <c r="AK636" s="408"/>
      <c r="AL636" s="408"/>
      <c r="AM636" s="295">
        <f>SUM(Y636:AL636)</f>
        <v>0</v>
      </c>
    </row>
    <row r="637" spans="1:40" s="282" customFormat="1" outlineLevel="1">
      <c r="A637" s="513"/>
      <c r="B637" s="82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09">
        <f>Y636</f>
        <v>0</v>
      </c>
      <c r="Z637" s="409">
        <f t="shared" ref="Z637:AL637" si="1251">Z636</f>
        <v>0</v>
      </c>
      <c r="AA637" s="409">
        <f t="shared" si="1251"/>
        <v>0</v>
      </c>
      <c r="AB637" s="409">
        <f t="shared" si="1251"/>
        <v>0</v>
      </c>
      <c r="AC637" s="409">
        <f t="shared" si="1251"/>
        <v>0</v>
      </c>
      <c r="AD637" s="409">
        <f t="shared" si="1251"/>
        <v>0</v>
      </c>
      <c r="AE637" s="409">
        <f t="shared" si="1251"/>
        <v>0</v>
      </c>
      <c r="AF637" s="409">
        <f t="shared" si="1251"/>
        <v>0</v>
      </c>
      <c r="AG637" s="409">
        <f t="shared" si="1251"/>
        <v>0</v>
      </c>
      <c r="AH637" s="409">
        <f t="shared" si="1251"/>
        <v>0</v>
      </c>
      <c r="AI637" s="409">
        <f t="shared" si="1251"/>
        <v>0</v>
      </c>
      <c r="AJ637" s="409">
        <f t="shared" si="1251"/>
        <v>0</v>
      </c>
      <c r="AK637" s="409">
        <f t="shared" si="1251"/>
        <v>0</v>
      </c>
      <c r="AL637" s="409">
        <f t="shared" si="1251"/>
        <v>0</v>
      </c>
      <c r="AM637" s="296"/>
    </row>
    <row r="638" spans="1:40" s="282" customFormat="1" outlineLevel="1">
      <c r="A638" s="513"/>
      <c r="B638" s="829"/>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0"/>
      <c r="Z638" s="410"/>
      <c r="AA638" s="410"/>
      <c r="AB638" s="410"/>
      <c r="AC638" s="410"/>
      <c r="AD638" s="410"/>
      <c r="AE638" s="414"/>
      <c r="AF638" s="414"/>
      <c r="AG638" s="414"/>
      <c r="AH638" s="414"/>
      <c r="AI638" s="414"/>
      <c r="AJ638" s="414"/>
      <c r="AK638" s="414"/>
      <c r="AL638" s="414"/>
      <c r="AM638" s="312"/>
    </row>
    <row r="639" spans="1:40" ht="15.75" outlineLevel="1">
      <c r="A639" s="513"/>
      <c r="B639" s="509" t="s">
        <v>496</v>
      </c>
      <c r="C639" s="318"/>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2"/>
      <c r="Z639" s="412"/>
      <c r="AA639" s="412"/>
      <c r="AB639" s="412"/>
      <c r="AC639" s="412"/>
      <c r="AD639" s="412"/>
      <c r="AE639" s="412"/>
      <c r="AF639" s="412"/>
      <c r="AG639" s="412"/>
      <c r="AH639" s="412"/>
      <c r="AI639" s="412"/>
      <c r="AJ639" s="412"/>
      <c r="AK639" s="412"/>
      <c r="AL639" s="412"/>
      <c r="AM639" s="291"/>
    </row>
    <row r="640" spans="1:40" outlineLevel="1">
      <c r="A640" s="513">
        <v>17</v>
      </c>
      <c r="B640" s="844"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4"/>
      <c r="Z640" s="408"/>
      <c r="AA640" s="408"/>
      <c r="AB640" s="408"/>
      <c r="AC640" s="408"/>
      <c r="AD640" s="408"/>
      <c r="AE640" s="408"/>
      <c r="AF640" s="413"/>
      <c r="AG640" s="413"/>
      <c r="AH640" s="413"/>
      <c r="AI640" s="413"/>
      <c r="AJ640" s="413"/>
      <c r="AK640" s="413"/>
      <c r="AL640" s="413"/>
      <c r="AM640" s="295">
        <f>SUM(Y640:AL640)</f>
        <v>0</v>
      </c>
    </row>
    <row r="641" spans="1:39" outlineLevel="1">
      <c r="A641" s="513"/>
      <c r="B641" s="82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09">
        <f>Y640</f>
        <v>0</v>
      </c>
      <c r="Z641" s="409">
        <f t="shared" ref="Z641:AL641" si="1252">Z640</f>
        <v>0</v>
      </c>
      <c r="AA641" s="409">
        <f t="shared" si="1252"/>
        <v>0</v>
      </c>
      <c r="AB641" s="409">
        <f t="shared" si="1252"/>
        <v>0</v>
      </c>
      <c r="AC641" s="409">
        <f t="shared" si="1252"/>
        <v>0</v>
      </c>
      <c r="AD641" s="409">
        <f t="shared" si="1252"/>
        <v>0</v>
      </c>
      <c r="AE641" s="409">
        <f t="shared" si="1252"/>
        <v>0</v>
      </c>
      <c r="AF641" s="409">
        <f t="shared" si="1252"/>
        <v>0</v>
      </c>
      <c r="AG641" s="409">
        <f t="shared" si="1252"/>
        <v>0</v>
      </c>
      <c r="AH641" s="409">
        <f t="shared" si="1252"/>
        <v>0</v>
      </c>
      <c r="AI641" s="409">
        <f t="shared" si="1252"/>
        <v>0</v>
      </c>
      <c r="AJ641" s="409">
        <f t="shared" si="1252"/>
        <v>0</v>
      </c>
      <c r="AK641" s="409">
        <f t="shared" si="1252"/>
        <v>0</v>
      </c>
      <c r="AL641" s="409">
        <f t="shared" si="1252"/>
        <v>0</v>
      </c>
      <c r="AM641" s="305"/>
    </row>
    <row r="642" spans="1:39" outlineLevel="1">
      <c r="A642" s="513"/>
      <c r="B642" s="82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0"/>
      <c r="Z642" s="423"/>
      <c r="AA642" s="423"/>
      <c r="AB642" s="423"/>
      <c r="AC642" s="423"/>
      <c r="AD642" s="423"/>
      <c r="AE642" s="423"/>
      <c r="AF642" s="423"/>
      <c r="AG642" s="423"/>
      <c r="AH642" s="423"/>
      <c r="AI642" s="423"/>
      <c r="AJ642" s="423"/>
      <c r="AK642" s="423"/>
      <c r="AL642" s="423"/>
      <c r="AM642" s="305"/>
    </row>
    <row r="643" spans="1:39" outlineLevel="1">
      <c r="A643" s="513">
        <v>18</v>
      </c>
      <c r="B643" s="844"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4"/>
      <c r="Z643" s="408"/>
      <c r="AA643" s="408"/>
      <c r="AB643" s="408"/>
      <c r="AC643" s="408"/>
      <c r="AD643" s="408"/>
      <c r="AE643" s="408"/>
      <c r="AF643" s="413"/>
      <c r="AG643" s="413"/>
      <c r="AH643" s="413"/>
      <c r="AI643" s="413"/>
      <c r="AJ643" s="413"/>
      <c r="AK643" s="413"/>
      <c r="AL643" s="413"/>
      <c r="AM643" s="295">
        <f>SUM(Y643:AL643)</f>
        <v>0</v>
      </c>
    </row>
    <row r="644" spans="1:39" outlineLevel="1">
      <c r="A644" s="513"/>
      <c r="B644" s="82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09">
        <f>Y643</f>
        <v>0</v>
      </c>
      <c r="Z644" s="409">
        <f t="shared" ref="Z644:AL644" si="1253">Z643</f>
        <v>0</v>
      </c>
      <c r="AA644" s="409">
        <f t="shared" si="1253"/>
        <v>0</v>
      </c>
      <c r="AB644" s="409">
        <f t="shared" si="1253"/>
        <v>0</v>
      </c>
      <c r="AC644" s="409">
        <f t="shared" si="1253"/>
        <v>0</v>
      </c>
      <c r="AD644" s="409">
        <f t="shared" si="1253"/>
        <v>0</v>
      </c>
      <c r="AE644" s="409">
        <f t="shared" si="1253"/>
        <v>0</v>
      </c>
      <c r="AF644" s="409">
        <f t="shared" si="1253"/>
        <v>0</v>
      </c>
      <c r="AG644" s="409">
        <f t="shared" si="1253"/>
        <v>0</v>
      </c>
      <c r="AH644" s="409">
        <f t="shared" si="1253"/>
        <v>0</v>
      </c>
      <c r="AI644" s="409">
        <f t="shared" si="1253"/>
        <v>0</v>
      </c>
      <c r="AJ644" s="409">
        <f t="shared" si="1253"/>
        <v>0</v>
      </c>
      <c r="AK644" s="409">
        <f t="shared" si="1253"/>
        <v>0</v>
      </c>
      <c r="AL644" s="409">
        <f t="shared" si="1253"/>
        <v>0</v>
      </c>
      <c r="AM644" s="305"/>
    </row>
    <row r="645" spans="1:39" outlineLevel="1">
      <c r="A645" s="513"/>
      <c r="B645" s="830"/>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1"/>
      <c r="Z645" s="422"/>
      <c r="AA645" s="422"/>
      <c r="AB645" s="422"/>
      <c r="AC645" s="422"/>
      <c r="AD645" s="422"/>
      <c r="AE645" s="422"/>
      <c r="AF645" s="422"/>
      <c r="AG645" s="422"/>
      <c r="AH645" s="422"/>
      <c r="AI645" s="422"/>
      <c r="AJ645" s="422"/>
      <c r="AK645" s="422"/>
      <c r="AL645" s="422"/>
      <c r="AM645" s="296"/>
    </row>
    <row r="646" spans="1:39" outlineLevel="1">
      <c r="A646" s="513">
        <v>19</v>
      </c>
      <c r="B646" s="844"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4"/>
      <c r="Z646" s="408"/>
      <c r="AA646" s="408"/>
      <c r="AB646" s="408"/>
      <c r="AC646" s="408"/>
      <c r="AD646" s="408"/>
      <c r="AE646" s="408"/>
      <c r="AF646" s="413"/>
      <c r="AG646" s="413"/>
      <c r="AH646" s="413"/>
      <c r="AI646" s="413"/>
      <c r="AJ646" s="413"/>
      <c r="AK646" s="413"/>
      <c r="AL646" s="413"/>
      <c r="AM646" s="295">
        <f>SUM(Y646:AL646)</f>
        <v>0</v>
      </c>
    </row>
    <row r="647" spans="1:39" outlineLevel="1">
      <c r="A647" s="513"/>
      <c r="B647" s="82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09">
        <f>Y646</f>
        <v>0</v>
      </c>
      <c r="Z647" s="409">
        <f t="shared" ref="Z647:AL647" si="1254">Z646</f>
        <v>0</v>
      </c>
      <c r="AA647" s="409">
        <f t="shared" si="1254"/>
        <v>0</v>
      </c>
      <c r="AB647" s="409">
        <f t="shared" si="1254"/>
        <v>0</v>
      </c>
      <c r="AC647" s="409">
        <f t="shared" si="1254"/>
        <v>0</v>
      </c>
      <c r="AD647" s="409">
        <f t="shared" si="1254"/>
        <v>0</v>
      </c>
      <c r="AE647" s="409">
        <f t="shared" si="1254"/>
        <v>0</v>
      </c>
      <c r="AF647" s="409">
        <f t="shared" si="1254"/>
        <v>0</v>
      </c>
      <c r="AG647" s="409">
        <f t="shared" si="1254"/>
        <v>0</v>
      </c>
      <c r="AH647" s="409">
        <f t="shared" si="1254"/>
        <v>0</v>
      </c>
      <c r="AI647" s="409">
        <f t="shared" si="1254"/>
        <v>0</v>
      </c>
      <c r="AJ647" s="409">
        <f t="shared" si="1254"/>
        <v>0</v>
      </c>
      <c r="AK647" s="409">
        <f t="shared" si="1254"/>
        <v>0</v>
      </c>
      <c r="AL647" s="409">
        <f t="shared" si="1254"/>
        <v>0</v>
      </c>
      <c r="AM647" s="296"/>
    </row>
    <row r="648" spans="1:39" outlineLevel="1">
      <c r="A648" s="513"/>
      <c r="B648" s="830"/>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0"/>
      <c r="Z648" s="410"/>
      <c r="AA648" s="410"/>
      <c r="AB648" s="410"/>
      <c r="AC648" s="410"/>
      <c r="AD648" s="410"/>
      <c r="AE648" s="410"/>
      <c r="AF648" s="410"/>
      <c r="AG648" s="410"/>
      <c r="AH648" s="410"/>
      <c r="AI648" s="410"/>
      <c r="AJ648" s="410"/>
      <c r="AK648" s="410"/>
      <c r="AL648" s="410"/>
      <c r="AM648" s="305"/>
    </row>
    <row r="649" spans="1:39" outlineLevel="1">
      <c r="A649" s="513">
        <v>20</v>
      </c>
      <c r="B649" s="844"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4"/>
      <c r="Z649" s="408"/>
      <c r="AA649" s="408"/>
      <c r="AB649" s="408"/>
      <c r="AC649" s="408"/>
      <c r="AD649" s="408"/>
      <c r="AE649" s="408"/>
      <c r="AF649" s="413"/>
      <c r="AG649" s="413"/>
      <c r="AH649" s="413"/>
      <c r="AI649" s="413"/>
      <c r="AJ649" s="413"/>
      <c r="AK649" s="413"/>
      <c r="AL649" s="413"/>
      <c r="AM649" s="295">
        <f>SUM(Y649:AL649)</f>
        <v>0</v>
      </c>
    </row>
    <row r="650" spans="1:39" outlineLevel="1">
      <c r="A650" s="513"/>
      <c r="B650" s="82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09">
        <f>Y649</f>
        <v>0</v>
      </c>
      <c r="Z650" s="409">
        <f t="shared" ref="Z650:AL650" si="1255">Z649</f>
        <v>0</v>
      </c>
      <c r="AA650" s="409">
        <f t="shared" si="1255"/>
        <v>0</v>
      </c>
      <c r="AB650" s="409">
        <f t="shared" si="1255"/>
        <v>0</v>
      </c>
      <c r="AC650" s="409">
        <f t="shared" si="1255"/>
        <v>0</v>
      </c>
      <c r="AD650" s="409">
        <f t="shared" si="1255"/>
        <v>0</v>
      </c>
      <c r="AE650" s="409">
        <f t="shared" si="1255"/>
        <v>0</v>
      </c>
      <c r="AF650" s="409">
        <f t="shared" si="1255"/>
        <v>0</v>
      </c>
      <c r="AG650" s="409">
        <f t="shared" si="1255"/>
        <v>0</v>
      </c>
      <c r="AH650" s="409">
        <f t="shared" si="1255"/>
        <v>0</v>
      </c>
      <c r="AI650" s="409">
        <f t="shared" si="1255"/>
        <v>0</v>
      </c>
      <c r="AJ650" s="409">
        <f t="shared" si="1255"/>
        <v>0</v>
      </c>
      <c r="AK650" s="409">
        <f t="shared" si="1255"/>
        <v>0</v>
      </c>
      <c r="AL650" s="409">
        <f t="shared" si="1255"/>
        <v>0</v>
      </c>
      <c r="AM650" s="305"/>
    </row>
    <row r="651" spans="1:39" ht="15.75" outlineLevel="1">
      <c r="A651" s="513"/>
      <c r="B651" s="831"/>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0"/>
      <c r="Z651" s="410"/>
      <c r="AA651" s="410"/>
      <c r="AB651" s="410"/>
      <c r="AC651" s="410"/>
      <c r="AD651" s="410"/>
      <c r="AE651" s="410"/>
      <c r="AF651" s="410"/>
      <c r="AG651" s="410"/>
      <c r="AH651" s="410"/>
      <c r="AI651" s="410"/>
      <c r="AJ651" s="410"/>
      <c r="AK651" s="410"/>
      <c r="AL651" s="410"/>
      <c r="AM651" s="305"/>
    </row>
    <row r="652" spans="1:39" ht="15.75" outlineLevel="1">
      <c r="A652" s="513"/>
      <c r="B652" s="820"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0"/>
      <c r="Z652" s="423"/>
      <c r="AA652" s="423"/>
      <c r="AB652" s="423"/>
      <c r="AC652" s="423"/>
      <c r="AD652" s="423"/>
      <c r="AE652" s="423"/>
      <c r="AF652" s="423"/>
      <c r="AG652" s="423"/>
      <c r="AH652" s="423"/>
      <c r="AI652" s="423"/>
      <c r="AJ652" s="423"/>
      <c r="AK652" s="423"/>
      <c r="AL652" s="423"/>
      <c r="AM652" s="305"/>
    </row>
    <row r="653" spans="1:39" ht="15.75" outlineLevel="1">
      <c r="A653" s="513"/>
      <c r="B653" s="843"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0"/>
      <c r="Z653" s="423"/>
      <c r="AA653" s="423"/>
      <c r="AB653" s="423"/>
      <c r="AC653" s="423"/>
      <c r="AD653" s="423"/>
      <c r="AE653" s="423"/>
      <c r="AF653" s="423"/>
      <c r="AG653" s="423"/>
      <c r="AH653" s="423"/>
      <c r="AI653" s="423"/>
      <c r="AJ653" s="423"/>
      <c r="AK653" s="423"/>
      <c r="AL653" s="423"/>
      <c r="AM653" s="305"/>
    </row>
    <row r="654" spans="1:39" outlineLevel="1">
      <c r="A654" s="513">
        <v>21</v>
      </c>
      <c r="B654" s="844"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8"/>
      <c r="Z654" s="408"/>
      <c r="AA654" s="408"/>
      <c r="AB654" s="408"/>
      <c r="AC654" s="408"/>
      <c r="AD654" s="408"/>
      <c r="AE654" s="408"/>
      <c r="AF654" s="408"/>
      <c r="AG654" s="408"/>
      <c r="AH654" s="408"/>
      <c r="AI654" s="408"/>
      <c r="AJ654" s="408"/>
      <c r="AK654" s="408"/>
      <c r="AL654" s="408"/>
      <c r="AM654" s="295">
        <f>SUM(Y654:AL654)</f>
        <v>0</v>
      </c>
    </row>
    <row r="655" spans="1:39" outlineLevel="1">
      <c r="A655" s="513"/>
      <c r="B655" s="82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09">
        <v>0</v>
      </c>
      <c r="Z655" s="409">
        <v>0</v>
      </c>
      <c r="AA655" s="409">
        <v>0</v>
      </c>
      <c r="AB655" s="409">
        <v>0</v>
      </c>
      <c r="AC655" s="409">
        <v>0</v>
      </c>
      <c r="AD655" s="409">
        <v>0</v>
      </c>
      <c r="AE655" s="409">
        <v>0</v>
      </c>
      <c r="AF655" s="409">
        <f t="shared" ref="AF655" si="1256">AF654</f>
        <v>0</v>
      </c>
      <c r="AG655" s="409">
        <f t="shared" ref="AG655" si="1257">AG654</f>
        <v>0</v>
      </c>
      <c r="AH655" s="409">
        <f t="shared" ref="AH655" si="1258">AH654</f>
        <v>0</v>
      </c>
      <c r="AI655" s="409">
        <f t="shared" ref="AI655" si="1259">AI654</f>
        <v>0</v>
      </c>
      <c r="AJ655" s="409">
        <f t="shared" ref="AJ655" si="1260">AJ654</f>
        <v>0</v>
      </c>
      <c r="AK655" s="409">
        <f t="shared" ref="AK655" si="1261">AK654</f>
        <v>0</v>
      </c>
      <c r="AL655" s="409">
        <f t="shared" ref="AL655" si="1262">AL654</f>
        <v>0</v>
      </c>
      <c r="AM655" s="305"/>
    </row>
    <row r="656" spans="1:39" outlineLevel="1">
      <c r="A656" s="513"/>
      <c r="B656" s="82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0"/>
      <c r="Z656" s="423"/>
      <c r="AA656" s="423"/>
      <c r="AB656" s="423"/>
      <c r="AC656" s="423"/>
      <c r="AD656" s="423"/>
      <c r="AE656" s="423"/>
      <c r="AF656" s="423"/>
      <c r="AG656" s="423"/>
      <c r="AH656" s="423"/>
      <c r="AI656" s="423"/>
      <c r="AJ656" s="423"/>
      <c r="AK656" s="423"/>
      <c r="AL656" s="423"/>
      <c r="AM656" s="305"/>
    </row>
    <row r="657" spans="1:39" ht="30" outlineLevel="1">
      <c r="A657" s="513">
        <v>22</v>
      </c>
      <c r="B657" s="844" t="s">
        <v>114</v>
      </c>
      <c r="C657" s="290" t="s">
        <v>25</v>
      </c>
      <c r="D657" s="294">
        <f>'7.  Persistence Report'!AX143</f>
        <v>248835.78206249999</v>
      </c>
      <c r="E657" s="294">
        <f>'7.  Persistence Report'!AY143</f>
        <v>248835.78206249999</v>
      </c>
      <c r="F657" s="294">
        <f>'7.  Persistence Report'!AZ143</f>
        <v>248835.78206249999</v>
      </c>
      <c r="G657" s="294"/>
      <c r="H657" s="294"/>
      <c r="I657" s="294"/>
      <c r="J657" s="294"/>
      <c r="K657" s="294"/>
      <c r="L657" s="294"/>
      <c r="M657" s="294"/>
      <c r="N657" s="290"/>
      <c r="O657" s="294">
        <f>'7.  Persistence Report'!S143</f>
        <v>66.066813949837766</v>
      </c>
      <c r="P657" s="294">
        <f>'7.  Persistence Report'!T143</f>
        <v>65.935114531144961</v>
      </c>
      <c r="Q657" s="294">
        <f>'7.  Persistence Report'!U143</f>
        <v>68.06560728881206</v>
      </c>
      <c r="R657" s="294"/>
      <c r="S657" s="294"/>
      <c r="T657" s="294"/>
      <c r="U657" s="294"/>
      <c r="V657" s="294"/>
      <c r="W657" s="294"/>
      <c r="X657" s="294"/>
      <c r="Y657" s="408">
        <v>1</v>
      </c>
      <c r="Z657" s="408"/>
      <c r="AA657" s="408"/>
      <c r="AB657" s="408"/>
      <c r="AC657" s="408"/>
      <c r="AD657" s="408"/>
      <c r="AE657" s="408"/>
      <c r="AF657" s="408"/>
      <c r="AG657" s="408"/>
      <c r="AH657" s="408"/>
      <c r="AI657" s="408"/>
      <c r="AJ657" s="408"/>
      <c r="AK657" s="408"/>
      <c r="AL657" s="408"/>
      <c r="AM657" s="295">
        <f>SUM(Y657:AL657)</f>
        <v>1</v>
      </c>
    </row>
    <row r="658" spans="1:39" outlineLevel="1">
      <c r="A658" s="513"/>
      <c r="B658" s="82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09">
        <v>1</v>
      </c>
      <c r="Z658" s="409">
        <v>0</v>
      </c>
      <c r="AA658" s="409">
        <v>0</v>
      </c>
      <c r="AB658" s="409">
        <v>0</v>
      </c>
      <c r="AC658" s="409">
        <v>0</v>
      </c>
      <c r="AD658" s="409">
        <v>0</v>
      </c>
      <c r="AE658" s="409">
        <v>0</v>
      </c>
      <c r="AF658" s="409">
        <f t="shared" ref="AF658" si="1263">AF657</f>
        <v>0</v>
      </c>
      <c r="AG658" s="409">
        <f t="shared" ref="AG658" si="1264">AG657</f>
        <v>0</v>
      </c>
      <c r="AH658" s="409">
        <f t="shared" ref="AH658" si="1265">AH657</f>
        <v>0</v>
      </c>
      <c r="AI658" s="409">
        <f t="shared" ref="AI658" si="1266">AI657</f>
        <v>0</v>
      </c>
      <c r="AJ658" s="409">
        <f t="shared" ref="AJ658" si="1267">AJ657</f>
        <v>0</v>
      </c>
      <c r="AK658" s="409">
        <f t="shared" ref="AK658" si="1268">AK657</f>
        <v>0</v>
      </c>
      <c r="AL658" s="409">
        <f t="shared" ref="AL658" si="1269">AL657</f>
        <v>0</v>
      </c>
      <c r="AM658" s="305"/>
    </row>
    <row r="659" spans="1:39" outlineLevel="1">
      <c r="A659" s="513"/>
      <c r="B659" s="82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0"/>
      <c r="Z659" s="423"/>
      <c r="AA659" s="423"/>
      <c r="AB659" s="423"/>
      <c r="AC659" s="423"/>
      <c r="AD659" s="423"/>
      <c r="AE659" s="423"/>
      <c r="AF659" s="423"/>
      <c r="AG659" s="423"/>
      <c r="AH659" s="423"/>
      <c r="AI659" s="423"/>
      <c r="AJ659" s="423"/>
      <c r="AK659" s="423"/>
      <c r="AL659" s="423"/>
      <c r="AM659" s="305"/>
    </row>
    <row r="660" spans="1:39" outlineLevel="1">
      <c r="A660" s="513">
        <v>23</v>
      </c>
      <c r="B660" s="844" t="s">
        <v>769</v>
      </c>
      <c r="C660" s="290" t="s">
        <v>25</v>
      </c>
      <c r="D660" s="294">
        <f>'7.  Persistence Report'!AX144</f>
        <v>1167568.9929317737</v>
      </c>
      <c r="E660" s="294">
        <f>'7.  Persistence Report'!AY144</f>
        <v>1162769.9106278671</v>
      </c>
      <c r="F660" s="294">
        <f>'7.  Persistence Report'!AZ144</f>
        <v>1157970.8283239603</v>
      </c>
      <c r="G660" s="294"/>
      <c r="H660" s="294"/>
      <c r="I660" s="294"/>
      <c r="J660" s="294"/>
      <c r="K660" s="294"/>
      <c r="L660" s="294"/>
      <c r="M660" s="294"/>
      <c r="N660" s="290"/>
      <c r="O660" s="294">
        <f>'7.  Persistence Report'!S144</f>
        <v>80.151437674921198</v>
      </c>
      <c r="P660" s="294">
        <f>'7.  Persistence Report'!T144</f>
        <v>80.161963509878476</v>
      </c>
      <c r="Q660" s="294">
        <f>'7.  Persistence Report'!U144</f>
        <v>79.831112275244323</v>
      </c>
      <c r="R660" s="294"/>
      <c r="S660" s="294"/>
      <c r="T660" s="294"/>
      <c r="U660" s="294"/>
      <c r="V660" s="294"/>
      <c r="W660" s="294"/>
      <c r="X660" s="294"/>
      <c r="Y660" s="408">
        <v>1</v>
      </c>
      <c r="Z660" s="408"/>
      <c r="AA660" s="408"/>
      <c r="AB660" s="408"/>
      <c r="AC660" s="408"/>
      <c r="AD660" s="408"/>
      <c r="AE660" s="408"/>
      <c r="AF660" s="408"/>
      <c r="AG660" s="408"/>
      <c r="AH660" s="408"/>
      <c r="AI660" s="408"/>
      <c r="AJ660" s="408"/>
      <c r="AK660" s="408"/>
      <c r="AL660" s="408"/>
      <c r="AM660" s="295">
        <f>SUM(Y660:AL660)</f>
        <v>1</v>
      </c>
    </row>
    <row r="661" spans="1:39" outlineLevel="1">
      <c r="A661" s="513"/>
      <c r="B661" s="82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09">
        <v>1</v>
      </c>
      <c r="Z661" s="409">
        <v>0</v>
      </c>
      <c r="AA661" s="409">
        <v>0</v>
      </c>
      <c r="AB661" s="409">
        <v>0</v>
      </c>
      <c r="AC661" s="409">
        <v>0</v>
      </c>
      <c r="AD661" s="409">
        <v>0</v>
      </c>
      <c r="AE661" s="409">
        <v>0</v>
      </c>
      <c r="AF661" s="409">
        <f t="shared" ref="AF661" si="1270">AF660</f>
        <v>0</v>
      </c>
      <c r="AG661" s="409">
        <f t="shared" ref="AG661" si="1271">AG660</f>
        <v>0</v>
      </c>
      <c r="AH661" s="409">
        <f t="shared" ref="AH661" si="1272">AH660</f>
        <v>0</v>
      </c>
      <c r="AI661" s="409">
        <f t="shared" ref="AI661" si="1273">AI660</f>
        <v>0</v>
      </c>
      <c r="AJ661" s="409">
        <f t="shared" ref="AJ661" si="1274">AJ660</f>
        <v>0</v>
      </c>
      <c r="AK661" s="409">
        <f t="shared" ref="AK661" si="1275">AK660</f>
        <v>0</v>
      </c>
      <c r="AL661" s="409">
        <f t="shared" ref="AL661" si="1276">AL660</f>
        <v>0</v>
      </c>
      <c r="AM661" s="305"/>
    </row>
    <row r="662" spans="1:39" outlineLevel="1">
      <c r="A662" s="513"/>
      <c r="B662" s="852"/>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0"/>
      <c r="Z662" s="423"/>
      <c r="AA662" s="423"/>
      <c r="AB662" s="423"/>
      <c r="AC662" s="423"/>
      <c r="AD662" s="423"/>
      <c r="AE662" s="423"/>
      <c r="AF662" s="423"/>
      <c r="AG662" s="423"/>
      <c r="AH662" s="423"/>
      <c r="AI662" s="423"/>
      <c r="AJ662" s="423"/>
      <c r="AK662" s="423"/>
      <c r="AL662" s="423"/>
      <c r="AM662" s="305"/>
    </row>
    <row r="663" spans="1:39" outlineLevel="1">
      <c r="A663" s="513">
        <v>24</v>
      </c>
      <c r="B663" s="844" t="s">
        <v>774</v>
      </c>
      <c r="C663" s="290" t="s">
        <v>25</v>
      </c>
      <c r="D663" s="294">
        <f>'7.  Persistence Report'!AX145</f>
        <v>44471.399999999907</v>
      </c>
      <c r="E663" s="294">
        <f>'7.  Persistence Report'!AY145</f>
        <v>44471.399999999907</v>
      </c>
      <c r="F663" s="294">
        <f>'7.  Persistence Report'!AZ145</f>
        <v>44471.399999999907</v>
      </c>
      <c r="G663" s="294"/>
      <c r="H663" s="294"/>
      <c r="I663" s="294"/>
      <c r="J663" s="294"/>
      <c r="K663" s="294"/>
      <c r="L663" s="294"/>
      <c r="M663" s="294"/>
      <c r="N663" s="290"/>
      <c r="O663" s="294"/>
      <c r="P663" s="294"/>
      <c r="Q663" s="294"/>
      <c r="R663" s="294"/>
      <c r="S663" s="294"/>
      <c r="T663" s="294"/>
      <c r="U663" s="294"/>
      <c r="V663" s="294"/>
      <c r="W663" s="294"/>
      <c r="X663" s="294"/>
      <c r="Y663" s="408">
        <v>1</v>
      </c>
      <c r="Z663" s="408"/>
      <c r="AA663" s="408"/>
      <c r="AB663" s="408"/>
      <c r="AC663" s="408"/>
      <c r="AD663" s="408"/>
      <c r="AE663" s="408"/>
      <c r="AF663" s="408"/>
      <c r="AG663" s="408"/>
      <c r="AH663" s="408"/>
      <c r="AI663" s="408"/>
      <c r="AJ663" s="408"/>
      <c r="AK663" s="408"/>
      <c r="AL663" s="408"/>
      <c r="AM663" s="295">
        <f>SUM(Y663:AL663)</f>
        <v>1</v>
      </c>
    </row>
    <row r="664" spans="1:39" outlineLevel="1">
      <c r="A664" s="513"/>
      <c r="B664" s="82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09">
        <v>1</v>
      </c>
      <c r="Z664" s="409">
        <v>0</v>
      </c>
      <c r="AA664" s="409">
        <v>0</v>
      </c>
      <c r="AB664" s="409">
        <v>0</v>
      </c>
      <c r="AC664" s="409">
        <v>0</v>
      </c>
      <c r="AD664" s="409">
        <v>0</v>
      </c>
      <c r="AE664" s="409">
        <v>0</v>
      </c>
      <c r="AF664" s="409">
        <f t="shared" ref="AF664" si="1277">AF663</f>
        <v>0</v>
      </c>
      <c r="AG664" s="409">
        <f t="shared" ref="AG664" si="1278">AG663</f>
        <v>0</v>
      </c>
      <c r="AH664" s="409">
        <f t="shared" ref="AH664" si="1279">AH663</f>
        <v>0</v>
      </c>
      <c r="AI664" s="409">
        <f t="shared" ref="AI664" si="1280">AI663</f>
        <v>0</v>
      </c>
      <c r="AJ664" s="409">
        <f t="shared" ref="AJ664" si="1281">AJ663</f>
        <v>0</v>
      </c>
      <c r="AK664" s="409">
        <f t="shared" ref="AK664" si="1282">AK663</f>
        <v>0</v>
      </c>
      <c r="AL664" s="409">
        <f t="shared" ref="AL664" si="1283">AL663</f>
        <v>0</v>
      </c>
      <c r="AM664" s="305"/>
    </row>
    <row r="665" spans="1:39" outlineLevel="1">
      <c r="A665" s="513"/>
      <c r="B665" s="82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0"/>
      <c r="Z665" s="423"/>
      <c r="AA665" s="423"/>
      <c r="AB665" s="423"/>
      <c r="AC665" s="423"/>
      <c r="AD665" s="423"/>
      <c r="AE665" s="423"/>
      <c r="AF665" s="423"/>
      <c r="AG665" s="423"/>
      <c r="AH665" s="423"/>
      <c r="AI665" s="423"/>
      <c r="AJ665" s="423"/>
      <c r="AK665" s="423"/>
      <c r="AL665" s="423"/>
      <c r="AM665" s="305"/>
    </row>
    <row r="666" spans="1:39" ht="15.75" outlineLevel="1">
      <c r="A666" s="513"/>
      <c r="B666" s="821"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0"/>
      <c r="Z666" s="423"/>
      <c r="AA666" s="423"/>
      <c r="AB666" s="423"/>
      <c r="AC666" s="423"/>
      <c r="AD666" s="423"/>
      <c r="AE666" s="423"/>
      <c r="AF666" s="423"/>
      <c r="AG666" s="423"/>
      <c r="AH666" s="423"/>
      <c r="AI666" s="423"/>
      <c r="AJ666" s="423"/>
      <c r="AK666" s="423"/>
      <c r="AL666" s="423"/>
      <c r="AM666" s="305"/>
    </row>
    <row r="667" spans="1:39" outlineLevel="1">
      <c r="A667" s="513">
        <v>25</v>
      </c>
      <c r="B667" s="844"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4"/>
      <c r="Z667" s="408"/>
      <c r="AA667" s="408"/>
      <c r="AB667" s="408"/>
      <c r="AC667" s="408"/>
      <c r="AD667" s="408"/>
      <c r="AE667" s="408"/>
      <c r="AF667" s="413"/>
      <c r="AG667" s="413"/>
      <c r="AH667" s="413"/>
      <c r="AI667" s="413"/>
      <c r="AJ667" s="413"/>
      <c r="AK667" s="413"/>
      <c r="AL667" s="413"/>
      <c r="AM667" s="295">
        <f>SUM(Y667:AL667)</f>
        <v>0</v>
      </c>
    </row>
    <row r="668" spans="1:39" outlineLevel="1">
      <c r="A668" s="513"/>
      <c r="B668" s="823" t="s">
        <v>310</v>
      </c>
      <c r="C668" s="290" t="s">
        <v>163</v>
      </c>
      <c r="D668" s="294"/>
      <c r="E668" s="294"/>
      <c r="F668" s="294"/>
      <c r="G668" s="294"/>
      <c r="H668" s="294"/>
      <c r="I668" s="294"/>
      <c r="J668" s="294"/>
      <c r="K668" s="294"/>
      <c r="L668" s="294"/>
      <c r="M668" s="294"/>
      <c r="N668" s="294">
        <v>12</v>
      </c>
      <c r="O668" s="294"/>
      <c r="P668" s="294"/>
      <c r="Q668" s="294"/>
      <c r="R668" s="294"/>
      <c r="S668" s="294"/>
      <c r="T668" s="294"/>
      <c r="U668" s="294"/>
      <c r="V668" s="294"/>
      <c r="W668" s="294"/>
      <c r="X668" s="294"/>
      <c r="Y668" s="409">
        <v>0</v>
      </c>
      <c r="Z668" s="409">
        <v>0</v>
      </c>
      <c r="AA668" s="409">
        <v>0</v>
      </c>
      <c r="AB668" s="409">
        <v>0</v>
      </c>
      <c r="AC668" s="409">
        <v>0</v>
      </c>
      <c r="AD668" s="409">
        <v>0</v>
      </c>
      <c r="AE668" s="409">
        <v>0</v>
      </c>
      <c r="AF668" s="409">
        <f t="shared" ref="AF668" si="1284">AF667</f>
        <v>0</v>
      </c>
      <c r="AG668" s="409">
        <f t="shared" ref="AG668" si="1285">AG667</f>
        <v>0</v>
      </c>
      <c r="AH668" s="409">
        <f t="shared" ref="AH668" si="1286">AH667</f>
        <v>0</v>
      </c>
      <c r="AI668" s="409">
        <f t="shared" ref="AI668" si="1287">AI667</f>
        <v>0</v>
      </c>
      <c r="AJ668" s="409">
        <f t="shared" ref="AJ668" si="1288">AJ667</f>
        <v>0</v>
      </c>
      <c r="AK668" s="409">
        <f t="shared" ref="AK668" si="1289">AK667</f>
        <v>0</v>
      </c>
      <c r="AL668" s="409">
        <f t="shared" ref="AL668" si="1290">AL667</f>
        <v>0</v>
      </c>
      <c r="AM668" s="305"/>
    </row>
    <row r="669" spans="1:39" outlineLevel="1">
      <c r="A669" s="513"/>
      <c r="B669" s="82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0"/>
      <c r="Z669" s="423"/>
      <c r="AA669" s="423"/>
      <c r="AB669" s="423"/>
      <c r="AC669" s="423"/>
      <c r="AD669" s="423"/>
      <c r="AE669" s="423"/>
      <c r="AF669" s="423"/>
      <c r="AG669" s="423"/>
      <c r="AH669" s="423"/>
      <c r="AI669" s="423"/>
      <c r="AJ669" s="423"/>
      <c r="AK669" s="423"/>
      <c r="AL669" s="423"/>
      <c r="AM669" s="305"/>
    </row>
    <row r="670" spans="1:39" outlineLevel="1">
      <c r="A670" s="513">
        <v>26</v>
      </c>
      <c r="B670" s="844" t="s">
        <v>118</v>
      </c>
      <c r="C670" s="290" t="s">
        <v>25</v>
      </c>
      <c r="D670" s="294">
        <f>'7.  Persistence Report'!AX146</f>
        <v>4611250.7621967997</v>
      </c>
      <c r="E670" s="294">
        <f>'7.  Persistence Report'!AY146</f>
        <v>4599849.204583725</v>
      </c>
      <c r="F670" s="294">
        <f>'7.  Persistence Report'!AZ146</f>
        <v>4588447.6469706502</v>
      </c>
      <c r="G670" s="294"/>
      <c r="H670" s="294"/>
      <c r="I670" s="294"/>
      <c r="J670" s="294"/>
      <c r="K670" s="294"/>
      <c r="L670" s="294"/>
      <c r="M670" s="294"/>
      <c r="N670" s="294">
        <v>12</v>
      </c>
      <c r="O670" s="294">
        <f>'7.  Persistence Report'!S146</f>
        <v>858.3134562648446</v>
      </c>
      <c r="P670" s="294">
        <f>'7.  Persistence Report'!T146</f>
        <v>878.03963097411793</v>
      </c>
      <c r="Q670" s="294">
        <f>'7.  Persistence Report'!U146</f>
        <v>903.62039406989595</v>
      </c>
      <c r="R670" s="294"/>
      <c r="S670" s="294"/>
      <c r="T670" s="294"/>
      <c r="U670" s="294"/>
      <c r="V670" s="294"/>
      <c r="W670" s="294"/>
      <c r="X670" s="294"/>
      <c r="Y670" s="424"/>
      <c r="Z670" s="408">
        <v>6.3200000000000006E-2</v>
      </c>
      <c r="AA670" s="408">
        <v>0.90190000000000003</v>
      </c>
      <c r="AB670" s="408">
        <v>2.07E-2</v>
      </c>
      <c r="AC670" s="408"/>
      <c r="AD670" s="408"/>
      <c r="AE670" s="408"/>
      <c r="AF670" s="413"/>
      <c r="AG670" s="413"/>
      <c r="AH670" s="413"/>
      <c r="AI670" s="413"/>
      <c r="AJ670" s="413"/>
      <c r="AK670" s="413"/>
      <c r="AL670" s="413"/>
      <c r="AM670" s="295">
        <f>SUM(Y670:AL670)</f>
        <v>0.98580000000000012</v>
      </c>
    </row>
    <row r="671" spans="1:39" outlineLevel="1">
      <c r="A671" s="513"/>
      <c r="B671" s="823" t="s">
        <v>310</v>
      </c>
      <c r="C671" s="290" t="s">
        <v>163</v>
      </c>
      <c r="D671" s="294"/>
      <c r="E671" s="294"/>
      <c r="F671" s="294"/>
      <c r="G671" s="294"/>
      <c r="H671" s="294"/>
      <c r="I671" s="294"/>
      <c r="J671" s="294"/>
      <c r="K671" s="294"/>
      <c r="L671" s="294"/>
      <c r="M671" s="294"/>
      <c r="N671" s="294">
        <v>12</v>
      </c>
      <c r="O671" s="294"/>
      <c r="P671" s="294"/>
      <c r="Q671" s="294"/>
      <c r="R671" s="294"/>
      <c r="S671" s="294"/>
      <c r="T671" s="294"/>
      <c r="U671" s="294"/>
      <c r="V671" s="294"/>
      <c r="W671" s="294"/>
      <c r="X671" s="294"/>
      <c r="Y671" s="409">
        <v>0</v>
      </c>
      <c r="Z671" s="409">
        <v>6.3200000000000006E-2</v>
      </c>
      <c r="AA671" s="409">
        <v>0.90190000000000003</v>
      </c>
      <c r="AB671" s="409">
        <v>2.07E-2</v>
      </c>
      <c r="AC671" s="409">
        <v>0</v>
      </c>
      <c r="AD671" s="409">
        <v>0</v>
      </c>
      <c r="AE671" s="409">
        <v>0</v>
      </c>
      <c r="AF671" s="409">
        <f t="shared" ref="AF671" si="1291">AF670</f>
        <v>0</v>
      </c>
      <c r="AG671" s="409">
        <f t="shared" ref="AG671" si="1292">AG670</f>
        <v>0</v>
      </c>
      <c r="AH671" s="409">
        <f t="shared" ref="AH671" si="1293">AH670</f>
        <v>0</v>
      </c>
      <c r="AI671" s="409">
        <f t="shared" ref="AI671" si="1294">AI670</f>
        <v>0</v>
      </c>
      <c r="AJ671" s="409">
        <f t="shared" ref="AJ671" si="1295">AJ670</f>
        <v>0</v>
      </c>
      <c r="AK671" s="409">
        <f t="shared" ref="AK671" si="1296">AK670</f>
        <v>0</v>
      </c>
      <c r="AL671" s="409">
        <f t="shared" ref="AL671" si="1297">AL670</f>
        <v>0</v>
      </c>
      <c r="AM671" s="305"/>
    </row>
    <row r="672" spans="1:39" outlineLevel="1">
      <c r="A672" s="513"/>
      <c r="B672" s="82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0"/>
      <c r="Z672" s="423"/>
      <c r="AA672" s="423"/>
      <c r="AB672" s="423"/>
      <c r="AC672" s="423"/>
      <c r="AD672" s="423"/>
      <c r="AE672" s="423"/>
      <c r="AF672" s="423"/>
      <c r="AG672" s="423"/>
      <c r="AH672" s="423"/>
      <c r="AI672" s="423"/>
      <c r="AJ672" s="423"/>
      <c r="AK672" s="423"/>
      <c r="AL672" s="423"/>
      <c r="AM672" s="305"/>
    </row>
    <row r="673" spans="1:39" ht="30" outlineLevel="1">
      <c r="A673" s="513">
        <v>27</v>
      </c>
      <c r="B673" s="844" t="s">
        <v>119</v>
      </c>
      <c r="C673" s="290" t="s">
        <v>25</v>
      </c>
      <c r="D673" s="294">
        <f>'7.  Persistence Report'!AX147</f>
        <v>15116.681264697032</v>
      </c>
      <c r="E673" s="294">
        <f>'7.  Persistence Report'!AY147</f>
        <v>12418.266200000293</v>
      </c>
      <c r="F673" s="294">
        <f>'7.  Persistence Report'!AZ147</f>
        <v>9719.8511353035556</v>
      </c>
      <c r="G673" s="294"/>
      <c r="H673" s="294"/>
      <c r="I673" s="294"/>
      <c r="J673" s="294"/>
      <c r="K673" s="294"/>
      <c r="L673" s="294"/>
      <c r="M673" s="294"/>
      <c r="N673" s="294">
        <v>12</v>
      </c>
      <c r="O673" s="294">
        <f>'7.  Persistence Report'!S147</f>
        <v>2.0787991929633103</v>
      </c>
      <c r="P673" s="294">
        <f>'7.  Persistence Report'!T147</f>
        <v>1.7077215099356364</v>
      </c>
      <c r="Q673" s="294">
        <f>'7.  Persistence Report'!U147</f>
        <v>1.336643826907963</v>
      </c>
      <c r="R673" s="294"/>
      <c r="S673" s="294"/>
      <c r="T673" s="294"/>
      <c r="U673" s="294"/>
      <c r="V673" s="294"/>
      <c r="W673" s="294"/>
      <c r="X673" s="294"/>
      <c r="Y673" s="424"/>
      <c r="Z673" s="408">
        <v>0.41</v>
      </c>
      <c r="AA673" s="408">
        <v>0.56000000000000005</v>
      </c>
      <c r="AB673" s="408"/>
      <c r="AC673" s="408"/>
      <c r="AD673" s="408"/>
      <c r="AE673" s="408"/>
      <c r="AF673" s="413"/>
      <c r="AG673" s="413"/>
      <c r="AH673" s="413"/>
      <c r="AI673" s="413"/>
      <c r="AJ673" s="413"/>
      <c r="AK673" s="413"/>
      <c r="AL673" s="413"/>
      <c r="AM673" s="295">
        <f>SUM(Y673:AL673)</f>
        <v>0.97</v>
      </c>
    </row>
    <row r="674" spans="1:39" outlineLevel="1">
      <c r="A674" s="513"/>
      <c r="B674" s="823" t="s">
        <v>310</v>
      </c>
      <c r="C674" s="290" t="s">
        <v>163</v>
      </c>
      <c r="D674" s="294"/>
      <c r="E674" s="294"/>
      <c r="F674" s="294"/>
      <c r="G674" s="294"/>
      <c r="H674" s="294"/>
      <c r="I674" s="294"/>
      <c r="J674" s="294"/>
      <c r="K674" s="294"/>
      <c r="L674" s="294"/>
      <c r="M674" s="294"/>
      <c r="N674" s="294">
        <v>12</v>
      </c>
      <c r="O674" s="294"/>
      <c r="P674" s="294"/>
      <c r="Q674" s="294"/>
      <c r="R674" s="294"/>
      <c r="S674" s="294"/>
      <c r="T674" s="294"/>
      <c r="U674" s="294"/>
      <c r="V674" s="294"/>
      <c r="W674" s="294"/>
      <c r="X674" s="294"/>
      <c r="Y674" s="409">
        <v>0</v>
      </c>
      <c r="Z674" s="409">
        <v>0.41</v>
      </c>
      <c r="AA674" s="409">
        <v>0.56000000000000005</v>
      </c>
      <c r="AB674" s="409">
        <v>0</v>
      </c>
      <c r="AC674" s="409">
        <v>0</v>
      </c>
      <c r="AD674" s="409">
        <v>0</v>
      </c>
      <c r="AE674" s="409">
        <v>0</v>
      </c>
      <c r="AF674" s="409">
        <f t="shared" ref="AF674" si="1298">AF673</f>
        <v>0</v>
      </c>
      <c r="AG674" s="409">
        <f t="shared" ref="AG674" si="1299">AG673</f>
        <v>0</v>
      </c>
      <c r="AH674" s="409">
        <f t="shared" ref="AH674" si="1300">AH673</f>
        <v>0</v>
      </c>
      <c r="AI674" s="409">
        <f t="shared" ref="AI674" si="1301">AI673</f>
        <v>0</v>
      </c>
      <c r="AJ674" s="409">
        <f t="shared" ref="AJ674" si="1302">AJ673</f>
        <v>0</v>
      </c>
      <c r="AK674" s="409">
        <f t="shared" ref="AK674" si="1303">AK673</f>
        <v>0</v>
      </c>
      <c r="AL674" s="409">
        <f t="shared" ref="AL674" si="1304">AL673</f>
        <v>0</v>
      </c>
      <c r="AM674" s="305"/>
    </row>
    <row r="675" spans="1:39" outlineLevel="1">
      <c r="A675" s="513"/>
      <c r="B675" s="82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0"/>
      <c r="Z675" s="423"/>
      <c r="AA675" s="423"/>
      <c r="AB675" s="423"/>
      <c r="AC675" s="423"/>
      <c r="AD675" s="423"/>
      <c r="AE675" s="423"/>
      <c r="AF675" s="423"/>
      <c r="AG675" s="423"/>
      <c r="AH675" s="423"/>
      <c r="AI675" s="423"/>
      <c r="AJ675" s="423"/>
      <c r="AK675" s="423"/>
      <c r="AL675" s="423"/>
      <c r="AM675" s="305"/>
    </row>
    <row r="676" spans="1:39" ht="30" outlineLevel="1">
      <c r="A676" s="513">
        <v>28</v>
      </c>
      <c r="B676" s="844"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4"/>
      <c r="Z676" s="408"/>
      <c r="AA676" s="408"/>
      <c r="AB676" s="408"/>
      <c r="AC676" s="408"/>
      <c r="AD676" s="408"/>
      <c r="AE676" s="408"/>
      <c r="AF676" s="413"/>
      <c r="AG676" s="413"/>
      <c r="AH676" s="413"/>
      <c r="AI676" s="413"/>
      <c r="AJ676" s="413"/>
      <c r="AK676" s="413"/>
      <c r="AL676" s="413"/>
      <c r="AM676" s="295">
        <f>SUM(Y676:AL676)</f>
        <v>0</v>
      </c>
    </row>
    <row r="677" spans="1:39" outlineLevel="1">
      <c r="A677" s="513"/>
      <c r="B677" s="823" t="s">
        <v>310</v>
      </c>
      <c r="C677" s="290" t="s">
        <v>163</v>
      </c>
      <c r="D677" s="294"/>
      <c r="E677" s="294"/>
      <c r="F677" s="294"/>
      <c r="G677" s="294"/>
      <c r="H677" s="294"/>
      <c r="I677" s="294"/>
      <c r="J677" s="294"/>
      <c r="K677" s="294"/>
      <c r="L677" s="294"/>
      <c r="M677" s="294"/>
      <c r="N677" s="294">
        <v>12</v>
      </c>
      <c r="O677" s="294"/>
      <c r="P677" s="294"/>
      <c r="Q677" s="294"/>
      <c r="R677" s="294"/>
      <c r="S677" s="294"/>
      <c r="T677" s="294"/>
      <c r="U677" s="294"/>
      <c r="V677" s="294"/>
      <c r="W677" s="294"/>
      <c r="X677" s="294"/>
      <c r="Y677" s="409">
        <v>0</v>
      </c>
      <c r="Z677" s="409">
        <v>0</v>
      </c>
      <c r="AA677" s="409">
        <v>0</v>
      </c>
      <c r="AB677" s="409">
        <v>0</v>
      </c>
      <c r="AC677" s="409">
        <v>0</v>
      </c>
      <c r="AD677" s="409">
        <v>0</v>
      </c>
      <c r="AE677" s="409">
        <v>0</v>
      </c>
      <c r="AF677" s="409">
        <f t="shared" ref="AF677" si="1305">AF676</f>
        <v>0</v>
      </c>
      <c r="AG677" s="409">
        <f t="shared" ref="AG677" si="1306">AG676</f>
        <v>0</v>
      </c>
      <c r="AH677" s="409">
        <f t="shared" ref="AH677" si="1307">AH676</f>
        <v>0</v>
      </c>
      <c r="AI677" s="409">
        <f t="shared" ref="AI677" si="1308">AI676</f>
        <v>0</v>
      </c>
      <c r="AJ677" s="409">
        <f t="shared" ref="AJ677" si="1309">AJ676</f>
        <v>0</v>
      </c>
      <c r="AK677" s="409">
        <f t="shared" ref="AK677" si="1310">AK676</f>
        <v>0</v>
      </c>
      <c r="AL677" s="409">
        <f t="shared" ref="AL677" si="1311">AL676</f>
        <v>0</v>
      </c>
      <c r="AM677" s="305"/>
    </row>
    <row r="678" spans="1:39" outlineLevel="1">
      <c r="A678" s="513"/>
      <c r="B678" s="82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0"/>
      <c r="Z678" s="423"/>
      <c r="AA678" s="423"/>
      <c r="AB678" s="423"/>
      <c r="AC678" s="423"/>
      <c r="AD678" s="423"/>
      <c r="AE678" s="423"/>
      <c r="AF678" s="423"/>
      <c r="AG678" s="423"/>
      <c r="AH678" s="423"/>
      <c r="AI678" s="423"/>
      <c r="AJ678" s="423"/>
      <c r="AK678" s="423"/>
      <c r="AL678" s="423"/>
      <c r="AM678" s="305"/>
    </row>
    <row r="679" spans="1:39" ht="30" outlineLevel="1">
      <c r="A679" s="513">
        <v>29</v>
      </c>
      <c r="B679" s="844" t="s">
        <v>121</v>
      </c>
      <c r="C679" s="290" t="s">
        <v>25</v>
      </c>
      <c r="D679" s="294">
        <f>'7.  Persistence Report'!AX148</f>
        <v>61809.274597744065</v>
      </c>
      <c r="E679" s="294">
        <f>'7.  Persistence Report'!AY148</f>
        <v>61809.274597744079</v>
      </c>
      <c r="F679" s="294">
        <f>'7.  Persistence Report'!AZ148</f>
        <v>61809.274597744101</v>
      </c>
      <c r="G679" s="294"/>
      <c r="H679" s="294"/>
      <c r="I679" s="294"/>
      <c r="J679" s="294"/>
      <c r="K679" s="294"/>
      <c r="L679" s="294"/>
      <c r="M679" s="294"/>
      <c r="N679" s="294">
        <v>3</v>
      </c>
      <c r="O679" s="294">
        <f>'7.  Persistence Report'!S148</f>
        <v>16.394217687513965</v>
      </c>
      <c r="P679" s="294">
        <f>'7.  Persistence Report'!T148</f>
        <v>16.394217687513969</v>
      </c>
      <c r="Q679" s="294">
        <f>'7.  Persistence Report'!U148</f>
        <v>16.394217687513976</v>
      </c>
      <c r="R679" s="294"/>
      <c r="S679" s="294"/>
      <c r="T679" s="294"/>
      <c r="U679" s="294"/>
      <c r="V679" s="294"/>
      <c r="W679" s="294"/>
      <c r="X679" s="294"/>
      <c r="Y679" s="424"/>
      <c r="Z679" s="408"/>
      <c r="AA679" s="408">
        <v>1</v>
      </c>
      <c r="AB679" s="408"/>
      <c r="AC679" s="408"/>
      <c r="AD679" s="408"/>
      <c r="AE679" s="408"/>
      <c r="AF679" s="413"/>
      <c r="AG679" s="413"/>
      <c r="AH679" s="413"/>
      <c r="AI679" s="413"/>
      <c r="AJ679" s="413"/>
      <c r="AK679" s="413"/>
      <c r="AL679" s="413"/>
      <c r="AM679" s="295">
        <f>SUM(Y679:AL679)</f>
        <v>1</v>
      </c>
    </row>
    <row r="680" spans="1:39" outlineLevel="1">
      <c r="A680" s="513"/>
      <c r="B680" s="823" t="s">
        <v>310</v>
      </c>
      <c r="C680" s="290" t="s">
        <v>163</v>
      </c>
      <c r="D680" s="294"/>
      <c r="E680" s="294"/>
      <c r="F680" s="294"/>
      <c r="G680" s="294"/>
      <c r="H680" s="294"/>
      <c r="I680" s="294"/>
      <c r="J680" s="294"/>
      <c r="K680" s="294"/>
      <c r="L680" s="294"/>
      <c r="M680" s="294"/>
      <c r="N680" s="294">
        <v>3</v>
      </c>
      <c r="O680" s="294"/>
      <c r="P680" s="294"/>
      <c r="Q680" s="294"/>
      <c r="R680" s="294"/>
      <c r="S680" s="294"/>
      <c r="T680" s="294"/>
      <c r="U680" s="294"/>
      <c r="V680" s="294"/>
      <c r="W680" s="294"/>
      <c r="X680" s="294"/>
      <c r="Y680" s="409">
        <v>0</v>
      </c>
      <c r="Z680" s="409">
        <v>0</v>
      </c>
      <c r="AA680" s="409">
        <v>1</v>
      </c>
      <c r="AB680" s="409">
        <v>0</v>
      </c>
      <c r="AC680" s="409">
        <v>0</v>
      </c>
      <c r="AD680" s="409">
        <v>0</v>
      </c>
      <c r="AE680" s="409">
        <v>0</v>
      </c>
      <c r="AF680" s="409">
        <f t="shared" ref="AF680" si="1312">AF679</f>
        <v>0</v>
      </c>
      <c r="AG680" s="409">
        <f t="shared" ref="AG680" si="1313">AG679</f>
        <v>0</v>
      </c>
      <c r="AH680" s="409">
        <f t="shared" ref="AH680" si="1314">AH679</f>
        <v>0</v>
      </c>
      <c r="AI680" s="409">
        <f t="shared" ref="AI680" si="1315">AI679</f>
        <v>0</v>
      </c>
      <c r="AJ680" s="409">
        <f t="shared" ref="AJ680" si="1316">AJ679</f>
        <v>0</v>
      </c>
      <c r="AK680" s="409">
        <f t="shared" ref="AK680" si="1317">AK679</f>
        <v>0</v>
      </c>
      <c r="AL680" s="409">
        <f t="shared" ref="AL680" si="1318">AL679</f>
        <v>0</v>
      </c>
      <c r="AM680" s="305"/>
    </row>
    <row r="681" spans="1:39" outlineLevel="1">
      <c r="A681" s="513"/>
      <c r="B681" s="82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0"/>
      <c r="Z681" s="423"/>
      <c r="AA681" s="423"/>
      <c r="AB681" s="423"/>
      <c r="AC681" s="423"/>
      <c r="AD681" s="423"/>
      <c r="AE681" s="423"/>
      <c r="AF681" s="423"/>
      <c r="AG681" s="423"/>
      <c r="AH681" s="423"/>
      <c r="AI681" s="423"/>
      <c r="AJ681" s="423"/>
      <c r="AK681" s="423"/>
      <c r="AL681" s="423"/>
      <c r="AM681" s="305"/>
    </row>
    <row r="682" spans="1:39" ht="30" outlineLevel="1">
      <c r="A682" s="513">
        <v>30</v>
      </c>
      <c r="B682" s="844"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4"/>
      <c r="Z682" s="408"/>
      <c r="AA682" s="408"/>
      <c r="AB682" s="408"/>
      <c r="AC682" s="408"/>
      <c r="AD682" s="408"/>
      <c r="AE682" s="408"/>
      <c r="AF682" s="413"/>
      <c r="AG682" s="413"/>
      <c r="AH682" s="413"/>
      <c r="AI682" s="413"/>
      <c r="AJ682" s="413"/>
      <c r="AK682" s="413"/>
      <c r="AL682" s="413"/>
      <c r="AM682" s="295">
        <f>SUM(Y682:AL682)</f>
        <v>0</v>
      </c>
    </row>
    <row r="683" spans="1:39" outlineLevel="1">
      <c r="A683" s="513"/>
      <c r="B683" s="823" t="s">
        <v>310</v>
      </c>
      <c r="C683" s="290" t="s">
        <v>163</v>
      </c>
      <c r="D683" s="294"/>
      <c r="E683" s="294"/>
      <c r="F683" s="294"/>
      <c r="G683" s="294"/>
      <c r="H683" s="294"/>
      <c r="I683" s="294"/>
      <c r="J683" s="294"/>
      <c r="K683" s="294"/>
      <c r="L683" s="294"/>
      <c r="M683" s="294"/>
      <c r="N683" s="294">
        <v>12</v>
      </c>
      <c r="O683" s="294"/>
      <c r="P683" s="294"/>
      <c r="Q683" s="294"/>
      <c r="R683" s="294"/>
      <c r="S683" s="294"/>
      <c r="T683" s="294"/>
      <c r="U683" s="294"/>
      <c r="V683" s="294"/>
      <c r="W683" s="294"/>
      <c r="X683" s="294"/>
      <c r="Y683" s="409">
        <v>0</v>
      </c>
      <c r="Z683" s="409">
        <v>0</v>
      </c>
      <c r="AA683" s="409">
        <v>0</v>
      </c>
      <c r="AB683" s="409">
        <v>0</v>
      </c>
      <c r="AC683" s="409">
        <v>0</v>
      </c>
      <c r="AD683" s="409">
        <v>0</v>
      </c>
      <c r="AE683" s="409">
        <v>0</v>
      </c>
      <c r="AF683" s="409">
        <f t="shared" ref="AF683" si="1319">AF682</f>
        <v>0</v>
      </c>
      <c r="AG683" s="409">
        <f t="shared" ref="AG683" si="1320">AG682</f>
        <v>0</v>
      </c>
      <c r="AH683" s="409">
        <f t="shared" ref="AH683" si="1321">AH682</f>
        <v>0</v>
      </c>
      <c r="AI683" s="409">
        <f t="shared" ref="AI683" si="1322">AI682</f>
        <v>0</v>
      </c>
      <c r="AJ683" s="409">
        <f t="shared" ref="AJ683" si="1323">AJ682</f>
        <v>0</v>
      </c>
      <c r="AK683" s="409">
        <f t="shared" ref="AK683" si="1324">AK682</f>
        <v>0</v>
      </c>
      <c r="AL683" s="409">
        <f t="shared" ref="AL683" si="1325">AL682</f>
        <v>0</v>
      </c>
      <c r="AM683" s="305"/>
    </row>
    <row r="684" spans="1:39" outlineLevel="1">
      <c r="A684" s="513"/>
      <c r="B684" s="82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0"/>
      <c r="Z684" s="423"/>
      <c r="AA684" s="423"/>
      <c r="AB684" s="423"/>
      <c r="AC684" s="423"/>
      <c r="AD684" s="423"/>
      <c r="AE684" s="423"/>
      <c r="AF684" s="423"/>
      <c r="AG684" s="423"/>
      <c r="AH684" s="423"/>
      <c r="AI684" s="423"/>
      <c r="AJ684" s="423"/>
      <c r="AK684" s="423"/>
      <c r="AL684" s="423"/>
      <c r="AM684" s="305"/>
    </row>
    <row r="685" spans="1:39" ht="30" outlineLevel="1">
      <c r="A685" s="513">
        <v>31</v>
      </c>
      <c r="B685" s="844"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4"/>
      <c r="Z685" s="408"/>
      <c r="AA685" s="408"/>
      <c r="AB685" s="408"/>
      <c r="AC685" s="408"/>
      <c r="AD685" s="408"/>
      <c r="AE685" s="408"/>
      <c r="AF685" s="413"/>
      <c r="AG685" s="413"/>
      <c r="AH685" s="413"/>
      <c r="AI685" s="413"/>
      <c r="AJ685" s="413"/>
      <c r="AK685" s="413"/>
      <c r="AL685" s="413"/>
      <c r="AM685" s="295">
        <f>SUM(Y685:AL685)</f>
        <v>0</v>
      </c>
    </row>
    <row r="686" spans="1:39" outlineLevel="1">
      <c r="A686" s="513"/>
      <c r="B686" s="823" t="s">
        <v>310</v>
      </c>
      <c r="C686" s="290" t="s">
        <v>163</v>
      </c>
      <c r="D686" s="294"/>
      <c r="E686" s="294"/>
      <c r="F686" s="294"/>
      <c r="G686" s="294"/>
      <c r="H686" s="294"/>
      <c r="I686" s="294"/>
      <c r="J686" s="294"/>
      <c r="K686" s="294"/>
      <c r="L686" s="294"/>
      <c r="M686" s="294"/>
      <c r="N686" s="294">
        <v>12</v>
      </c>
      <c r="O686" s="294"/>
      <c r="P686" s="294"/>
      <c r="Q686" s="294"/>
      <c r="R686" s="294"/>
      <c r="S686" s="294"/>
      <c r="T686" s="294"/>
      <c r="U686" s="294"/>
      <c r="V686" s="294"/>
      <c r="W686" s="294"/>
      <c r="X686" s="294"/>
      <c r="Y686" s="409">
        <v>0</v>
      </c>
      <c r="Z686" s="409">
        <v>0</v>
      </c>
      <c r="AA686" s="409">
        <v>0</v>
      </c>
      <c r="AB686" s="409">
        <v>0</v>
      </c>
      <c r="AC686" s="409">
        <v>0</v>
      </c>
      <c r="AD686" s="409">
        <v>0</v>
      </c>
      <c r="AE686" s="409">
        <v>0</v>
      </c>
      <c r="AF686" s="409">
        <f t="shared" ref="AF686" si="1326">AF685</f>
        <v>0</v>
      </c>
      <c r="AG686" s="409">
        <f t="shared" ref="AG686" si="1327">AG685</f>
        <v>0</v>
      </c>
      <c r="AH686" s="409">
        <f t="shared" ref="AH686" si="1328">AH685</f>
        <v>0</v>
      </c>
      <c r="AI686" s="409">
        <f t="shared" ref="AI686" si="1329">AI685</f>
        <v>0</v>
      </c>
      <c r="AJ686" s="409">
        <f t="shared" ref="AJ686" si="1330">AJ685</f>
        <v>0</v>
      </c>
      <c r="AK686" s="409">
        <f t="shared" ref="AK686" si="1331">AK685</f>
        <v>0</v>
      </c>
      <c r="AL686" s="409">
        <f t="shared" ref="AL686" si="1332">AL685</f>
        <v>0</v>
      </c>
      <c r="AM686" s="305"/>
    </row>
    <row r="687" spans="1:39" outlineLevel="1">
      <c r="A687" s="513"/>
      <c r="B687" s="844"/>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0"/>
      <c r="Z687" s="423"/>
      <c r="AA687" s="423"/>
      <c r="AB687" s="423"/>
      <c r="AC687" s="423"/>
      <c r="AD687" s="423"/>
      <c r="AE687" s="423"/>
      <c r="AF687" s="423"/>
      <c r="AG687" s="423"/>
      <c r="AH687" s="423"/>
      <c r="AI687" s="423"/>
      <c r="AJ687" s="423"/>
      <c r="AK687" s="423"/>
      <c r="AL687" s="423"/>
      <c r="AM687" s="305"/>
    </row>
    <row r="688" spans="1:39" ht="30" outlineLevel="1">
      <c r="A688" s="513">
        <v>32</v>
      </c>
      <c r="B688" s="844"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4"/>
      <c r="Z688" s="408"/>
      <c r="AA688" s="408"/>
      <c r="AB688" s="408"/>
      <c r="AC688" s="408"/>
      <c r="AD688" s="408"/>
      <c r="AE688" s="408"/>
      <c r="AF688" s="413"/>
      <c r="AG688" s="413"/>
      <c r="AH688" s="413"/>
      <c r="AI688" s="413"/>
      <c r="AJ688" s="413"/>
      <c r="AK688" s="413"/>
      <c r="AL688" s="413"/>
      <c r="AM688" s="295">
        <f>SUM(Y688:AL688)</f>
        <v>0</v>
      </c>
    </row>
    <row r="689" spans="1:39" outlineLevel="1">
      <c r="A689" s="513"/>
      <c r="B689" s="823" t="s">
        <v>310</v>
      </c>
      <c r="C689" s="290" t="s">
        <v>163</v>
      </c>
      <c r="D689" s="294"/>
      <c r="E689" s="294"/>
      <c r="F689" s="294"/>
      <c r="G689" s="294"/>
      <c r="H689" s="294"/>
      <c r="I689" s="294"/>
      <c r="J689" s="294"/>
      <c r="K689" s="294"/>
      <c r="L689" s="294"/>
      <c r="M689" s="294"/>
      <c r="N689" s="294">
        <v>12</v>
      </c>
      <c r="O689" s="294"/>
      <c r="P689" s="294"/>
      <c r="Q689" s="294"/>
      <c r="R689" s="294"/>
      <c r="S689" s="294"/>
      <c r="T689" s="294"/>
      <c r="U689" s="294"/>
      <c r="V689" s="294"/>
      <c r="W689" s="294"/>
      <c r="X689" s="294"/>
      <c r="Y689" s="409">
        <v>0</v>
      </c>
      <c r="Z689" s="409">
        <v>0</v>
      </c>
      <c r="AA689" s="409">
        <v>0</v>
      </c>
      <c r="AB689" s="409">
        <v>0</v>
      </c>
      <c r="AC689" s="409">
        <v>0</v>
      </c>
      <c r="AD689" s="409">
        <v>0</v>
      </c>
      <c r="AE689" s="409">
        <v>0</v>
      </c>
      <c r="AF689" s="409">
        <f t="shared" ref="AF689" si="1333">AF688</f>
        <v>0</v>
      </c>
      <c r="AG689" s="409">
        <f t="shared" ref="AG689" si="1334">AG688</f>
        <v>0</v>
      </c>
      <c r="AH689" s="409">
        <f t="shared" ref="AH689" si="1335">AH688</f>
        <v>0</v>
      </c>
      <c r="AI689" s="409">
        <f t="shared" ref="AI689" si="1336">AI688</f>
        <v>0</v>
      </c>
      <c r="AJ689" s="409">
        <f t="shared" ref="AJ689" si="1337">AJ688</f>
        <v>0</v>
      </c>
      <c r="AK689" s="409">
        <f t="shared" ref="AK689" si="1338">AK688</f>
        <v>0</v>
      </c>
      <c r="AL689" s="409">
        <f t="shared" ref="AL689" si="1339">AL688</f>
        <v>0</v>
      </c>
      <c r="AM689" s="305"/>
    </row>
    <row r="690" spans="1:39" outlineLevel="1">
      <c r="A690" s="513"/>
      <c r="B690" s="844"/>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0"/>
      <c r="Z690" s="423"/>
      <c r="AA690" s="423"/>
      <c r="AB690" s="423"/>
      <c r="AC690" s="423"/>
      <c r="AD690" s="423"/>
      <c r="AE690" s="423"/>
      <c r="AF690" s="423"/>
      <c r="AG690" s="423"/>
      <c r="AH690" s="423"/>
      <c r="AI690" s="423"/>
      <c r="AJ690" s="423"/>
      <c r="AK690" s="423"/>
      <c r="AL690" s="423"/>
      <c r="AM690" s="305"/>
    </row>
    <row r="691" spans="1:39" ht="15.75" outlineLevel="1">
      <c r="A691" s="513"/>
      <c r="B691" s="821"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0"/>
      <c r="Z691" s="423"/>
      <c r="AA691" s="423"/>
      <c r="AB691" s="423"/>
      <c r="AC691" s="423"/>
      <c r="AD691" s="423"/>
      <c r="AE691" s="423"/>
      <c r="AF691" s="423"/>
      <c r="AG691" s="423"/>
      <c r="AH691" s="423"/>
      <c r="AI691" s="423"/>
      <c r="AJ691" s="423"/>
      <c r="AK691" s="423"/>
      <c r="AL691" s="423"/>
      <c r="AM691" s="305"/>
    </row>
    <row r="692" spans="1:39" outlineLevel="1">
      <c r="A692" s="513">
        <v>33</v>
      </c>
      <c r="B692" s="844" t="s">
        <v>775</v>
      </c>
      <c r="C692" s="290" t="s">
        <v>25</v>
      </c>
      <c r="D692" s="294">
        <f>'7.  Persistence Report'!AX149</f>
        <v>354596.16</v>
      </c>
      <c r="E692" s="294">
        <f>'7.  Persistence Report'!AY149</f>
        <v>354596.16</v>
      </c>
      <c r="F692" s="294">
        <f>'7.  Persistence Report'!AZ149</f>
        <v>354596.16</v>
      </c>
      <c r="G692" s="294"/>
      <c r="H692" s="294"/>
      <c r="I692" s="294"/>
      <c r="J692" s="294"/>
      <c r="K692" s="294"/>
      <c r="L692" s="294"/>
      <c r="M692" s="294"/>
      <c r="N692" s="294">
        <v>0</v>
      </c>
      <c r="O692" s="294">
        <f>'7.  Persistence Report'!S149</f>
        <v>55.26865112520084</v>
      </c>
      <c r="P692" s="294">
        <f>'7.  Persistence Report'!T149</f>
        <v>55.26865112520084</v>
      </c>
      <c r="Q692" s="294">
        <f>'7.  Persistence Report'!U149</f>
        <v>55.26865112520084</v>
      </c>
      <c r="R692" s="294"/>
      <c r="S692" s="294"/>
      <c r="T692" s="294"/>
      <c r="U692" s="294"/>
      <c r="V692" s="294"/>
      <c r="W692" s="294"/>
      <c r="X692" s="294"/>
      <c r="Y692" s="424">
        <v>1</v>
      </c>
      <c r="Z692" s="408"/>
      <c r="AA692" s="408"/>
      <c r="AB692" s="408"/>
      <c r="AC692" s="408"/>
      <c r="AD692" s="408"/>
      <c r="AE692" s="408"/>
      <c r="AF692" s="413"/>
      <c r="AG692" s="413"/>
      <c r="AH692" s="413"/>
      <c r="AI692" s="413"/>
      <c r="AJ692" s="413"/>
      <c r="AK692" s="413"/>
      <c r="AL692" s="413"/>
      <c r="AM692" s="295">
        <f>SUM(Y692:AL692)</f>
        <v>1</v>
      </c>
    </row>
    <row r="693" spans="1:39" outlineLevel="1">
      <c r="A693" s="513"/>
      <c r="B693" s="823" t="s">
        <v>310</v>
      </c>
      <c r="C693" s="290" t="s">
        <v>163</v>
      </c>
      <c r="D693" s="294"/>
      <c r="E693" s="294"/>
      <c r="F693" s="294"/>
      <c r="G693" s="294"/>
      <c r="H693" s="294"/>
      <c r="I693" s="294"/>
      <c r="J693" s="294"/>
      <c r="K693" s="294"/>
      <c r="L693" s="294"/>
      <c r="M693" s="294"/>
      <c r="N693" s="294">
        <v>0</v>
      </c>
      <c r="O693" s="294"/>
      <c r="P693" s="294"/>
      <c r="Q693" s="294"/>
      <c r="R693" s="294"/>
      <c r="S693" s="294"/>
      <c r="T693" s="294"/>
      <c r="U693" s="294"/>
      <c r="V693" s="294"/>
      <c r="W693" s="294"/>
      <c r="X693" s="294"/>
      <c r="Y693" s="409">
        <v>1</v>
      </c>
      <c r="Z693" s="409">
        <v>0</v>
      </c>
      <c r="AA693" s="409">
        <v>0</v>
      </c>
      <c r="AB693" s="409">
        <v>0</v>
      </c>
      <c r="AC693" s="409">
        <v>0</v>
      </c>
      <c r="AD693" s="409">
        <v>0</v>
      </c>
      <c r="AE693" s="409">
        <v>0</v>
      </c>
      <c r="AF693" s="409">
        <f t="shared" ref="AF693" si="1340">AF692</f>
        <v>0</v>
      </c>
      <c r="AG693" s="409">
        <f t="shared" ref="AG693" si="1341">AG692</f>
        <v>0</v>
      </c>
      <c r="AH693" s="409">
        <f t="shared" ref="AH693" si="1342">AH692</f>
        <v>0</v>
      </c>
      <c r="AI693" s="409">
        <f t="shared" ref="AI693" si="1343">AI692</f>
        <v>0</v>
      </c>
      <c r="AJ693" s="409">
        <f t="shared" ref="AJ693" si="1344">AJ692</f>
        <v>0</v>
      </c>
      <c r="AK693" s="409">
        <f t="shared" ref="AK693" si="1345">AK692</f>
        <v>0</v>
      </c>
      <c r="AL693" s="409">
        <f t="shared" ref="AL693" si="1346">AL692</f>
        <v>0</v>
      </c>
      <c r="AM693" s="305"/>
    </row>
    <row r="694" spans="1:39" outlineLevel="1">
      <c r="A694" s="513"/>
      <c r="B694" s="844"/>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0"/>
      <c r="Z694" s="423"/>
      <c r="AA694" s="423"/>
      <c r="AB694" s="423"/>
      <c r="AC694" s="423"/>
      <c r="AD694" s="423"/>
      <c r="AE694" s="423"/>
      <c r="AF694" s="423"/>
      <c r="AG694" s="423"/>
      <c r="AH694" s="423"/>
      <c r="AI694" s="423"/>
      <c r="AJ694" s="423"/>
      <c r="AK694" s="423"/>
      <c r="AL694" s="423"/>
      <c r="AM694" s="305"/>
    </row>
    <row r="695" spans="1:39" outlineLevel="1">
      <c r="A695" s="513">
        <v>34</v>
      </c>
      <c r="B695" s="844"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4"/>
      <c r="Z695" s="408"/>
      <c r="AA695" s="408"/>
      <c r="AB695" s="408"/>
      <c r="AC695" s="408"/>
      <c r="AD695" s="408"/>
      <c r="AE695" s="408"/>
      <c r="AF695" s="413"/>
      <c r="AG695" s="413"/>
      <c r="AH695" s="413"/>
      <c r="AI695" s="413"/>
      <c r="AJ695" s="413"/>
      <c r="AK695" s="413"/>
      <c r="AL695" s="413"/>
      <c r="AM695" s="295">
        <f>SUM(Y695:AL695)</f>
        <v>0</v>
      </c>
    </row>
    <row r="696" spans="1:39" outlineLevel="1">
      <c r="A696" s="513"/>
      <c r="B696" s="823" t="s">
        <v>310</v>
      </c>
      <c r="C696" s="290" t="s">
        <v>163</v>
      </c>
      <c r="D696" s="294"/>
      <c r="E696" s="294"/>
      <c r="F696" s="294"/>
      <c r="G696" s="294"/>
      <c r="H696" s="294"/>
      <c r="I696" s="294"/>
      <c r="J696" s="294"/>
      <c r="K696" s="294"/>
      <c r="L696" s="294"/>
      <c r="M696" s="294"/>
      <c r="N696" s="294">
        <v>0</v>
      </c>
      <c r="O696" s="294"/>
      <c r="P696" s="294"/>
      <c r="Q696" s="294"/>
      <c r="R696" s="294"/>
      <c r="S696" s="294"/>
      <c r="T696" s="294"/>
      <c r="U696" s="294"/>
      <c r="V696" s="294"/>
      <c r="W696" s="294"/>
      <c r="X696" s="294"/>
      <c r="Y696" s="409">
        <v>0</v>
      </c>
      <c r="Z696" s="409">
        <v>0</v>
      </c>
      <c r="AA696" s="409">
        <v>0</v>
      </c>
      <c r="AB696" s="409">
        <v>0</v>
      </c>
      <c r="AC696" s="409">
        <v>0</v>
      </c>
      <c r="AD696" s="409">
        <v>0</v>
      </c>
      <c r="AE696" s="409">
        <v>0</v>
      </c>
      <c r="AF696" s="409">
        <f t="shared" ref="AF696" si="1347">AF695</f>
        <v>0</v>
      </c>
      <c r="AG696" s="409">
        <f t="shared" ref="AG696" si="1348">AG695</f>
        <v>0</v>
      </c>
      <c r="AH696" s="409">
        <f t="shared" ref="AH696" si="1349">AH695</f>
        <v>0</v>
      </c>
      <c r="AI696" s="409">
        <f t="shared" ref="AI696" si="1350">AI695</f>
        <v>0</v>
      </c>
      <c r="AJ696" s="409">
        <f t="shared" ref="AJ696" si="1351">AJ695</f>
        <v>0</v>
      </c>
      <c r="AK696" s="409">
        <f t="shared" ref="AK696" si="1352">AK695</f>
        <v>0</v>
      </c>
      <c r="AL696" s="409">
        <f t="shared" ref="AL696" si="1353">AL695</f>
        <v>0</v>
      </c>
      <c r="AM696" s="305"/>
    </row>
    <row r="697" spans="1:39" outlineLevel="1">
      <c r="A697" s="513"/>
      <c r="B697" s="844"/>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0"/>
      <c r="Z697" s="423"/>
      <c r="AA697" s="423"/>
      <c r="AB697" s="423"/>
      <c r="AC697" s="423"/>
      <c r="AD697" s="423"/>
      <c r="AE697" s="423"/>
      <c r="AF697" s="423"/>
      <c r="AG697" s="423"/>
      <c r="AH697" s="423"/>
      <c r="AI697" s="423"/>
      <c r="AJ697" s="423"/>
      <c r="AK697" s="423"/>
      <c r="AL697" s="423"/>
      <c r="AM697" s="305"/>
    </row>
    <row r="698" spans="1:39" outlineLevel="1">
      <c r="A698" s="513">
        <v>35</v>
      </c>
      <c r="B698" s="844"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4"/>
      <c r="Z698" s="408"/>
      <c r="AA698" s="408"/>
      <c r="AB698" s="408"/>
      <c r="AC698" s="408"/>
      <c r="AD698" s="408"/>
      <c r="AE698" s="408"/>
      <c r="AF698" s="413"/>
      <c r="AG698" s="413"/>
      <c r="AH698" s="413"/>
      <c r="AI698" s="413"/>
      <c r="AJ698" s="413"/>
      <c r="AK698" s="413"/>
      <c r="AL698" s="413"/>
      <c r="AM698" s="295">
        <f>SUM(Y698:AL698)</f>
        <v>0</v>
      </c>
    </row>
    <row r="699" spans="1:39" outlineLevel="1">
      <c r="A699" s="513"/>
      <c r="B699" s="823" t="s">
        <v>310</v>
      </c>
      <c r="C699" s="290" t="s">
        <v>163</v>
      </c>
      <c r="D699" s="294"/>
      <c r="E699" s="294"/>
      <c r="F699" s="294"/>
      <c r="G699" s="294"/>
      <c r="H699" s="294"/>
      <c r="I699" s="294"/>
      <c r="J699" s="294"/>
      <c r="K699" s="294"/>
      <c r="L699" s="294"/>
      <c r="M699" s="294"/>
      <c r="N699" s="294">
        <v>0</v>
      </c>
      <c r="O699" s="294"/>
      <c r="P699" s="294"/>
      <c r="Q699" s="294"/>
      <c r="R699" s="294"/>
      <c r="S699" s="294"/>
      <c r="T699" s="294"/>
      <c r="U699" s="294"/>
      <c r="V699" s="294"/>
      <c r="W699" s="294"/>
      <c r="X699" s="294"/>
      <c r="Y699" s="409">
        <v>0</v>
      </c>
      <c r="Z699" s="409">
        <v>0</v>
      </c>
      <c r="AA699" s="409">
        <v>0</v>
      </c>
      <c r="AB699" s="409">
        <v>0</v>
      </c>
      <c r="AC699" s="409">
        <v>0</v>
      </c>
      <c r="AD699" s="409">
        <v>0</v>
      </c>
      <c r="AE699" s="409">
        <v>0</v>
      </c>
      <c r="AF699" s="409">
        <f t="shared" ref="AF699" si="1354">AF698</f>
        <v>0</v>
      </c>
      <c r="AG699" s="409">
        <f t="shared" ref="AG699" si="1355">AG698</f>
        <v>0</v>
      </c>
      <c r="AH699" s="409">
        <f t="shared" ref="AH699" si="1356">AH698</f>
        <v>0</v>
      </c>
      <c r="AI699" s="409">
        <f t="shared" ref="AI699" si="1357">AI698</f>
        <v>0</v>
      </c>
      <c r="AJ699" s="409">
        <f t="shared" ref="AJ699" si="1358">AJ698</f>
        <v>0</v>
      </c>
      <c r="AK699" s="409">
        <f t="shared" ref="AK699" si="1359">AK698</f>
        <v>0</v>
      </c>
      <c r="AL699" s="409">
        <f t="shared" ref="AL699" si="1360">AL698</f>
        <v>0</v>
      </c>
      <c r="AM699" s="305"/>
    </row>
    <row r="700" spans="1:39" outlineLevel="1">
      <c r="A700" s="513"/>
      <c r="B700" s="845"/>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0"/>
      <c r="Z700" s="423"/>
      <c r="AA700" s="423"/>
      <c r="AB700" s="423"/>
      <c r="AC700" s="423"/>
      <c r="AD700" s="423"/>
      <c r="AE700" s="423"/>
      <c r="AF700" s="423"/>
      <c r="AG700" s="423"/>
      <c r="AH700" s="423"/>
      <c r="AI700" s="423"/>
      <c r="AJ700" s="423"/>
      <c r="AK700" s="423"/>
      <c r="AL700" s="423"/>
      <c r="AM700" s="305"/>
    </row>
    <row r="701" spans="1:39" ht="15.75" outlineLevel="1">
      <c r="A701" s="513"/>
      <c r="B701" s="821"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0"/>
      <c r="Z701" s="423"/>
      <c r="AA701" s="423"/>
      <c r="AB701" s="423"/>
      <c r="AC701" s="423"/>
      <c r="AD701" s="423"/>
      <c r="AE701" s="423"/>
      <c r="AF701" s="423"/>
      <c r="AG701" s="423"/>
      <c r="AH701" s="423"/>
      <c r="AI701" s="423"/>
      <c r="AJ701" s="423"/>
      <c r="AK701" s="423"/>
      <c r="AL701" s="423"/>
      <c r="AM701" s="305"/>
    </row>
    <row r="702" spans="1:39" ht="45" outlineLevel="1">
      <c r="A702" s="513">
        <v>36</v>
      </c>
      <c r="B702" s="844"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4"/>
      <c r="Z702" s="408"/>
      <c r="AA702" s="408"/>
      <c r="AB702" s="408"/>
      <c r="AC702" s="408"/>
      <c r="AD702" s="408"/>
      <c r="AE702" s="408"/>
      <c r="AF702" s="413"/>
      <c r="AG702" s="413"/>
      <c r="AH702" s="413"/>
      <c r="AI702" s="413"/>
      <c r="AJ702" s="413"/>
      <c r="AK702" s="413"/>
      <c r="AL702" s="413"/>
      <c r="AM702" s="295">
        <f>SUM(Y702:AL702)</f>
        <v>0</v>
      </c>
    </row>
    <row r="703" spans="1:39" outlineLevel="1">
      <c r="A703" s="513"/>
      <c r="B703" s="823" t="s">
        <v>310</v>
      </c>
      <c r="C703" s="290" t="s">
        <v>163</v>
      </c>
      <c r="D703" s="294"/>
      <c r="E703" s="294"/>
      <c r="F703" s="294"/>
      <c r="G703" s="294"/>
      <c r="H703" s="294"/>
      <c r="I703" s="294"/>
      <c r="J703" s="294"/>
      <c r="K703" s="294"/>
      <c r="L703" s="294"/>
      <c r="M703" s="294"/>
      <c r="N703" s="294">
        <v>12</v>
      </c>
      <c r="O703" s="294"/>
      <c r="P703" s="294"/>
      <c r="Q703" s="294"/>
      <c r="R703" s="294"/>
      <c r="S703" s="294"/>
      <c r="T703" s="294"/>
      <c r="U703" s="294"/>
      <c r="V703" s="294"/>
      <c r="W703" s="294"/>
      <c r="X703" s="294"/>
      <c r="Y703" s="409">
        <v>0</v>
      </c>
      <c r="Z703" s="409">
        <v>0</v>
      </c>
      <c r="AA703" s="409">
        <v>0</v>
      </c>
      <c r="AB703" s="409">
        <v>0</v>
      </c>
      <c r="AC703" s="409">
        <v>0</v>
      </c>
      <c r="AD703" s="409">
        <v>0</v>
      </c>
      <c r="AE703" s="409">
        <v>0</v>
      </c>
      <c r="AF703" s="409">
        <f t="shared" ref="AF703" si="1361">AF702</f>
        <v>0</v>
      </c>
      <c r="AG703" s="409">
        <f t="shared" ref="AG703" si="1362">AG702</f>
        <v>0</v>
      </c>
      <c r="AH703" s="409">
        <f t="shared" ref="AH703" si="1363">AH702</f>
        <v>0</v>
      </c>
      <c r="AI703" s="409">
        <f t="shared" ref="AI703" si="1364">AI702</f>
        <v>0</v>
      </c>
      <c r="AJ703" s="409">
        <f t="shared" ref="AJ703" si="1365">AJ702</f>
        <v>0</v>
      </c>
      <c r="AK703" s="409">
        <f t="shared" ref="AK703" si="1366">AK702</f>
        <v>0</v>
      </c>
      <c r="AL703" s="409">
        <f t="shared" ref="AL703" si="1367">AL702</f>
        <v>0</v>
      </c>
      <c r="AM703" s="305"/>
    </row>
    <row r="704" spans="1:39" outlineLevel="1">
      <c r="A704" s="513"/>
      <c r="B704" s="844"/>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0"/>
      <c r="Z704" s="423"/>
      <c r="AA704" s="423"/>
      <c r="AB704" s="423"/>
      <c r="AC704" s="423"/>
      <c r="AD704" s="423"/>
      <c r="AE704" s="423"/>
      <c r="AF704" s="423"/>
      <c r="AG704" s="423"/>
      <c r="AH704" s="423"/>
      <c r="AI704" s="423"/>
      <c r="AJ704" s="423"/>
      <c r="AK704" s="423"/>
      <c r="AL704" s="423"/>
      <c r="AM704" s="305"/>
    </row>
    <row r="705" spans="1:39" ht="30" outlineLevel="1">
      <c r="A705" s="513">
        <v>37</v>
      </c>
      <c r="B705" s="844"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4"/>
      <c r="Z705" s="408"/>
      <c r="AA705" s="408"/>
      <c r="AB705" s="408"/>
      <c r="AC705" s="408"/>
      <c r="AD705" s="408"/>
      <c r="AE705" s="408"/>
      <c r="AF705" s="413"/>
      <c r="AG705" s="413"/>
      <c r="AH705" s="413"/>
      <c r="AI705" s="413"/>
      <c r="AJ705" s="413"/>
      <c r="AK705" s="413"/>
      <c r="AL705" s="413"/>
      <c r="AM705" s="295">
        <f>SUM(Y705:AL705)</f>
        <v>0</v>
      </c>
    </row>
    <row r="706" spans="1:39" outlineLevel="1">
      <c r="A706" s="513"/>
      <c r="B706" s="823" t="s">
        <v>310</v>
      </c>
      <c r="C706" s="290" t="s">
        <v>163</v>
      </c>
      <c r="D706" s="294"/>
      <c r="E706" s="294"/>
      <c r="F706" s="294"/>
      <c r="G706" s="294"/>
      <c r="H706" s="294"/>
      <c r="I706" s="294"/>
      <c r="J706" s="294"/>
      <c r="K706" s="294"/>
      <c r="L706" s="294"/>
      <c r="M706" s="294"/>
      <c r="N706" s="294">
        <v>12</v>
      </c>
      <c r="O706" s="294"/>
      <c r="P706" s="294"/>
      <c r="Q706" s="294"/>
      <c r="R706" s="294"/>
      <c r="S706" s="294"/>
      <c r="T706" s="294"/>
      <c r="U706" s="294"/>
      <c r="V706" s="294"/>
      <c r="W706" s="294"/>
      <c r="X706" s="294"/>
      <c r="Y706" s="409">
        <v>0</v>
      </c>
      <c r="Z706" s="409">
        <v>0</v>
      </c>
      <c r="AA706" s="409">
        <v>0</v>
      </c>
      <c r="AB706" s="409">
        <v>0</v>
      </c>
      <c r="AC706" s="409">
        <v>0</v>
      </c>
      <c r="AD706" s="409">
        <v>0</v>
      </c>
      <c r="AE706" s="409">
        <v>0</v>
      </c>
      <c r="AF706" s="409">
        <f t="shared" ref="AF706" si="1368">AF705</f>
        <v>0</v>
      </c>
      <c r="AG706" s="409">
        <f t="shared" ref="AG706" si="1369">AG705</f>
        <v>0</v>
      </c>
      <c r="AH706" s="409">
        <f t="shared" ref="AH706" si="1370">AH705</f>
        <v>0</v>
      </c>
      <c r="AI706" s="409">
        <f t="shared" ref="AI706" si="1371">AI705</f>
        <v>0</v>
      </c>
      <c r="AJ706" s="409">
        <f t="shared" ref="AJ706" si="1372">AJ705</f>
        <v>0</v>
      </c>
      <c r="AK706" s="409">
        <f t="shared" ref="AK706" si="1373">AK705</f>
        <v>0</v>
      </c>
      <c r="AL706" s="409">
        <f t="shared" ref="AL706" si="1374">AL705</f>
        <v>0</v>
      </c>
      <c r="AM706" s="305"/>
    </row>
    <row r="707" spans="1:39" outlineLevel="1">
      <c r="A707" s="513"/>
      <c r="B707" s="844"/>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0"/>
      <c r="Z707" s="423"/>
      <c r="AA707" s="423"/>
      <c r="AB707" s="423"/>
      <c r="AC707" s="423"/>
      <c r="AD707" s="423"/>
      <c r="AE707" s="423"/>
      <c r="AF707" s="423"/>
      <c r="AG707" s="423"/>
      <c r="AH707" s="423"/>
      <c r="AI707" s="423"/>
      <c r="AJ707" s="423"/>
      <c r="AK707" s="423"/>
      <c r="AL707" s="423"/>
      <c r="AM707" s="305"/>
    </row>
    <row r="708" spans="1:39" outlineLevel="1">
      <c r="A708" s="513">
        <v>38</v>
      </c>
      <c r="B708" s="844"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4"/>
      <c r="Z708" s="408"/>
      <c r="AA708" s="408"/>
      <c r="AB708" s="408"/>
      <c r="AC708" s="408"/>
      <c r="AD708" s="408"/>
      <c r="AE708" s="408"/>
      <c r="AF708" s="413"/>
      <c r="AG708" s="413"/>
      <c r="AH708" s="413"/>
      <c r="AI708" s="413"/>
      <c r="AJ708" s="413"/>
      <c r="AK708" s="413"/>
      <c r="AL708" s="413"/>
      <c r="AM708" s="295">
        <f>SUM(Y708:AL708)</f>
        <v>0</v>
      </c>
    </row>
    <row r="709" spans="1:39" outlineLevel="1">
      <c r="A709" s="513"/>
      <c r="B709" s="823" t="s">
        <v>310</v>
      </c>
      <c r="C709" s="290" t="s">
        <v>163</v>
      </c>
      <c r="D709" s="294"/>
      <c r="E709" s="294"/>
      <c r="F709" s="294"/>
      <c r="G709" s="294"/>
      <c r="H709" s="294"/>
      <c r="I709" s="294"/>
      <c r="J709" s="294"/>
      <c r="K709" s="294"/>
      <c r="L709" s="294"/>
      <c r="M709" s="294"/>
      <c r="N709" s="294">
        <v>12</v>
      </c>
      <c r="O709" s="294"/>
      <c r="P709" s="294"/>
      <c r="Q709" s="294"/>
      <c r="R709" s="294"/>
      <c r="S709" s="294"/>
      <c r="T709" s="294"/>
      <c r="U709" s="294"/>
      <c r="V709" s="294"/>
      <c r="W709" s="294"/>
      <c r="X709" s="294"/>
      <c r="Y709" s="409">
        <v>0</v>
      </c>
      <c r="Z709" s="409">
        <v>0</v>
      </c>
      <c r="AA709" s="409">
        <v>0</v>
      </c>
      <c r="AB709" s="409">
        <v>0</v>
      </c>
      <c r="AC709" s="409">
        <v>0</v>
      </c>
      <c r="AD709" s="409">
        <v>0</v>
      </c>
      <c r="AE709" s="409">
        <v>0</v>
      </c>
      <c r="AF709" s="409">
        <f t="shared" ref="AF709" si="1375">AF708</f>
        <v>0</v>
      </c>
      <c r="AG709" s="409">
        <f t="shared" ref="AG709" si="1376">AG708</f>
        <v>0</v>
      </c>
      <c r="AH709" s="409">
        <f t="shared" ref="AH709" si="1377">AH708</f>
        <v>0</v>
      </c>
      <c r="AI709" s="409">
        <f t="shared" ref="AI709" si="1378">AI708</f>
        <v>0</v>
      </c>
      <c r="AJ709" s="409">
        <f t="shared" ref="AJ709" si="1379">AJ708</f>
        <v>0</v>
      </c>
      <c r="AK709" s="409">
        <f t="shared" ref="AK709" si="1380">AK708</f>
        <v>0</v>
      </c>
      <c r="AL709" s="409">
        <f t="shared" ref="AL709" si="1381">AL708</f>
        <v>0</v>
      </c>
      <c r="AM709" s="305"/>
    </row>
    <row r="710" spans="1:39" outlineLevel="1">
      <c r="A710" s="513"/>
      <c r="B710" s="844"/>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0"/>
      <c r="Z710" s="423"/>
      <c r="AA710" s="423"/>
      <c r="AB710" s="423"/>
      <c r="AC710" s="423"/>
      <c r="AD710" s="423"/>
      <c r="AE710" s="423"/>
      <c r="AF710" s="423"/>
      <c r="AG710" s="423"/>
      <c r="AH710" s="423"/>
      <c r="AI710" s="423"/>
      <c r="AJ710" s="423"/>
      <c r="AK710" s="423"/>
      <c r="AL710" s="423"/>
      <c r="AM710" s="305"/>
    </row>
    <row r="711" spans="1:39" ht="30" outlineLevel="1">
      <c r="A711" s="513">
        <v>39</v>
      </c>
      <c r="B711" s="844"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4"/>
      <c r="Z711" s="408"/>
      <c r="AA711" s="408"/>
      <c r="AB711" s="408"/>
      <c r="AC711" s="408"/>
      <c r="AD711" s="408"/>
      <c r="AE711" s="408"/>
      <c r="AF711" s="413"/>
      <c r="AG711" s="413"/>
      <c r="AH711" s="413"/>
      <c r="AI711" s="413"/>
      <c r="AJ711" s="413"/>
      <c r="AK711" s="413"/>
      <c r="AL711" s="413"/>
      <c r="AM711" s="295">
        <f>SUM(Y711:AL711)</f>
        <v>0</v>
      </c>
    </row>
    <row r="712" spans="1:39" outlineLevel="1">
      <c r="A712" s="513"/>
      <c r="B712" s="823" t="s">
        <v>310</v>
      </c>
      <c r="C712" s="290" t="s">
        <v>163</v>
      </c>
      <c r="D712" s="294"/>
      <c r="E712" s="294"/>
      <c r="F712" s="294"/>
      <c r="G712" s="294"/>
      <c r="H712" s="294"/>
      <c r="I712" s="294"/>
      <c r="J712" s="294"/>
      <c r="K712" s="294"/>
      <c r="L712" s="294"/>
      <c r="M712" s="294"/>
      <c r="N712" s="294">
        <v>12</v>
      </c>
      <c r="O712" s="294"/>
      <c r="P712" s="294"/>
      <c r="Q712" s="294"/>
      <c r="R712" s="294"/>
      <c r="S712" s="294"/>
      <c r="T712" s="294"/>
      <c r="U712" s="294"/>
      <c r="V712" s="294"/>
      <c r="W712" s="294"/>
      <c r="X712" s="294"/>
      <c r="Y712" s="409">
        <v>0</v>
      </c>
      <c r="Z712" s="409">
        <v>0</v>
      </c>
      <c r="AA712" s="409">
        <v>0</v>
      </c>
      <c r="AB712" s="409">
        <v>0</v>
      </c>
      <c r="AC712" s="409">
        <v>0</v>
      </c>
      <c r="AD712" s="409">
        <v>0</v>
      </c>
      <c r="AE712" s="409">
        <v>0</v>
      </c>
      <c r="AF712" s="409">
        <f t="shared" ref="AF712" si="1382">AF711</f>
        <v>0</v>
      </c>
      <c r="AG712" s="409">
        <f t="shared" ref="AG712" si="1383">AG711</f>
        <v>0</v>
      </c>
      <c r="AH712" s="409">
        <f t="shared" ref="AH712" si="1384">AH711</f>
        <v>0</v>
      </c>
      <c r="AI712" s="409">
        <f t="shared" ref="AI712" si="1385">AI711</f>
        <v>0</v>
      </c>
      <c r="AJ712" s="409">
        <f t="shared" ref="AJ712" si="1386">AJ711</f>
        <v>0</v>
      </c>
      <c r="AK712" s="409">
        <f t="shared" ref="AK712" si="1387">AK711</f>
        <v>0</v>
      </c>
      <c r="AL712" s="409">
        <f t="shared" ref="AL712" si="1388">AL711</f>
        <v>0</v>
      </c>
      <c r="AM712" s="305"/>
    </row>
    <row r="713" spans="1:39" outlineLevel="1">
      <c r="A713" s="513"/>
      <c r="B713" s="844"/>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0"/>
      <c r="Z713" s="423"/>
      <c r="AA713" s="423"/>
      <c r="AB713" s="423"/>
      <c r="AC713" s="423"/>
      <c r="AD713" s="423"/>
      <c r="AE713" s="423"/>
      <c r="AF713" s="423"/>
      <c r="AG713" s="423"/>
      <c r="AH713" s="423"/>
      <c r="AI713" s="423"/>
      <c r="AJ713" s="423"/>
      <c r="AK713" s="423"/>
      <c r="AL713" s="423"/>
      <c r="AM713" s="305"/>
    </row>
    <row r="714" spans="1:39" ht="30" outlineLevel="1">
      <c r="A714" s="513">
        <v>40</v>
      </c>
      <c r="B714" s="844"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4"/>
      <c r="Z714" s="408"/>
      <c r="AA714" s="408"/>
      <c r="AB714" s="408"/>
      <c r="AC714" s="408"/>
      <c r="AD714" s="408"/>
      <c r="AE714" s="408"/>
      <c r="AF714" s="413"/>
      <c r="AG714" s="413"/>
      <c r="AH714" s="413"/>
      <c r="AI714" s="413"/>
      <c r="AJ714" s="413"/>
      <c r="AK714" s="413"/>
      <c r="AL714" s="413"/>
      <c r="AM714" s="295">
        <f>SUM(Y714:AL714)</f>
        <v>0</v>
      </c>
    </row>
    <row r="715" spans="1:39" outlineLevel="1">
      <c r="A715" s="513"/>
      <c r="B715" s="823" t="s">
        <v>310</v>
      </c>
      <c r="C715" s="290" t="s">
        <v>163</v>
      </c>
      <c r="D715" s="294"/>
      <c r="E715" s="294"/>
      <c r="F715" s="294"/>
      <c r="G715" s="294"/>
      <c r="H715" s="294"/>
      <c r="I715" s="294"/>
      <c r="J715" s="294"/>
      <c r="K715" s="294"/>
      <c r="L715" s="294"/>
      <c r="M715" s="294"/>
      <c r="N715" s="294">
        <v>12</v>
      </c>
      <c r="O715" s="294"/>
      <c r="P715" s="294"/>
      <c r="Q715" s="294"/>
      <c r="R715" s="294"/>
      <c r="S715" s="294"/>
      <c r="T715" s="294"/>
      <c r="U715" s="294"/>
      <c r="V715" s="294"/>
      <c r="W715" s="294"/>
      <c r="X715" s="294"/>
      <c r="Y715" s="409">
        <v>0</v>
      </c>
      <c r="Z715" s="409">
        <v>0</v>
      </c>
      <c r="AA715" s="409">
        <v>0</v>
      </c>
      <c r="AB715" s="409">
        <v>0</v>
      </c>
      <c r="AC715" s="409">
        <v>0</v>
      </c>
      <c r="AD715" s="409">
        <v>0</v>
      </c>
      <c r="AE715" s="409">
        <v>0</v>
      </c>
      <c r="AF715" s="409">
        <f t="shared" ref="AF715" si="1389">AF714</f>
        <v>0</v>
      </c>
      <c r="AG715" s="409">
        <f t="shared" ref="AG715" si="1390">AG714</f>
        <v>0</v>
      </c>
      <c r="AH715" s="409">
        <f t="shared" ref="AH715" si="1391">AH714</f>
        <v>0</v>
      </c>
      <c r="AI715" s="409">
        <f t="shared" ref="AI715" si="1392">AI714</f>
        <v>0</v>
      </c>
      <c r="AJ715" s="409">
        <f t="shared" ref="AJ715" si="1393">AJ714</f>
        <v>0</v>
      </c>
      <c r="AK715" s="409">
        <f t="shared" ref="AK715" si="1394">AK714</f>
        <v>0</v>
      </c>
      <c r="AL715" s="409">
        <f t="shared" ref="AL715" si="1395">AL714</f>
        <v>0</v>
      </c>
      <c r="AM715" s="305"/>
    </row>
    <row r="716" spans="1:39" outlineLevel="1">
      <c r="A716" s="513"/>
      <c r="B716" s="844"/>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0"/>
      <c r="Z716" s="423"/>
      <c r="AA716" s="423"/>
      <c r="AB716" s="423"/>
      <c r="AC716" s="423"/>
      <c r="AD716" s="423"/>
      <c r="AE716" s="423"/>
      <c r="AF716" s="423"/>
      <c r="AG716" s="423"/>
      <c r="AH716" s="423"/>
      <c r="AI716" s="423"/>
      <c r="AJ716" s="423"/>
      <c r="AK716" s="423"/>
      <c r="AL716" s="423"/>
      <c r="AM716" s="305"/>
    </row>
    <row r="717" spans="1:39" ht="45" outlineLevel="1">
      <c r="A717" s="513">
        <v>41</v>
      </c>
      <c r="B717" s="844"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4"/>
      <c r="Z717" s="408"/>
      <c r="AA717" s="408"/>
      <c r="AB717" s="408"/>
      <c r="AC717" s="408"/>
      <c r="AD717" s="408"/>
      <c r="AE717" s="408"/>
      <c r="AF717" s="413"/>
      <c r="AG717" s="413"/>
      <c r="AH717" s="413"/>
      <c r="AI717" s="413"/>
      <c r="AJ717" s="413"/>
      <c r="AK717" s="413"/>
      <c r="AL717" s="413"/>
      <c r="AM717" s="295">
        <f>SUM(Y717:AL717)</f>
        <v>0</v>
      </c>
    </row>
    <row r="718" spans="1:39" outlineLevel="1">
      <c r="A718" s="513"/>
      <c r="B718" s="823" t="s">
        <v>310</v>
      </c>
      <c r="C718" s="290" t="s">
        <v>163</v>
      </c>
      <c r="D718" s="294"/>
      <c r="E718" s="294"/>
      <c r="F718" s="294"/>
      <c r="G718" s="294"/>
      <c r="H718" s="294"/>
      <c r="I718" s="294"/>
      <c r="J718" s="294"/>
      <c r="K718" s="294"/>
      <c r="L718" s="294"/>
      <c r="M718" s="294"/>
      <c r="N718" s="294">
        <v>12</v>
      </c>
      <c r="O718" s="294"/>
      <c r="P718" s="294"/>
      <c r="Q718" s="294"/>
      <c r="R718" s="294"/>
      <c r="S718" s="294"/>
      <c r="T718" s="294"/>
      <c r="U718" s="294"/>
      <c r="V718" s="294"/>
      <c r="W718" s="294"/>
      <c r="X718" s="294"/>
      <c r="Y718" s="409">
        <v>0</v>
      </c>
      <c r="Z718" s="409">
        <v>0</v>
      </c>
      <c r="AA718" s="409">
        <v>0</v>
      </c>
      <c r="AB718" s="409">
        <v>0</v>
      </c>
      <c r="AC718" s="409">
        <v>0</v>
      </c>
      <c r="AD718" s="409">
        <v>0</v>
      </c>
      <c r="AE718" s="409">
        <v>0</v>
      </c>
      <c r="AF718" s="409">
        <f t="shared" ref="AF718" si="1396">AF717</f>
        <v>0</v>
      </c>
      <c r="AG718" s="409">
        <f t="shared" ref="AG718" si="1397">AG717</f>
        <v>0</v>
      </c>
      <c r="AH718" s="409">
        <f t="shared" ref="AH718" si="1398">AH717</f>
        <v>0</v>
      </c>
      <c r="AI718" s="409">
        <f t="shared" ref="AI718" si="1399">AI717</f>
        <v>0</v>
      </c>
      <c r="AJ718" s="409">
        <f t="shared" ref="AJ718" si="1400">AJ717</f>
        <v>0</v>
      </c>
      <c r="AK718" s="409">
        <f t="shared" ref="AK718" si="1401">AK717</f>
        <v>0</v>
      </c>
      <c r="AL718" s="409">
        <f t="shared" ref="AL718" si="1402">AL717</f>
        <v>0</v>
      </c>
      <c r="AM718" s="305"/>
    </row>
    <row r="719" spans="1:39" outlineLevel="1">
      <c r="A719" s="513"/>
      <c r="B719" s="844"/>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0"/>
      <c r="Z719" s="423"/>
      <c r="AA719" s="423"/>
      <c r="AB719" s="423"/>
      <c r="AC719" s="423"/>
      <c r="AD719" s="423"/>
      <c r="AE719" s="423"/>
      <c r="AF719" s="423"/>
      <c r="AG719" s="423"/>
      <c r="AH719" s="423"/>
      <c r="AI719" s="423"/>
      <c r="AJ719" s="423"/>
      <c r="AK719" s="423"/>
      <c r="AL719" s="423"/>
      <c r="AM719" s="305"/>
    </row>
    <row r="720" spans="1:39" ht="45" outlineLevel="1">
      <c r="A720" s="513">
        <v>42</v>
      </c>
      <c r="B720" s="844"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4"/>
      <c r="Z720" s="408"/>
      <c r="AA720" s="408"/>
      <c r="AB720" s="408"/>
      <c r="AC720" s="408"/>
      <c r="AD720" s="408"/>
      <c r="AE720" s="408"/>
      <c r="AF720" s="413"/>
      <c r="AG720" s="413"/>
      <c r="AH720" s="413"/>
      <c r="AI720" s="413"/>
      <c r="AJ720" s="413"/>
      <c r="AK720" s="413"/>
      <c r="AL720" s="413"/>
      <c r="AM720" s="295">
        <f>SUM(Y720:AL720)</f>
        <v>0</v>
      </c>
    </row>
    <row r="721" spans="1:39" outlineLevel="1">
      <c r="A721" s="513"/>
      <c r="B721" s="823" t="s">
        <v>310</v>
      </c>
      <c r="C721" s="290" t="s">
        <v>163</v>
      </c>
      <c r="D721" s="294"/>
      <c r="E721" s="294"/>
      <c r="F721" s="294"/>
      <c r="G721" s="294"/>
      <c r="H721" s="294"/>
      <c r="I721" s="294"/>
      <c r="J721" s="294"/>
      <c r="K721" s="294"/>
      <c r="L721" s="294"/>
      <c r="M721" s="294"/>
      <c r="N721" s="461"/>
      <c r="O721" s="294"/>
      <c r="P721" s="294"/>
      <c r="Q721" s="294"/>
      <c r="R721" s="294"/>
      <c r="S721" s="294"/>
      <c r="T721" s="294"/>
      <c r="U721" s="294"/>
      <c r="V721" s="294"/>
      <c r="W721" s="294"/>
      <c r="X721" s="294"/>
      <c r="Y721" s="409">
        <v>0</v>
      </c>
      <c r="Z721" s="409">
        <v>0</v>
      </c>
      <c r="AA721" s="409">
        <v>0</v>
      </c>
      <c r="AB721" s="409">
        <v>0</v>
      </c>
      <c r="AC721" s="409">
        <v>0</v>
      </c>
      <c r="AD721" s="409">
        <v>0</v>
      </c>
      <c r="AE721" s="409">
        <v>0</v>
      </c>
      <c r="AF721" s="409">
        <f t="shared" ref="AF721" si="1403">AF720</f>
        <v>0</v>
      </c>
      <c r="AG721" s="409">
        <f t="shared" ref="AG721" si="1404">AG720</f>
        <v>0</v>
      </c>
      <c r="AH721" s="409">
        <f t="shared" ref="AH721" si="1405">AH720</f>
        <v>0</v>
      </c>
      <c r="AI721" s="409">
        <f t="shared" ref="AI721" si="1406">AI720</f>
        <v>0</v>
      </c>
      <c r="AJ721" s="409">
        <f t="shared" ref="AJ721" si="1407">AJ720</f>
        <v>0</v>
      </c>
      <c r="AK721" s="409">
        <f t="shared" ref="AK721" si="1408">AK720</f>
        <v>0</v>
      </c>
      <c r="AL721" s="409">
        <f t="shared" ref="AL721" si="1409">AL720</f>
        <v>0</v>
      </c>
      <c r="AM721" s="305"/>
    </row>
    <row r="722" spans="1:39" outlineLevel="1">
      <c r="A722" s="513"/>
      <c r="B722" s="844"/>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0"/>
      <c r="Z722" s="423"/>
      <c r="AA722" s="423"/>
      <c r="AB722" s="423"/>
      <c r="AC722" s="423"/>
      <c r="AD722" s="423"/>
      <c r="AE722" s="423"/>
      <c r="AF722" s="423"/>
      <c r="AG722" s="423"/>
      <c r="AH722" s="423"/>
      <c r="AI722" s="423"/>
      <c r="AJ722" s="423"/>
      <c r="AK722" s="423"/>
      <c r="AL722" s="423"/>
      <c r="AM722" s="305"/>
    </row>
    <row r="723" spans="1:39" ht="30" outlineLevel="1">
      <c r="A723" s="513">
        <v>43</v>
      </c>
      <c r="B723" s="844"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4"/>
      <c r="Z723" s="408"/>
      <c r="AA723" s="408"/>
      <c r="AB723" s="408"/>
      <c r="AC723" s="408"/>
      <c r="AD723" s="408"/>
      <c r="AE723" s="408"/>
      <c r="AF723" s="413"/>
      <c r="AG723" s="413"/>
      <c r="AH723" s="413"/>
      <c r="AI723" s="413"/>
      <c r="AJ723" s="413"/>
      <c r="AK723" s="413"/>
      <c r="AL723" s="413"/>
      <c r="AM723" s="295">
        <f>SUM(Y723:AL723)</f>
        <v>0</v>
      </c>
    </row>
    <row r="724" spans="1:39" outlineLevel="1">
      <c r="A724" s="513"/>
      <c r="B724" s="823" t="s">
        <v>310</v>
      </c>
      <c r="C724" s="290" t="s">
        <v>163</v>
      </c>
      <c r="D724" s="294"/>
      <c r="E724" s="294"/>
      <c r="F724" s="294"/>
      <c r="G724" s="294"/>
      <c r="H724" s="294"/>
      <c r="I724" s="294"/>
      <c r="J724" s="294"/>
      <c r="K724" s="294"/>
      <c r="L724" s="294"/>
      <c r="M724" s="294"/>
      <c r="N724" s="294">
        <v>12</v>
      </c>
      <c r="O724" s="294"/>
      <c r="P724" s="294"/>
      <c r="Q724" s="294"/>
      <c r="R724" s="294"/>
      <c r="S724" s="294"/>
      <c r="T724" s="294"/>
      <c r="U724" s="294"/>
      <c r="V724" s="294"/>
      <c r="W724" s="294"/>
      <c r="X724" s="294"/>
      <c r="Y724" s="409">
        <v>0</v>
      </c>
      <c r="Z724" s="409">
        <v>0</v>
      </c>
      <c r="AA724" s="409">
        <v>0</v>
      </c>
      <c r="AB724" s="409">
        <v>0</v>
      </c>
      <c r="AC724" s="409">
        <v>0</v>
      </c>
      <c r="AD724" s="409">
        <v>0</v>
      </c>
      <c r="AE724" s="409">
        <v>0</v>
      </c>
      <c r="AF724" s="409">
        <f t="shared" ref="AF724" si="1410">AF723</f>
        <v>0</v>
      </c>
      <c r="AG724" s="409">
        <f t="shared" ref="AG724" si="1411">AG723</f>
        <v>0</v>
      </c>
      <c r="AH724" s="409">
        <f t="shared" ref="AH724" si="1412">AH723</f>
        <v>0</v>
      </c>
      <c r="AI724" s="409">
        <f t="shared" ref="AI724" si="1413">AI723</f>
        <v>0</v>
      </c>
      <c r="AJ724" s="409">
        <f t="shared" ref="AJ724" si="1414">AJ723</f>
        <v>0</v>
      </c>
      <c r="AK724" s="409">
        <f t="shared" ref="AK724" si="1415">AK723</f>
        <v>0</v>
      </c>
      <c r="AL724" s="409">
        <f t="shared" ref="AL724" si="1416">AL723</f>
        <v>0</v>
      </c>
      <c r="AM724" s="305"/>
    </row>
    <row r="725" spans="1:39" outlineLevel="1">
      <c r="A725" s="513"/>
      <c r="B725" s="844"/>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0"/>
      <c r="Z725" s="423"/>
      <c r="AA725" s="423"/>
      <c r="AB725" s="423"/>
      <c r="AC725" s="423"/>
      <c r="AD725" s="423"/>
      <c r="AE725" s="423"/>
      <c r="AF725" s="423"/>
      <c r="AG725" s="423"/>
      <c r="AH725" s="423"/>
      <c r="AI725" s="423"/>
      <c r="AJ725" s="423"/>
      <c r="AK725" s="423"/>
      <c r="AL725" s="423"/>
      <c r="AM725" s="305"/>
    </row>
    <row r="726" spans="1:39" ht="45" outlineLevel="1">
      <c r="A726" s="513">
        <v>44</v>
      </c>
      <c r="B726" s="844"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4"/>
      <c r="Z726" s="408"/>
      <c r="AA726" s="408"/>
      <c r="AB726" s="408"/>
      <c r="AC726" s="408"/>
      <c r="AD726" s="408"/>
      <c r="AE726" s="408"/>
      <c r="AF726" s="413"/>
      <c r="AG726" s="413"/>
      <c r="AH726" s="413"/>
      <c r="AI726" s="413"/>
      <c r="AJ726" s="413"/>
      <c r="AK726" s="413"/>
      <c r="AL726" s="413"/>
      <c r="AM726" s="295">
        <f>SUM(Y726:AL726)</f>
        <v>0</v>
      </c>
    </row>
    <row r="727" spans="1:39" outlineLevel="1">
      <c r="A727" s="513"/>
      <c r="B727" s="823" t="s">
        <v>310</v>
      </c>
      <c r="C727" s="290" t="s">
        <v>163</v>
      </c>
      <c r="D727" s="294"/>
      <c r="E727" s="294"/>
      <c r="F727" s="294"/>
      <c r="G727" s="294"/>
      <c r="H727" s="294"/>
      <c r="I727" s="294"/>
      <c r="J727" s="294"/>
      <c r="K727" s="294"/>
      <c r="L727" s="294"/>
      <c r="M727" s="294"/>
      <c r="N727" s="294">
        <v>12</v>
      </c>
      <c r="O727" s="294"/>
      <c r="P727" s="294"/>
      <c r="Q727" s="294"/>
      <c r="R727" s="294"/>
      <c r="S727" s="294"/>
      <c r="T727" s="294"/>
      <c r="U727" s="294"/>
      <c r="V727" s="294"/>
      <c r="W727" s="294"/>
      <c r="X727" s="294"/>
      <c r="Y727" s="409">
        <v>0</v>
      </c>
      <c r="Z727" s="409">
        <v>0</v>
      </c>
      <c r="AA727" s="409">
        <v>0</v>
      </c>
      <c r="AB727" s="409">
        <v>0</v>
      </c>
      <c r="AC727" s="409">
        <v>0</v>
      </c>
      <c r="AD727" s="409">
        <v>0</v>
      </c>
      <c r="AE727" s="409">
        <v>0</v>
      </c>
      <c r="AF727" s="409">
        <f t="shared" ref="AF727" si="1417">AF726</f>
        <v>0</v>
      </c>
      <c r="AG727" s="409">
        <f t="shared" ref="AG727" si="1418">AG726</f>
        <v>0</v>
      </c>
      <c r="AH727" s="409">
        <f t="shared" ref="AH727" si="1419">AH726</f>
        <v>0</v>
      </c>
      <c r="AI727" s="409">
        <f t="shared" ref="AI727" si="1420">AI726</f>
        <v>0</v>
      </c>
      <c r="AJ727" s="409">
        <f t="shared" ref="AJ727" si="1421">AJ726</f>
        <v>0</v>
      </c>
      <c r="AK727" s="409">
        <f t="shared" ref="AK727" si="1422">AK726</f>
        <v>0</v>
      </c>
      <c r="AL727" s="409">
        <f t="shared" ref="AL727" si="1423">AL726</f>
        <v>0</v>
      </c>
      <c r="AM727" s="305"/>
    </row>
    <row r="728" spans="1:39" outlineLevel="1">
      <c r="A728" s="513"/>
      <c r="B728" s="844"/>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0"/>
      <c r="Z728" s="423"/>
      <c r="AA728" s="423"/>
      <c r="AB728" s="423"/>
      <c r="AC728" s="423"/>
      <c r="AD728" s="423"/>
      <c r="AE728" s="423"/>
      <c r="AF728" s="423"/>
      <c r="AG728" s="423"/>
      <c r="AH728" s="423"/>
      <c r="AI728" s="423"/>
      <c r="AJ728" s="423"/>
      <c r="AK728" s="423"/>
      <c r="AL728" s="423"/>
      <c r="AM728" s="305"/>
    </row>
    <row r="729" spans="1:39" ht="30" outlineLevel="1">
      <c r="A729" s="513">
        <v>45</v>
      </c>
      <c r="B729" s="844"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4"/>
      <c r="Z729" s="408"/>
      <c r="AA729" s="408"/>
      <c r="AB729" s="408"/>
      <c r="AC729" s="408"/>
      <c r="AD729" s="408"/>
      <c r="AE729" s="408"/>
      <c r="AF729" s="413"/>
      <c r="AG729" s="413"/>
      <c r="AH729" s="413"/>
      <c r="AI729" s="413"/>
      <c r="AJ729" s="413"/>
      <c r="AK729" s="413"/>
      <c r="AL729" s="413"/>
      <c r="AM729" s="295">
        <f>SUM(Y729:AL729)</f>
        <v>0</v>
      </c>
    </row>
    <row r="730" spans="1:39" outlineLevel="1">
      <c r="A730" s="513"/>
      <c r="B730" s="823" t="s">
        <v>310</v>
      </c>
      <c r="C730" s="290" t="s">
        <v>163</v>
      </c>
      <c r="D730" s="294"/>
      <c r="E730" s="294"/>
      <c r="F730" s="294"/>
      <c r="G730" s="294"/>
      <c r="H730" s="294"/>
      <c r="I730" s="294"/>
      <c r="J730" s="294"/>
      <c r="K730" s="294"/>
      <c r="L730" s="294"/>
      <c r="M730" s="294"/>
      <c r="N730" s="294">
        <v>12</v>
      </c>
      <c r="O730" s="294"/>
      <c r="P730" s="294"/>
      <c r="Q730" s="294"/>
      <c r="R730" s="294"/>
      <c r="S730" s="294"/>
      <c r="T730" s="294"/>
      <c r="U730" s="294"/>
      <c r="V730" s="294"/>
      <c r="W730" s="294"/>
      <c r="X730" s="294"/>
      <c r="Y730" s="409">
        <v>0</v>
      </c>
      <c r="Z730" s="409">
        <v>0</v>
      </c>
      <c r="AA730" s="409">
        <v>0</v>
      </c>
      <c r="AB730" s="409">
        <v>0</v>
      </c>
      <c r="AC730" s="409">
        <v>0</v>
      </c>
      <c r="AD730" s="409">
        <v>0</v>
      </c>
      <c r="AE730" s="409">
        <v>0</v>
      </c>
      <c r="AF730" s="409">
        <f t="shared" ref="AF730" si="1424">AF729</f>
        <v>0</v>
      </c>
      <c r="AG730" s="409">
        <f t="shared" ref="AG730" si="1425">AG729</f>
        <v>0</v>
      </c>
      <c r="AH730" s="409">
        <f t="shared" ref="AH730" si="1426">AH729</f>
        <v>0</v>
      </c>
      <c r="AI730" s="409">
        <f t="shared" ref="AI730" si="1427">AI729</f>
        <v>0</v>
      </c>
      <c r="AJ730" s="409">
        <f t="shared" ref="AJ730" si="1428">AJ729</f>
        <v>0</v>
      </c>
      <c r="AK730" s="409">
        <f t="shared" ref="AK730" si="1429">AK729</f>
        <v>0</v>
      </c>
      <c r="AL730" s="409">
        <f t="shared" ref="AL730" si="1430">AL729</f>
        <v>0</v>
      </c>
      <c r="AM730" s="305"/>
    </row>
    <row r="731" spans="1:39" outlineLevel="1">
      <c r="A731" s="513"/>
      <c r="B731" s="844"/>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0"/>
      <c r="Z731" s="423"/>
      <c r="AA731" s="423"/>
      <c r="AB731" s="423"/>
      <c r="AC731" s="423"/>
      <c r="AD731" s="423"/>
      <c r="AE731" s="423"/>
      <c r="AF731" s="423"/>
      <c r="AG731" s="423"/>
      <c r="AH731" s="423"/>
      <c r="AI731" s="423"/>
      <c r="AJ731" s="423"/>
      <c r="AK731" s="423"/>
      <c r="AL731" s="423"/>
      <c r="AM731" s="305"/>
    </row>
    <row r="732" spans="1:39" ht="30" outlineLevel="1">
      <c r="A732" s="513">
        <v>46</v>
      </c>
      <c r="B732" s="844"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4"/>
      <c r="Z732" s="408"/>
      <c r="AA732" s="408"/>
      <c r="AB732" s="408"/>
      <c r="AC732" s="408"/>
      <c r="AD732" s="408"/>
      <c r="AE732" s="408"/>
      <c r="AF732" s="413"/>
      <c r="AG732" s="413"/>
      <c r="AH732" s="413"/>
      <c r="AI732" s="413"/>
      <c r="AJ732" s="413"/>
      <c r="AK732" s="413"/>
      <c r="AL732" s="413"/>
      <c r="AM732" s="295">
        <f>SUM(Y732:AL732)</f>
        <v>0</v>
      </c>
    </row>
    <row r="733" spans="1:39" outlineLevel="1">
      <c r="A733" s="513"/>
      <c r="B733" s="823" t="s">
        <v>310</v>
      </c>
      <c r="C733" s="290" t="s">
        <v>163</v>
      </c>
      <c r="D733" s="294"/>
      <c r="E733" s="294"/>
      <c r="F733" s="294"/>
      <c r="G733" s="294"/>
      <c r="H733" s="294"/>
      <c r="I733" s="294"/>
      <c r="J733" s="294"/>
      <c r="K733" s="294"/>
      <c r="L733" s="294"/>
      <c r="M733" s="294"/>
      <c r="N733" s="294">
        <v>12</v>
      </c>
      <c r="O733" s="294"/>
      <c r="P733" s="294"/>
      <c r="Q733" s="294"/>
      <c r="R733" s="294"/>
      <c r="S733" s="294"/>
      <c r="T733" s="294"/>
      <c r="U733" s="294"/>
      <c r="V733" s="294"/>
      <c r="W733" s="294"/>
      <c r="X733" s="294"/>
      <c r="Y733" s="409">
        <v>0</v>
      </c>
      <c r="Z733" s="409">
        <v>0</v>
      </c>
      <c r="AA733" s="409">
        <v>0</v>
      </c>
      <c r="AB733" s="409">
        <v>0</v>
      </c>
      <c r="AC733" s="409">
        <v>0</v>
      </c>
      <c r="AD733" s="409">
        <v>0</v>
      </c>
      <c r="AE733" s="409">
        <v>0</v>
      </c>
      <c r="AF733" s="409">
        <f t="shared" ref="AF733" si="1431">AF732</f>
        <v>0</v>
      </c>
      <c r="AG733" s="409">
        <f t="shared" ref="AG733" si="1432">AG732</f>
        <v>0</v>
      </c>
      <c r="AH733" s="409">
        <f t="shared" ref="AH733" si="1433">AH732</f>
        <v>0</v>
      </c>
      <c r="AI733" s="409">
        <f t="shared" ref="AI733" si="1434">AI732</f>
        <v>0</v>
      </c>
      <c r="AJ733" s="409">
        <f t="shared" ref="AJ733" si="1435">AJ732</f>
        <v>0</v>
      </c>
      <c r="AK733" s="409">
        <f t="shared" ref="AK733" si="1436">AK732</f>
        <v>0</v>
      </c>
      <c r="AL733" s="409">
        <f t="shared" ref="AL733" si="1437">AL732</f>
        <v>0</v>
      </c>
      <c r="AM733" s="305"/>
    </row>
    <row r="734" spans="1:39" outlineLevel="1">
      <c r="A734" s="513"/>
      <c r="B734" s="844"/>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0"/>
      <c r="Z734" s="423"/>
      <c r="AA734" s="423"/>
      <c r="AB734" s="423"/>
      <c r="AC734" s="423"/>
      <c r="AD734" s="423"/>
      <c r="AE734" s="423"/>
      <c r="AF734" s="423"/>
      <c r="AG734" s="423"/>
      <c r="AH734" s="423"/>
      <c r="AI734" s="423"/>
      <c r="AJ734" s="423"/>
      <c r="AK734" s="423"/>
      <c r="AL734" s="423"/>
      <c r="AM734" s="305"/>
    </row>
    <row r="735" spans="1:39" ht="30" outlineLevel="1">
      <c r="A735" s="513">
        <v>47</v>
      </c>
      <c r="B735" s="844"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4"/>
      <c r="Z735" s="408"/>
      <c r="AA735" s="408"/>
      <c r="AB735" s="408"/>
      <c r="AC735" s="408"/>
      <c r="AD735" s="408"/>
      <c r="AE735" s="408"/>
      <c r="AF735" s="413"/>
      <c r="AG735" s="413"/>
      <c r="AH735" s="413"/>
      <c r="AI735" s="413"/>
      <c r="AJ735" s="413"/>
      <c r="AK735" s="413"/>
      <c r="AL735" s="413"/>
      <c r="AM735" s="295">
        <f>SUM(Y735:AL735)</f>
        <v>0</v>
      </c>
    </row>
    <row r="736" spans="1:39" outlineLevel="1">
      <c r="A736" s="513"/>
      <c r="B736" s="823" t="s">
        <v>310</v>
      </c>
      <c r="C736" s="290" t="s">
        <v>163</v>
      </c>
      <c r="D736" s="294"/>
      <c r="E736" s="294"/>
      <c r="F736" s="294"/>
      <c r="G736" s="294"/>
      <c r="H736" s="294"/>
      <c r="I736" s="294"/>
      <c r="J736" s="294"/>
      <c r="K736" s="294"/>
      <c r="L736" s="294"/>
      <c r="M736" s="294"/>
      <c r="N736" s="294">
        <v>12</v>
      </c>
      <c r="O736" s="294"/>
      <c r="P736" s="294"/>
      <c r="Q736" s="294"/>
      <c r="R736" s="294"/>
      <c r="S736" s="294"/>
      <c r="T736" s="294"/>
      <c r="U736" s="294"/>
      <c r="V736" s="294"/>
      <c r="W736" s="294"/>
      <c r="X736" s="294"/>
      <c r="Y736" s="409">
        <v>0</v>
      </c>
      <c r="Z736" s="409">
        <v>0</v>
      </c>
      <c r="AA736" s="409">
        <v>0</v>
      </c>
      <c r="AB736" s="409">
        <v>0</v>
      </c>
      <c r="AC736" s="409">
        <v>0</v>
      </c>
      <c r="AD736" s="409">
        <v>0</v>
      </c>
      <c r="AE736" s="409">
        <v>0</v>
      </c>
      <c r="AF736" s="409">
        <f t="shared" ref="AF736" si="1438">AF735</f>
        <v>0</v>
      </c>
      <c r="AG736" s="409">
        <f t="shared" ref="AG736" si="1439">AG735</f>
        <v>0</v>
      </c>
      <c r="AH736" s="409">
        <f t="shared" ref="AH736" si="1440">AH735</f>
        <v>0</v>
      </c>
      <c r="AI736" s="409">
        <f t="shared" ref="AI736" si="1441">AI735</f>
        <v>0</v>
      </c>
      <c r="AJ736" s="409">
        <f t="shared" ref="AJ736" si="1442">AJ735</f>
        <v>0</v>
      </c>
      <c r="AK736" s="409">
        <f t="shared" ref="AK736" si="1443">AK735</f>
        <v>0</v>
      </c>
      <c r="AL736" s="409">
        <f t="shared" ref="AL736" si="1444">AL735</f>
        <v>0</v>
      </c>
      <c r="AM736" s="305"/>
    </row>
    <row r="737" spans="1:40" outlineLevel="1">
      <c r="A737" s="513"/>
      <c r="B737" s="844"/>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0"/>
      <c r="Z737" s="423"/>
      <c r="AA737" s="423"/>
      <c r="AB737" s="423"/>
      <c r="AC737" s="423"/>
      <c r="AD737" s="423"/>
      <c r="AE737" s="423"/>
      <c r="AF737" s="423"/>
      <c r="AG737" s="423"/>
      <c r="AH737" s="423"/>
      <c r="AI737" s="423"/>
      <c r="AJ737" s="423"/>
      <c r="AK737" s="423"/>
      <c r="AL737" s="423"/>
      <c r="AM737" s="305"/>
    </row>
    <row r="738" spans="1:40" ht="45" outlineLevel="1">
      <c r="A738" s="513">
        <v>48</v>
      </c>
      <c r="B738" s="844"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4"/>
      <c r="Z738" s="408"/>
      <c r="AA738" s="408"/>
      <c r="AB738" s="408"/>
      <c r="AC738" s="408"/>
      <c r="AD738" s="408"/>
      <c r="AE738" s="408"/>
      <c r="AF738" s="413"/>
      <c r="AG738" s="413"/>
      <c r="AH738" s="413"/>
      <c r="AI738" s="413"/>
      <c r="AJ738" s="413"/>
      <c r="AK738" s="413"/>
      <c r="AL738" s="413"/>
      <c r="AM738" s="295">
        <f>SUM(Y738:AL738)</f>
        <v>0</v>
      </c>
    </row>
    <row r="739" spans="1:40" outlineLevel="1">
      <c r="A739" s="513"/>
      <c r="B739" s="823" t="s">
        <v>310</v>
      </c>
      <c r="C739" s="290" t="s">
        <v>163</v>
      </c>
      <c r="D739" s="294"/>
      <c r="E739" s="294"/>
      <c r="F739" s="294"/>
      <c r="G739" s="294"/>
      <c r="H739" s="294"/>
      <c r="I739" s="294"/>
      <c r="J739" s="294"/>
      <c r="K739" s="294"/>
      <c r="L739" s="294"/>
      <c r="M739" s="294"/>
      <c r="N739" s="294">
        <v>12</v>
      </c>
      <c r="O739" s="294"/>
      <c r="P739" s="294"/>
      <c r="Q739" s="294"/>
      <c r="R739" s="294"/>
      <c r="S739" s="294"/>
      <c r="T739" s="294"/>
      <c r="U739" s="294"/>
      <c r="V739" s="294"/>
      <c r="W739" s="294"/>
      <c r="X739" s="294"/>
      <c r="Y739" s="409">
        <v>0</v>
      </c>
      <c r="Z739" s="409">
        <v>0</v>
      </c>
      <c r="AA739" s="409">
        <v>0</v>
      </c>
      <c r="AB739" s="409">
        <v>0</v>
      </c>
      <c r="AC739" s="409">
        <v>0</v>
      </c>
      <c r="AD739" s="409">
        <v>0</v>
      </c>
      <c r="AE739" s="409">
        <v>0</v>
      </c>
      <c r="AF739" s="409">
        <f t="shared" ref="AF739" si="1445">AF738</f>
        <v>0</v>
      </c>
      <c r="AG739" s="409">
        <f t="shared" ref="AG739" si="1446">AG738</f>
        <v>0</v>
      </c>
      <c r="AH739" s="409">
        <f t="shared" ref="AH739" si="1447">AH738</f>
        <v>0</v>
      </c>
      <c r="AI739" s="409">
        <f t="shared" ref="AI739" si="1448">AI738</f>
        <v>0</v>
      </c>
      <c r="AJ739" s="409">
        <f t="shared" ref="AJ739" si="1449">AJ738</f>
        <v>0</v>
      </c>
      <c r="AK739" s="409">
        <f t="shared" ref="AK739" si="1450">AK738</f>
        <v>0</v>
      </c>
      <c r="AL739" s="409">
        <f t="shared" ref="AL739" si="1451">AL738</f>
        <v>0</v>
      </c>
      <c r="AM739" s="305"/>
    </row>
    <row r="740" spans="1:40" outlineLevel="1">
      <c r="A740" s="513"/>
      <c r="B740" s="844"/>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0"/>
      <c r="Z740" s="423"/>
      <c r="AA740" s="423"/>
      <c r="AB740" s="423"/>
      <c r="AC740" s="423"/>
      <c r="AD740" s="423"/>
      <c r="AE740" s="423"/>
      <c r="AF740" s="423"/>
      <c r="AG740" s="423"/>
      <c r="AH740" s="423"/>
      <c r="AI740" s="423"/>
      <c r="AJ740" s="423"/>
      <c r="AK740" s="423"/>
      <c r="AL740" s="423"/>
      <c r="AM740" s="305"/>
    </row>
    <row r="741" spans="1:40" ht="30" outlineLevel="1">
      <c r="A741" s="513">
        <v>49</v>
      </c>
      <c r="B741" s="844"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4"/>
      <c r="Z741" s="408"/>
      <c r="AA741" s="408"/>
      <c r="AB741" s="408"/>
      <c r="AC741" s="408"/>
      <c r="AD741" s="408"/>
      <c r="AE741" s="408"/>
      <c r="AF741" s="413"/>
      <c r="AG741" s="413"/>
      <c r="AH741" s="413"/>
      <c r="AI741" s="413"/>
      <c r="AJ741" s="413"/>
      <c r="AK741" s="413"/>
      <c r="AL741" s="413"/>
      <c r="AM741" s="295">
        <f>SUM(Y741:AL741)</f>
        <v>0</v>
      </c>
    </row>
    <row r="742" spans="1:40" outlineLevel="1">
      <c r="A742" s="513"/>
      <c r="B742" s="823" t="s">
        <v>310</v>
      </c>
      <c r="C742" s="290" t="s">
        <v>163</v>
      </c>
      <c r="D742" s="294"/>
      <c r="E742" s="294"/>
      <c r="F742" s="294"/>
      <c r="G742" s="294"/>
      <c r="H742" s="294"/>
      <c r="I742" s="294"/>
      <c r="J742" s="294"/>
      <c r="K742" s="294"/>
      <c r="L742" s="294"/>
      <c r="M742" s="294"/>
      <c r="N742" s="294">
        <v>12</v>
      </c>
      <c r="O742" s="294"/>
      <c r="P742" s="294"/>
      <c r="Q742" s="294"/>
      <c r="R742" s="294"/>
      <c r="S742" s="294"/>
      <c r="T742" s="294"/>
      <c r="U742" s="294"/>
      <c r="V742" s="294"/>
      <c r="W742" s="294"/>
      <c r="X742" s="294"/>
      <c r="Y742" s="409">
        <v>0</v>
      </c>
      <c r="Z742" s="409">
        <v>0</v>
      </c>
      <c r="AA742" s="409">
        <v>0</v>
      </c>
      <c r="AB742" s="409">
        <v>0</v>
      </c>
      <c r="AC742" s="409">
        <v>0</v>
      </c>
      <c r="AD742" s="409">
        <v>0</v>
      </c>
      <c r="AE742" s="409">
        <v>0</v>
      </c>
      <c r="AF742" s="409">
        <f t="shared" ref="AF742" si="1452">AF741</f>
        <v>0</v>
      </c>
      <c r="AG742" s="409">
        <f t="shared" ref="AG742" si="1453">AG741</f>
        <v>0</v>
      </c>
      <c r="AH742" s="409">
        <f t="shared" ref="AH742" si="1454">AH741</f>
        <v>0</v>
      </c>
      <c r="AI742" s="409">
        <f t="shared" ref="AI742" si="1455">AI741</f>
        <v>0</v>
      </c>
      <c r="AJ742" s="409">
        <f t="shared" ref="AJ742" si="1456">AJ741</f>
        <v>0</v>
      </c>
      <c r="AK742" s="409">
        <f t="shared" ref="AK742" si="1457">AK741</f>
        <v>0</v>
      </c>
      <c r="AL742" s="409">
        <f t="shared" ref="AL742" si="1458">AL741</f>
        <v>0</v>
      </c>
      <c r="AM742" s="305"/>
    </row>
    <row r="743" spans="1:40" outlineLevel="1">
      <c r="A743" s="513"/>
      <c r="B743" s="82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0"/>
      <c r="Z743" s="410"/>
      <c r="AA743" s="410"/>
      <c r="AB743" s="410"/>
      <c r="AC743" s="410"/>
      <c r="AD743" s="410"/>
      <c r="AE743" s="410"/>
      <c r="AF743" s="410"/>
      <c r="AG743" s="410"/>
      <c r="AH743" s="410"/>
      <c r="AI743" s="410"/>
      <c r="AJ743" s="410"/>
      <c r="AK743" s="410"/>
      <c r="AL743" s="410"/>
      <c r="AM743" s="305"/>
    </row>
    <row r="744" spans="1:40" ht="15.75">
      <c r="B744" s="832" t="s">
        <v>311</v>
      </c>
      <c r="C744" s="327"/>
      <c r="D744" s="327">
        <f>SUM(D587:D742)</f>
        <v>6503649.0530535141</v>
      </c>
      <c r="E744" s="327"/>
      <c r="F744" s="327"/>
      <c r="G744" s="327"/>
      <c r="H744" s="327"/>
      <c r="I744" s="327"/>
      <c r="J744" s="327"/>
      <c r="K744" s="327"/>
      <c r="L744" s="327"/>
      <c r="M744" s="327"/>
      <c r="N744" s="327"/>
      <c r="O744" s="327">
        <f>SUM(O587:O742)</f>
        <v>1078.2733758952818</v>
      </c>
      <c r="P744" s="327"/>
      <c r="Q744" s="327"/>
      <c r="R744" s="327"/>
      <c r="S744" s="327"/>
      <c r="T744" s="327"/>
      <c r="U744" s="327"/>
      <c r="V744" s="327"/>
      <c r="W744" s="327"/>
      <c r="X744" s="327"/>
      <c r="Y744" s="327">
        <f>IF(Y585="kWh",SUMPRODUCT(D587:D742,Y587:Y742))</f>
        <v>1815472.3349942735</v>
      </c>
      <c r="Z744" s="327">
        <f>IF(Z585="kWh",SUMPRODUCT(D587:D742,Z587:Z742))</f>
        <v>297628.88748936355</v>
      </c>
      <c r="AA744" s="327">
        <f>IF(AA585="kw",SUMPRODUCT(N587:N742,O587:O742,AA587:AA742),SUMPRODUCT(D587:D742,AA587:AA742))</f>
        <v>9352.5070581024156</v>
      </c>
      <c r="AB744" s="327">
        <f>IF(AB585="kw",SUMPRODUCT(N587:N742,O587:O742,AB587:AB742),SUMPRODUCT(D587:D742,AB587:AB742))</f>
        <v>213.2050625361874</v>
      </c>
      <c r="AC744" s="327">
        <f>IF(AC585="kw",SUMPRODUCT(N587:N742,O587:O742,AC587:AC742),SUMPRODUCT(D587:D742,AC587:AC742))</f>
        <v>0</v>
      </c>
      <c r="AD744" s="327">
        <f>IF(AD585="kw",SUMPRODUCT(N587:N742,O587:O742,AD587:AD742),SUMPRODUCT(D587:D742,AD587:AD742))</f>
        <v>0</v>
      </c>
      <c r="AE744" s="327">
        <f>IF(AE585="kw",SUMPRODUCT(N587:N742,O587:O742,AE587:AE742),SUMPRODUCT(D587:D742,AE587:AE742))</f>
        <v>0</v>
      </c>
      <c r="AF744" s="327">
        <f>IF(AF585="kw",SUMPRODUCT(N587:N742,O587:O742,AF587:AF742),SUMPRODUCT(D587:D742,AF587:AF742))</f>
        <v>0</v>
      </c>
      <c r="AG744" s="327">
        <f>IF(AG585="kw",SUMPRODUCT(N587:N742,O587:O742,AG587:AG742),SUMPRODUCT(D587:D742,AG587:AG742))</f>
        <v>0</v>
      </c>
      <c r="AH744" s="327">
        <f>IF(AH585="kw",SUMPRODUCT(N587:N742,O587:O742,AH587:AH742),SUMPRODUCT(D587:D742,AH587:AH742))</f>
        <v>0</v>
      </c>
      <c r="AI744" s="327">
        <f>IF(AI585="kw",SUMPRODUCT(N587:N742,O587:O742,AI587:AI742),SUMPRODUCT(D587:D742,AI587:AI742))</f>
        <v>0</v>
      </c>
      <c r="AJ744" s="327">
        <f>IF(AJ585="kw",SUMPRODUCT(N587:N742,O587:O742,AJ587:AJ742),SUMPRODUCT(D587:D742,AJ587:AJ742))</f>
        <v>0</v>
      </c>
      <c r="AK744" s="327">
        <f>IF(AK585="kw",SUMPRODUCT(N587:N742,O587:O742,AK587:AK742),SUMPRODUCT(D587:D742,AK587:AK742))</f>
        <v>0</v>
      </c>
      <c r="AL744" s="327">
        <f>IF(AL585="kw",SUMPRODUCT(N587:N742,O587:O742,AL587:AL742),SUMPRODUCT(D587:D742,AL587:AL742))</f>
        <v>0</v>
      </c>
      <c r="AM744" s="328"/>
    </row>
    <row r="745" spans="1:40" ht="15.75">
      <c r="B745" s="833" t="s">
        <v>312</v>
      </c>
      <c r="C745" s="390"/>
      <c r="D745" s="390"/>
      <c r="E745" s="390"/>
      <c r="F745" s="390"/>
      <c r="G745" s="390"/>
      <c r="H745" s="390"/>
      <c r="I745" s="390"/>
      <c r="J745" s="390"/>
      <c r="K745" s="390"/>
      <c r="L745" s="390"/>
      <c r="M745" s="390"/>
      <c r="N745" s="390"/>
      <c r="O745" s="390"/>
      <c r="P745" s="390"/>
      <c r="Q745" s="390"/>
      <c r="R745" s="390"/>
      <c r="S745" s="390"/>
      <c r="T745" s="390"/>
      <c r="U745" s="390"/>
      <c r="V745" s="390"/>
      <c r="W745" s="390"/>
      <c r="X745" s="390"/>
      <c r="Y745" s="390">
        <f>HLOOKUP(Y401,'2. LRAMVA Threshold'!$B$42:$Q$53,10,FALSE)</f>
        <v>4162607</v>
      </c>
      <c r="Z745" s="390">
        <f>HLOOKUP(Z401,'2. LRAMVA Threshold'!$B$42:$Q$53,10,FALSE)</f>
        <v>1601705</v>
      </c>
      <c r="AA745" s="390">
        <f>HLOOKUP(AA401,'2. LRAMVA Threshold'!$B$42:$Q$53,10,FALSE)</f>
        <v>1126</v>
      </c>
      <c r="AB745" s="390">
        <f>HLOOKUP(AB401,'2. LRAMVA Threshold'!$B$42:$Q$53,10,FALSE)</f>
        <v>607</v>
      </c>
      <c r="AC745" s="390">
        <f>HLOOKUP(AC401,'2. LRAMVA Threshold'!$B$42:$Q$53,10,FALSE)</f>
        <v>3</v>
      </c>
      <c r="AD745" s="390">
        <f>HLOOKUP(AD401,'2. LRAMVA Threshold'!$B$42:$Q$53,10,FALSE)</f>
        <v>44</v>
      </c>
      <c r="AE745" s="390">
        <f>HLOOKUP(AE401,'2. LRAMVA Threshold'!$B$42:$Q$53,10,FALSE)</f>
        <v>35877</v>
      </c>
      <c r="AF745" s="390">
        <f>HLOOKUP(AF401,'2. LRAMVA Threshold'!$B$42:$Q$53,10,FALSE)</f>
        <v>722</v>
      </c>
      <c r="AG745" s="390">
        <f>HLOOKUP(AG401,'2. LRAMVA Threshold'!$B$42:$Q$53,10,FALSE)</f>
        <v>0</v>
      </c>
      <c r="AH745" s="390">
        <f>HLOOKUP(AH401,'2. LRAMVA Threshold'!$B$42:$Q$53,10,FALSE)</f>
        <v>0</v>
      </c>
      <c r="AI745" s="390">
        <f>HLOOKUP(AI401,'2. LRAMVA Threshold'!$B$42:$Q$53,10,FALSE)</f>
        <v>0</v>
      </c>
      <c r="AJ745" s="390">
        <f>HLOOKUP(AJ401,'2. LRAMVA Threshold'!$B$42:$Q$53,10,FALSE)</f>
        <v>0</v>
      </c>
      <c r="AK745" s="390">
        <f>HLOOKUP(AK401,'2. LRAMVA Threshold'!$B$42:$Q$53,10,FALSE)</f>
        <v>0</v>
      </c>
      <c r="AL745" s="390">
        <f>HLOOKUP(AL401,'2. LRAMVA Threshold'!$B$42:$Q$53,10,FALSE)</f>
        <v>0</v>
      </c>
      <c r="AM745" s="435"/>
    </row>
    <row r="746" spans="1:40">
      <c r="B746" s="839"/>
      <c r="C746" s="428"/>
      <c r="D746" s="429"/>
      <c r="E746" s="429"/>
      <c r="F746" s="429"/>
      <c r="G746" s="429"/>
      <c r="H746" s="429"/>
      <c r="I746" s="429"/>
      <c r="J746" s="429"/>
      <c r="K746" s="429"/>
      <c r="L746" s="429"/>
      <c r="M746" s="429"/>
      <c r="N746" s="429"/>
      <c r="O746" s="430"/>
      <c r="P746" s="429"/>
      <c r="Q746" s="429"/>
      <c r="R746" s="429"/>
      <c r="S746" s="431"/>
      <c r="T746" s="431"/>
      <c r="U746" s="431"/>
      <c r="V746" s="431"/>
      <c r="W746" s="429"/>
      <c r="X746" s="429"/>
      <c r="Y746" s="432"/>
      <c r="Z746" s="432"/>
      <c r="AA746" s="432"/>
      <c r="AB746" s="432"/>
      <c r="AC746" s="432"/>
      <c r="AD746" s="432"/>
      <c r="AE746" s="432"/>
      <c r="AF746" s="397"/>
      <c r="AG746" s="397"/>
      <c r="AH746" s="397"/>
      <c r="AI746" s="397"/>
      <c r="AJ746" s="397"/>
      <c r="AK746" s="397"/>
      <c r="AL746" s="397"/>
      <c r="AM746" s="398"/>
    </row>
    <row r="747" spans="1:40">
      <c r="B747" s="829" t="s">
        <v>313</v>
      </c>
      <c r="C747" s="336"/>
      <c r="D747" s="336"/>
      <c r="E747" s="374"/>
      <c r="F747" s="374"/>
      <c r="G747" s="374"/>
      <c r="H747" s="374"/>
      <c r="I747" s="374"/>
      <c r="J747" s="374"/>
      <c r="K747" s="374"/>
      <c r="L747" s="374"/>
      <c r="M747" s="374"/>
      <c r="N747" s="374"/>
      <c r="O747" s="290"/>
      <c r="P747" s="338"/>
      <c r="Q747" s="338"/>
      <c r="R747" s="338"/>
      <c r="S747" s="337"/>
      <c r="T747" s="337"/>
      <c r="U747" s="337"/>
      <c r="V747" s="337"/>
      <c r="W747" s="338"/>
      <c r="X747" s="338"/>
      <c r="Y747" s="339">
        <f>HLOOKUP(Y$35,'3.  Distribution Rates'!$C$122:$P$133,10,FALSE)</f>
        <v>0</v>
      </c>
      <c r="Z747" s="339">
        <f>HLOOKUP(Z$35,'3.  Distribution Rates'!$C$122:$P$133,10,FALSE)</f>
        <v>0</v>
      </c>
      <c r="AA747" s="339">
        <f>HLOOKUP(AA$35,'3.  Distribution Rates'!$C$122:$P$133,10,FALSE)</f>
        <v>0</v>
      </c>
      <c r="AB747" s="339">
        <f>HLOOKUP(AB$35,'3.  Distribution Rates'!$C$122:$P$133,10,FALSE)</f>
        <v>0</v>
      </c>
      <c r="AC747" s="339">
        <f>HLOOKUP(AC$35,'3.  Distribution Rates'!$C$122:$P$133,10,FALSE)</f>
        <v>0</v>
      </c>
      <c r="AD747" s="339">
        <f>HLOOKUP(AD$35,'3.  Distribution Rates'!$C$122:$P$133,10,FALSE)</f>
        <v>0</v>
      </c>
      <c r="AE747" s="339">
        <f>HLOOKUP(AE$35,'3.  Distribution Rates'!$C$122:$P$133,10,FALSE)</f>
        <v>0</v>
      </c>
      <c r="AF747" s="339">
        <f>HLOOKUP(AF$35,'3.  Distribution Rates'!$C$122:$P$133,10,FALSE)</f>
        <v>0</v>
      </c>
      <c r="AG747" s="339">
        <f>HLOOKUP(AG$35,'3.  Distribution Rates'!$C$122:$P$133,10,FALSE)</f>
        <v>0</v>
      </c>
      <c r="AH747" s="339">
        <f>HLOOKUP(AH$35,'3.  Distribution Rates'!$C$122:$P$133,10,FALSE)</f>
        <v>0</v>
      </c>
      <c r="AI747" s="339">
        <f>HLOOKUP(AI$35,'3.  Distribution Rates'!$C$122:$P$133,10,FALSE)</f>
        <v>0</v>
      </c>
      <c r="AJ747" s="339">
        <f>HLOOKUP(AJ$35,'3.  Distribution Rates'!$C$122:$P$133,10,FALSE)</f>
        <v>0</v>
      </c>
      <c r="AK747" s="339">
        <f>HLOOKUP(AK$35,'3.  Distribution Rates'!$C$122:$P$133,10,FALSE)</f>
        <v>0</v>
      </c>
      <c r="AL747" s="339">
        <f>HLOOKUP(AL$35,'3.  Distribution Rates'!$C$122:$P$133,10,FALSE)</f>
        <v>0</v>
      </c>
      <c r="AM747" s="346"/>
      <c r="AN747" s="436"/>
    </row>
    <row r="748" spans="1:40">
      <c r="B748" s="829" t="s">
        <v>314</v>
      </c>
      <c r="C748" s="343"/>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6">
        <f>'4.  2011-2014 LRAM'!Y141*Y747</f>
        <v>0</v>
      </c>
      <c r="Z748" s="376">
        <f>'4.  2011-2014 LRAM'!Z141*Z747</f>
        <v>0</v>
      </c>
      <c r="AA748" s="376">
        <f>'4.  2011-2014 LRAM'!AA141*AA747</f>
        <v>0</v>
      </c>
      <c r="AB748" s="376">
        <f>'4.  2011-2014 LRAM'!AB141*AB747</f>
        <v>0</v>
      </c>
      <c r="AC748" s="376">
        <f>'4.  2011-2014 LRAM'!AC141*AC747</f>
        <v>0</v>
      </c>
      <c r="AD748" s="376">
        <f>'4.  2011-2014 LRAM'!AD141*AD747</f>
        <v>0</v>
      </c>
      <c r="AE748" s="376">
        <f>'4.  2011-2014 LRAM'!AE141*AE747</f>
        <v>0</v>
      </c>
      <c r="AF748" s="376">
        <f>'4.  2011-2014 LRAM'!AF141*AF747</f>
        <v>0</v>
      </c>
      <c r="AG748" s="376">
        <f>'4.  2011-2014 LRAM'!AG141*AG747</f>
        <v>0</v>
      </c>
      <c r="AH748" s="376">
        <f>'4.  2011-2014 LRAM'!AH141*AH747</f>
        <v>0</v>
      </c>
      <c r="AI748" s="376">
        <f>'4.  2011-2014 LRAM'!AI141*AI747</f>
        <v>0</v>
      </c>
      <c r="AJ748" s="376">
        <f>'4.  2011-2014 LRAM'!AJ141*AJ747</f>
        <v>0</v>
      </c>
      <c r="AK748" s="376">
        <f>'4.  2011-2014 LRAM'!AK141*AK747</f>
        <v>0</v>
      </c>
      <c r="AL748" s="376">
        <f>'4.  2011-2014 LRAM'!AL141*AL747</f>
        <v>0</v>
      </c>
      <c r="AM748" s="609">
        <f t="shared" ref="AM748:AM755" si="1459">SUM(Y748:AL748)</f>
        <v>0</v>
      </c>
      <c r="AN748" s="436"/>
    </row>
    <row r="749" spans="1:40">
      <c r="B749" s="829" t="s">
        <v>315</v>
      </c>
      <c r="C749" s="343"/>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6">
        <f>'4.  2011-2014 LRAM'!Y270*Y747</f>
        <v>0</v>
      </c>
      <c r="Z749" s="376">
        <f>'4.  2011-2014 LRAM'!Z270*Z747</f>
        <v>0</v>
      </c>
      <c r="AA749" s="376">
        <f>'4.  2011-2014 LRAM'!AA270*AA747</f>
        <v>0</v>
      </c>
      <c r="AB749" s="376">
        <f>'4.  2011-2014 LRAM'!AB270*AB747</f>
        <v>0</v>
      </c>
      <c r="AC749" s="376">
        <f>'4.  2011-2014 LRAM'!AC270*AC747</f>
        <v>0</v>
      </c>
      <c r="AD749" s="376">
        <f>'4.  2011-2014 LRAM'!AD270*AD747</f>
        <v>0</v>
      </c>
      <c r="AE749" s="376">
        <f>'4.  2011-2014 LRAM'!AE270*AE747</f>
        <v>0</v>
      </c>
      <c r="AF749" s="376">
        <f>'4.  2011-2014 LRAM'!AF270*AF747</f>
        <v>0</v>
      </c>
      <c r="AG749" s="376">
        <f>'4.  2011-2014 LRAM'!AG270*AG747</f>
        <v>0</v>
      </c>
      <c r="AH749" s="376">
        <f>'4.  2011-2014 LRAM'!AH270*AH747</f>
        <v>0</v>
      </c>
      <c r="AI749" s="376">
        <f>'4.  2011-2014 LRAM'!AI270*AI747</f>
        <v>0</v>
      </c>
      <c r="AJ749" s="376">
        <f>'4.  2011-2014 LRAM'!AJ270*AJ747</f>
        <v>0</v>
      </c>
      <c r="AK749" s="376">
        <f>'4.  2011-2014 LRAM'!AK270*AK747</f>
        <v>0</v>
      </c>
      <c r="AL749" s="376">
        <f>'4.  2011-2014 LRAM'!AL270*AL747</f>
        <v>0</v>
      </c>
      <c r="AM749" s="609">
        <f t="shared" si="1459"/>
        <v>0</v>
      </c>
      <c r="AN749" s="436"/>
    </row>
    <row r="750" spans="1:40">
      <c r="B750" s="829" t="s">
        <v>316</v>
      </c>
      <c r="C750" s="343"/>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6">
        <f>'4.  2011-2014 LRAM'!Y399*Y747</f>
        <v>0</v>
      </c>
      <c r="Z750" s="376">
        <f>'4.  2011-2014 LRAM'!Z399*Z747</f>
        <v>0</v>
      </c>
      <c r="AA750" s="376">
        <f>'4.  2011-2014 LRAM'!AA399*AA747</f>
        <v>0</v>
      </c>
      <c r="AB750" s="376">
        <f>'4.  2011-2014 LRAM'!AB399*AB747</f>
        <v>0</v>
      </c>
      <c r="AC750" s="376">
        <f>'4.  2011-2014 LRAM'!AC399*AC747</f>
        <v>0</v>
      </c>
      <c r="AD750" s="376">
        <f>'4.  2011-2014 LRAM'!AD399*AD747</f>
        <v>0</v>
      </c>
      <c r="AE750" s="376">
        <f>'4.  2011-2014 LRAM'!AE399*AE747</f>
        <v>0</v>
      </c>
      <c r="AF750" s="376">
        <f>'4.  2011-2014 LRAM'!AF399*AF747</f>
        <v>0</v>
      </c>
      <c r="AG750" s="376">
        <f>'4.  2011-2014 LRAM'!AG399*AG747</f>
        <v>0</v>
      </c>
      <c r="AH750" s="376">
        <f>'4.  2011-2014 LRAM'!AH399*AH747</f>
        <v>0</v>
      </c>
      <c r="AI750" s="376">
        <f>'4.  2011-2014 LRAM'!AI399*AI747</f>
        <v>0</v>
      </c>
      <c r="AJ750" s="376">
        <f>'4.  2011-2014 LRAM'!AJ399*AJ747</f>
        <v>0</v>
      </c>
      <c r="AK750" s="376">
        <f>'4.  2011-2014 LRAM'!AK399*AK747</f>
        <v>0</v>
      </c>
      <c r="AL750" s="376">
        <f>'4.  2011-2014 LRAM'!AL399*AL747</f>
        <v>0</v>
      </c>
      <c r="AM750" s="609">
        <f t="shared" si="1459"/>
        <v>0</v>
      </c>
      <c r="AN750" s="436"/>
    </row>
    <row r="751" spans="1:40">
      <c r="B751" s="829" t="s">
        <v>317</v>
      </c>
      <c r="C751" s="343"/>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6">
        <f>'4.  2011-2014 LRAM'!Y529*Y747</f>
        <v>0</v>
      </c>
      <c r="Z751" s="376">
        <f>'4.  2011-2014 LRAM'!Z529*Z747</f>
        <v>0</v>
      </c>
      <c r="AA751" s="376">
        <f>'4.  2011-2014 LRAM'!AA529*AA747</f>
        <v>0</v>
      </c>
      <c r="AB751" s="376">
        <f>'4.  2011-2014 LRAM'!AB529*AB747</f>
        <v>0</v>
      </c>
      <c r="AC751" s="376">
        <f>'4.  2011-2014 LRAM'!AC529*AC747</f>
        <v>0</v>
      </c>
      <c r="AD751" s="376">
        <f>'4.  2011-2014 LRAM'!AD529*AD747</f>
        <v>0</v>
      </c>
      <c r="AE751" s="376">
        <f>'4.  2011-2014 LRAM'!AE529*AE747</f>
        <v>0</v>
      </c>
      <c r="AF751" s="376">
        <f>'4.  2011-2014 LRAM'!AF529*AF747</f>
        <v>0</v>
      </c>
      <c r="AG751" s="376">
        <f>'4.  2011-2014 LRAM'!AG529*AG747</f>
        <v>0</v>
      </c>
      <c r="AH751" s="376">
        <f>'4.  2011-2014 LRAM'!AH529*AH747</f>
        <v>0</v>
      </c>
      <c r="AI751" s="376">
        <f>'4.  2011-2014 LRAM'!AI529*AI747</f>
        <v>0</v>
      </c>
      <c r="AJ751" s="376">
        <f>'4.  2011-2014 LRAM'!AJ529*AJ747</f>
        <v>0</v>
      </c>
      <c r="AK751" s="376">
        <f>'4.  2011-2014 LRAM'!AK529*AK747</f>
        <v>0</v>
      </c>
      <c r="AL751" s="376">
        <f>'4.  2011-2014 LRAM'!AL529*AL747</f>
        <v>0</v>
      </c>
      <c r="AM751" s="609">
        <f t="shared" si="1459"/>
        <v>0</v>
      </c>
      <c r="AN751" s="436"/>
    </row>
    <row r="752" spans="1:40">
      <c r="B752" s="829" t="s">
        <v>318</v>
      </c>
      <c r="C752" s="343"/>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6">
        <f t="shared" ref="Y752:AL752" si="1460">Y210*Y747</f>
        <v>0</v>
      </c>
      <c r="Z752" s="376">
        <f t="shared" si="1460"/>
        <v>0</v>
      </c>
      <c r="AA752" s="376">
        <f t="shared" si="1460"/>
        <v>0</v>
      </c>
      <c r="AB752" s="376">
        <f t="shared" si="1460"/>
        <v>0</v>
      </c>
      <c r="AC752" s="376">
        <f t="shared" si="1460"/>
        <v>0</v>
      </c>
      <c r="AD752" s="376">
        <f t="shared" si="1460"/>
        <v>0</v>
      </c>
      <c r="AE752" s="376">
        <f t="shared" si="1460"/>
        <v>0</v>
      </c>
      <c r="AF752" s="376">
        <f t="shared" si="1460"/>
        <v>0</v>
      </c>
      <c r="AG752" s="376">
        <f t="shared" si="1460"/>
        <v>0</v>
      </c>
      <c r="AH752" s="376">
        <f t="shared" si="1460"/>
        <v>0</v>
      </c>
      <c r="AI752" s="376">
        <f t="shared" si="1460"/>
        <v>0</v>
      </c>
      <c r="AJ752" s="376">
        <f t="shared" si="1460"/>
        <v>0</v>
      </c>
      <c r="AK752" s="376">
        <f t="shared" si="1460"/>
        <v>0</v>
      </c>
      <c r="AL752" s="376">
        <f t="shared" si="1460"/>
        <v>0</v>
      </c>
      <c r="AM752" s="609">
        <f t="shared" si="1459"/>
        <v>0</v>
      </c>
      <c r="AN752" s="436"/>
    </row>
    <row r="753" spans="1:40">
      <c r="B753" s="829" t="s">
        <v>319</v>
      </c>
      <c r="C753" s="343"/>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6">
        <f t="shared" ref="Y753:AL753" si="1461">Y393*Y747</f>
        <v>0</v>
      </c>
      <c r="Z753" s="376">
        <f t="shared" si="1461"/>
        <v>0</v>
      </c>
      <c r="AA753" s="376">
        <f t="shared" si="1461"/>
        <v>0</v>
      </c>
      <c r="AB753" s="376">
        <f t="shared" si="1461"/>
        <v>0</v>
      </c>
      <c r="AC753" s="376">
        <f t="shared" si="1461"/>
        <v>0</v>
      </c>
      <c r="AD753" s="376">
        <f t="shared" si="1461"/>
        <v>0</v>
      </c>
      <c r="AE753" s="376">
        <f t="shared" si="1461"/>
        <v>0</v>
      </c>
      <c r="AF753" s="376">
        <f t="shared" si="1461"/>
        <v>0</v>
      </c>
      <c r="AG753" s="376">
        <f t="shared" si="1461"/>
        <v>0</v>
      </c>
      <c r="AH753" s="376">
        <f t="shared" si="1461"/>
        <v>0</v>
      </c>
      <c r="AI753" s="376">
        <f t="shared" si="1461"/>
        <v>0</v>
      </c>
      <c r="AJ753" s="376">
        <f t="shared" si="1461"/>
        <v>0</v>
      </c>
      <c r="AK753" s="376">
        <f t="shared" si="1461"/>
        <v>0</v>
      </c>
      <c r="AL753" s="376">
        <f t="shared" si="1461"/>
        <v>0</v>
      </c>
      <c r="AM753" s="609">
        <f t="shared" si="1459"/>
        <v>0</v>
      </c>
      <c r="AN753" s="436"/>
    </row>
    <row r="754" spans="1:40">
      <c r="B754" s="829" t="s">
        <v>320</v>
      </c>
      <c r="C754" s="343"/>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6">
        <f t="shared" ref="Y754:AL754" si="1462">Y576*Y747</f>
        <v>0</v>
      </c>
      <c r="Z754" s="376">
        <f t="shared" si="1462"/>
        <v>0</v>
      </c>
      <c r="AA754" s="376">
        <f t="shared" si="1462"/>
        <v>0</v>
      </c>
      <c r="AB754" s="376">
        <f t="shared" si="1462"/>
        <v>0</v>
      </c>
      <c r="AC754" s="376">
        <f t="shared" si="1462"/>
        <v>0</v>
      </c>
      <c r="AD754" s="376">
        <f t="shared" si="1462"/>
        <v>0</v>
      </c>
      <c r="AE754" s="376">
        <f t="shared" si="1462"/>
        <v>0</v>
      </c>
      <c r="AF754" s="376">
        <f t="shared" si="1462"/>
        <v>0</v>
      </c>
      <c r="AG754" s="376">
        <f t="shared" si="1462"/>
        <v>0</v>
      </c>
      <c r="AH754" s="376">
        <f t="shared" si="1462"/>
        <v>0</v>
      </c>
      <c r="AI754" s="376">
        <f t="shared" si="1462"/>
        <v>0</v>
      </c>
      <c r="AJ754" s="376">
        <f t="shared" si="1462"/>
        <v>0</v>
      </c>
      <c r="AK754" s="376">
        <f t="shared" si="1462"/>
        <v>0</v>
      </c>
      <c r="AL754" s="376">
        <f t="shared" si="1462"/>
        <v>0</v>
      </c>
      <c r="AM754" s="609">
        <f t="shared" si="1459"/>
        <v>0</v>
      </c>
      <c r="AN754" s="436"/>
    </row>
    <row r="755" spans="1:40">
      <c r="B755" s="829" t="s">
        <v>321</v>
      </c>
      <c r="C755" s="343"/>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6">
        <f>Y744*Y747</f>
        <v>0</v>
      </c>
      <c r="Z755" s="376">
        <f t="shared" ref="Z755:AL755" si="1463">Z744*Z747</f>
        <v>0</v>
      </c>
      <c r="AA755" s="376">
        <f t="shared" si="1463"/>
        <v>0</v>
      </c>
      <c r="AB755" s="376">
        <f t="shared" si="1463"/>
        <v>0</v>
      </c>
      <c r="AC755" s="376">
        <f t="shared" si="1463"/>
        <v>0</v>
      </c>
      <c r="AD755" s="376">
        <f t="shared" si="1463"/>
        <v>0</v>
      </c>
      <c r="AE755" s="376">
        <f t="shared" si="1463"/>
        <v>0</v>
      </c>
      <c r="AF755" s="376">
        <f t="shared" si="1463"/>
        <v>0</v>
      </c>
      <c r="AG755" s="376">
        <f t="shared" si="1463"/>
        <v>0</v>
      </c>
      <c r="AH755" s="376">
        <f t="shared" si="1463"/>
        <v>0</v>
      </c>
      <c r="AI755" s="376">
        <f t="shared" si="1463"/>
        <v>0</v>
      </c>
      <c r="AJ755" s="376">
        <f t="shared" si="1463"/>
        <v>0</v>
      </c>
      <c r="AK755" s="376">
        <f t="shared" si="1463"/>
        <v>0</v>
      </c>
      <c r="AL755" s="376">
        <f t="shared" si="1463"/>
        <v>0</v>
      </c>
      <c r="AM755" s="609">
        <f t="shared" si="1459"/>
        <v>0</v>
      </c>
      <c r="AN755" s="436"/>
    </row>
    <row r="756" spans="1:40" ht="15.75">
      <c r="B756" s="835" t="s">
        <v>322</v>
      </c>
      <c r="C756" s="343"/>
      <c r="D756" s="334"/>
      <c r="E756" s="332"/>
      <c r="F756" s="332"/>
      <c r="G756" s="332"/>
      <c r="H756" s="332"/>
      <c r="I756" s="332"/>
      <c r="J756" s="332"/>
      <c r="K756" s="332"/>
      <c r="L756" s="332"/>
      <c r="M756" s="332"/>
      <c r="N756" s="332"/>
      <c r="O756" s="299"/>
      <c r="P756" s="332"/>
      <c r="Q756" s="332"/>
      <c r="R756" s="332"/>
      <c r="S756" s="334"/>
      <c r="T756" s="334"/>
      <c r="U756" s="334"/>
      <c r="V756" s="334"/>
      <c r="W756" s="332"/>
      <c r="X756" s="332"/>
      <c r="Y756" s="344">
        <f>SUM(Y748:Y755)</f>
        <v>0</v>
      </c>
      <c r="Z756" s="344">
        <f>SUM(Z748:Z755)</f>
        <v>0</v>
      </c>
      <c r="AA756" s="344">
        <f t="shared" ref="AA756:AE756" si="1464">SUM(AA748:AA755)</f>
        <v>0</v>
      </c>
      <c r="AB756" s="344">
        <f t="shared" si="1464"/>
        <v>0</v>
      </c>
      <c r="AC756" s="344">
        <f t="shared" si="1464"/>
        <v>0</v>
      </c>
      <c r="AD756" s="344">
        <f t="shared" si="1464"/>
        <v>0</v>
      </c>
      <c r="AE756" s="344">
        <f t="shared" si="1464"/>
        <v>0</v>
      </c>
      <c r="AF756" s="344">
        <f t="shared" ref="AF756:AL756" si="1465">SUM(AF748:AF755)</f>
        <v>0</v>
      </c>
      <c r="AG756" s="344">
        <f t="shared" si="1465"/>
        <v>0</v>
      </c>
      <c r="AH756" s="344">
        <f t="shared" si="1465"/>
        <v>0</v>
      </c>
      <c r="AI756" s="344">
        <f t="shared" si="1465"/>
        <v>0</v>
      </c>
      <c r="AJ756" s="344">
        <f t="shared" si="1465"/>
        <v>0</v>
      </c>
      <c r="AK756" s="344">
        <f t="shared" si="1465"/>
        <v>0</v>
      </c>
      <c r="AL756" s="344">
        <f t="shared" si="1465"/>
        <v>0</v>
      </c>
      <c r="AM756" s="405">
        <f>SUM(AM748:AM755)</f>
        <v>0</v>
      </c>
      <c r="AN756" s="436"/>
    </row>
    <row r="757" spans="1:40" ht="15.75">
      <c r="B757" s="835" t="s">
        <v>323</v>
      </c>
      <c r="C757" s="343"/>
      <c r="D757" s="348"/>
      <c r="E757" s="332"/>
      <c r="F757" s="332"/>
      <c r="G757" s="332"/>
      <c r="H757" s="332"/>
      <c r="I757" s="332"/>
      <c r="J757" s="332"/>
      <c r="K757" s="332"/>
      <c r="L757" s="332"/>
      <c r="M757" s="332"/>
      <c r="N757" s="332"/>
      <c r="O757" s="299"/>
      <c r="P757" s="332"/>
      <c r="Q757" s="332"/>
      <c r="R757" s="332"/>
      <c r="S757" s="334"/>
      <c r="T757" s="334"/>
      <c r="U757" s="334"/>
      <c r="V757" s="334"/>
      <c r="W757" s="332"/>
      <c r="X757" s="332"/>
      <c r="Y757" s="345">
        <f>Y745*Y747</f>
        <v>0</v>
      </c>
      <c r="Z757" s="345">
        <f t="shared" ref="Z757:AE757" si="1466">Z745*Z747</f>
        <v>0</v>
      </c>
      <c r="AA757" s="345">
        <f t="shared" si="1466"/>
        <v>0</v>
      </c>
      <c r="AB757" s="345">
        <f t="shared" si="1466"/>
        <v>0</v>
      </c>
      <c r="AC757" s="345">
        <f t="shared" si="1466"/>
        <v>0</v>
      </c>
      <c r="AD757" s="345">
        <f t="shared" si="1466"/>
        <v>0</v>
      </c>
      <c r="AE757" s="345">
        <f t="shared" si="1466"/>
        <v>0</v>
      </c>
      <c r="AF757" s="345">
        <f t="shared" ref="AF757:AL757" si="1467">AF745*AF747</f>
        <v>0</v>
      </c>
      <c r="AG757" s="345">
        <f t="shared" si="1467"/>
        <v>0</v>
      </c>
      <c r="AH757" s="345">
        <f t="shared" si="1467"/>
        <v>0</v>
      </c>
      <c r="AI757" s="345">
        <f t="shared" si="1467"/>
        <v>0</v>
      </c>
      <c r="AJ757" s="345">
        <f t="shared" si="1467"/>
        <v>0</v>
      </c>
      <c r="AK757" s="345">
        <f t="shared" si="1467"/>
        <v>0</v>
      </c>
      <c r="AL757" s="345">
        <f t="shared" si="1467"/>
        <v>0</v>
      </c>
      <c r="AM757" s="405">
        <f>SUM(Y757:AL757)</f>
        <v>0</v>
      </c>
      <c r="AN757" s="436"/>
    </row>
    <row r="758" spans="1:40" ht="15.75">
      <c r="B758" s="835" t="s">
        <v>324</v>
      </c>
      <c r="C758" s="343"/>
      <c r="D758" s="348"/>
      <c r="E758" s="332"/>
      <c r="F758" s="332"/>
      <c r="G758" s="332"/>
      <c r="H758" s="332"/>
      <c r="I758" s="332"/>
      <c r="J758" s="332"/>
      <c r="K758" s="332"/>
      <c r="L758" s="332"/>
      <c r="M758" s="332"/>
      <c r="N758" s="332"/>
      <c r="O758" s="299"/>
      <c r="P758" s="332"/>
      <c r="Q758" s="332"/>
      <c r="R758" s="332"/>
      <c r="S758" s="348"/>
      <c r="T758" s="348"/>
      <c r="U758" s="348"/>
      <c r="V758" s="348"/>
      <c r="W758" s="332"/>
      <c r="X758" s="332"/>
      <c r="Y758" s="349"/>
      <c r="Z758" s="349"/>
      <c r="AA758" s="349"/>
      <c r="AB758" s="349"/>
      <c r="AC758" s="349"/>
      <c r="AD758" s="349"/>
      <c r="AE758" s="349"/>
      <c r="AF758" s="349"/>
      <c r="AG758" s="349"/>
      <c r="AH758" s="349"/>
      <c r="AI758" s="349"/>
      <c r="AJ758" s="349"/>
      <c r="AK758" s="349"/>
      <c r="AL758" s="349"/>
      <c r="AM758" s="405">
        <f>AM756-AM757</f>
        <v>0</v>
      </c>
      <c r="AN758" s="436"/>
    </row>
    <row r="759" spans="1:40">
      <c r="B759" s="829"/>
      <c r="C759" s="348"/>
      <c r="D759" s="348"/>
      <c r="E759" s="332"/>
      <c r="F759" s="332"/>
      <c r="G759" s="332"/>
      <c r="H759" s="332"/>
      <c r="I759" s="332"/>
      <c r="J759" s="332"/>
      <c r="K759" s="332"/>
      <c r="L759" s="332"/>
      <c r="M759" s="332"/>
      <c r="N759" s="332"/>
      <c r="O759" s="299"/>
      <c r="P759" s="332"/>
      <c r="Q759" s="332"/>
      <c r="R759" s="332"/>
      <c r="S759" s="348"/>
      <c r="T759" s="343"/>
      <c r="U759" s="348"/>
      <c r="V759" s="348"/>
      <c r="W759" s="332"/>
      <c r="X759" s="332"/>
      <c r="Y759" s="350"/>
      <c r="Z759" s="350"/>
      <c r="AA759" s="350"/>
      <c r="AB759" s="350"/>
      <c r="AC759" s="350"/>
      <c r="AD759" s="350"/>
      <c r="AE759" s="350"/>
      <c r="AF759" s="350"/>
      <c r="AG759" s="350"/>
      <c r="AH759" s="350"/>
      <c r="AI759" s="350"/>
      <c r="AJ759" s="350"/>
      <c r="AK759" s="350"/>
      <c r="AL759" s="350"/>
      <c r="AM759" s="346"/>
      <c r="AN759" s="436"/>
    </row>
    <row r="760" spans="1:40">
      <c r="B760" s="840" t="s">
        <v>325</v>
      </c>
      <c r="C760" s="303"/>
      <c r="D760" s="278"/>
      <c r="E760" s="278"/>
      <c r="F760" s="278"/>
      <c r="G760" s="278"/>
      <c r="H760" s="278"/>
      <c r="I760" s="278"/>
      <c r="J760" s="278"/>
      <c r="K760" s="278"/>
      <c r="L760" s="278"/>
      <c r="M760" s="278"/>
      <c r="N760" s="278"/>
      <c r="O760" s="355"/>
      <c r="P760" s="278"/>
      <c r="Q760" s="278"/>
      <c r="R760" s="278"/>
      <c r="S760" s="303"/>
      <c r="T760" s="308"/>
      <c r="U760" s="308"/>
      <c r="V760" s="278"/>
      <c r="W760" s="278"/>
      <c r="X760" s="308"/>
      <c r="Y760" s="290">
        <f>SUMPRODUCT(E587:E742,Y587:Y742)</f>
        <v>1810673.2526903669</v>
      </c>
      <c r="Z760" s="290">
        <f>SUMPRODUCT(E587:E742,Z587:Z742)</f>
        <v>295801.95887169155</v>
      </c>
      <c r="AA760" s="290">
        <f t="shared" ref="AA760:AL760" si="1468">IF(AA585="kw",SUMPRODUCT($N$587:$N$742,$P$587:$P$742,AA587:AA742),SUMPRODUCT($E$587:$E$742,AA587:AA742))</f>
        <v>9563.5058597159932</v>
      </c>
      <c r="AB760" s="290">
        <f t="shared" si="1468"/>
        <v>218.10504433397088</v>
      </c>
      <c r="AC760" s="290">
        <f t="shared" si="1468"/>
        <v>0</v>
      </c>
      <c r="AD760" s="290">
        <f t="shared" si="1468"/>
        <v>0</v>
      </c>
      <c r="AE760" s="290">
        <f t="shared" si="1468"/>
        <v>0</v>
      </c>
      <c r="AF760" s="290">
        <f t="shared" si="1468"/>
        <v>0</v>
      </c>
      <c r="AG760" s="290">
        <f t="shared" si="1468"/>
        <v>0</v>
      </c>
      <c r="AH760" s="290">
        <f t="shared" si="1468"/>
        <v>0</v>
      </c>
      <c r="AI760" s="290">
        <f t="shared" si="1468"/>
        <v>0</v>
      </c>
      <c r="AJ760" s="290">
        <f t="shared" si="1468"/>
        <v>0</v>
      </c>
      <c r="AK760" s="290">
        <f t="shared" si="1468"/>
        <v>0</v>
      </c>
      <c r="AL760" s="290">
        <f t="shared" si="1468"/>
        <v>0</v>
      </c>
      <c r="AM760" s="335"/>
    </row>
    <row r="761" spans="1:40">
      <c r="B761" s="841" t="s">
        <v>326</v>
      </c>
      <c r="C761" s="362"/>
      <c r="D761" s="382"/>
      <c r="E761" s="382"/>
      <c r="F761" s="382"/>
      <c r="G761" s="382"/>
      <c r="H761" s="382"/>
      <c r="I761" s="382"/>
      <c r="J761" s="382"/>
      <c r="K761" s="382"/>
      <c r="L761" s="382"/>
      <c r="M761" s="382"/>
      <c r="N761" s="382"/>
      <c r="O761" s="381"/>
      <c r="P761" s="382"/>
      <c r="Q761" s="382"/>
      <c r="R761" s="382"/>
      <c r="S761" s="362"/>
      <c r="T761" s="383"/>
      <c r="U761" s="383"/>
      <c r="V761" s="382"/>
      <c r="W761" s="382"/>
      <c r="X761" s="383"/>
      <c r="Y761" s="324">
        <f>SUMPRODUCT(F587:F742,Y587:Y742)</f>
        <v>1805874.1703864601</v>
      </c>
      <c r="Z761" s="324">
        <f>SUMPRODUCT(F587:F742,Z587:Z742)</f>
        <v>293975.03025401954</v>
      </c>
      <c r="AA761" s="324">
        <f t="shared" ref="AA761:AL761" si="1469">IF(AA585="kw",SUMPRODUCT($N$587:$N$742,$Q$587:$Q$742,AA587:AA742),SUMPRODUCT($F$587:$F$742,AA587:AA742))</f>
        <v>9837.867700519033</v>
      </c>
      <c r="AB761" s="324">
        <f t="shared" si="1469"/>
        <v>224.45930588696214</v>
      </c>
      <c r="AC761" s="324">
        <f t="shared" si="1469"/>
        <v>0</v>
      </c>
      <c r="AD761" s="324">
        <f t="shared" si="1469"/>
        <v>0</v>
      </c>
      <c r="AE761" s="324">
        <f t="shared" si="1469"/>
        <v>0</v>
      </c>
      <c r="AF761" s="324">
        <f t="shared" si="1469"/>
        <v>0</v>
      </c>
      <c r="AG761" s="324">
        <f t="shared" si="1469"/>
        <v>0</v>
      </c>
      <c r="AH761" s="324">
        <f t="shared" si="1469"/>
        <v>0</v>
      </c>
      <c r="AI761" s="324">
        <f t="shared" si="1469"/>
        <v>0</v>
      </c>
      <c r="AJ761" s="324">
        <f t="shared" si="1469"/>
        <v>0</v>
      </c>
      <c r="AK761" s="324">
        <f t="shared" si="1469"/>
        <v>0</v>
      </c>
      <c r="AL761" s="324">
        <f t="shared" si="1469"/>
        <v>0</v>
      </c>
      <c r="AM761" s="384"/>
    </row>
    <row r="762" spans="1:40" ht="20.25" customHeight="1">
      <c r="B762" s="837" t="s">
        <v>583</v>
      </c>
      <c r="C762" s="385"/>
      <c r="D762" s="386"/>
      <c r="E762" s="386"/>
      <c r="F762" s="386"/>
      <c r="G762" s="386"/>
      <c r="H762" s="386"/>
      <c r="I762" s="386"/>
      <c r="J762" s="386"/>
      <c r="K762" s="386"/>
      <c r="L762" s="386"/>
      <c r="M762" s="386"/>
      <c r="N762" s="386"/>
      <c r="O762" s="386"/>
      <c r="P762" s="386"/>
      <c r="Q762" s="386"/>
      <c r="R762" s="386"/>
      <c r="S762" s="369"/>
      <c r="T762" s="370"/>
      <c r="U762" s="386"/>
      <c r="V762" s="386"/>
      <c r="W762" s="386"/>
      <c r="X762" s="386"/>
      <c r="Y762" s="407"/>
      <c r="Z762" s="407"/>
      <c r="AA762" s="407"/>
      <c r="AB762" s="407"/>
      <c r="AC762" s="407"/>
      <c r="AD762" s="407"/>
      <c r="AE762" s="407"/>
      <c r="AF762" s="407"/>
      <c r="AG762" s="407"/>
      <c r="AH762" s="407"/>
      <c r="AI762" s="407"/>
      <c r="AJ762" s="407"/>
      <c r="AK762" s="407"/>
      <c r="AL762" s="407"/>
      <c r="AM762" s="387"/>
    </row>
    <row r="765" spans="1:40" ht="15.75">
      <c r="B765" s="819" t="s">
        <v>327</v>
      </c>
      <c r="C765" s="280"/>
      <c r="D765" s="570" t="s">
        <v>526</v>
      </c>
      <c r="E765" s="252"/>
      <c r="F765" s="570"/>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932" t="s">
        <v>211</v>
      </c>
      <c r="C766" s="922" t="s">
        <v>33</v>
      </c>
      <c r="D766" s="283" t="s">
        <v>422</v>
      </c>
      <c r="E766" s="924" t="s">
        <v>209</v>
      </c>
      <c r="F766" s="925"/>
      <c r="G766" s="925"/>
      <c r="H766" s="925"/>
      <c r="I766" s="925"/>
      <c r="J766" s="925"/>
      <c r="K766" s="925"/>
      <c r="L766" s="925"/>
      <c r="M766" s="926"/>
      <c r="N766" s="927" t="s">
        <v>213</v>
      </c>
      <c r="O766" s="283" t="s">
        <v>423</v>
      </c>
      <c r="P766" s="924" t="s">
        <v>212</v>
      </c>
      <c r="Q766" s="925"/>
      <c r="R766" s="925"/>
      <c r="S766" s="925"/>
      <c r="T766" s="925"/>
      <c r="U766" s="925"/>
      <c r="V766" s="925"/>
      <c r="W766" s="925"/>
      <c r="X766" s="926"/>
      <c r="Y766" s="917" t="s">
        <v>243</v>
      </c>
      <c r="Z766" s="918"/>
      <c r="AA766" s="918"/>
      <c r="AB766" s="918"/>
      <c r="AC766" s="918"/>
      <c r="AD766" s="918"/>
      <c r="AE766" s="918"/>
      <c r="AF766" s="918"/>
      <c r="AG766" s="918"/>
      <c r="AH766" s="918"/>
      <c r="AI766" s="918"/>
      <c r="AJ766" s="918"/>
      <c r="AK766" s="918"/>
      <c r="AL766" s="918"/>
      <c r="AM766" s="919"/>
    </row>
    <row r="767" spans="1:40" ht="65.25" customHeight="1">
      <c r="B767" s="933"/>
      <c r="C767" s="923"/>
      <c r="D767" s="284">
        <v>2019</v>
      </c>
      <c r="E767" s="284">
        <v>2020</v>
      </c>
      <c r="F767" s="284">
        <v>2021</v>
      </c>
      <c r="G767" s="284">
        <v>2022</v>
      </c>
      <c r="H767" s="284">
        <v>2023</v>
      </c>
      <c r="I767" s="284">
        <v>2024</v>
      </c>
      <c r="J767" s="284">
        <v>2025</v>
      </c>
      <c r="K767" s="284">
        <v>2026</v>
      </c>
      <c r="L767" s="284">
        <v>2027</v>
      </c>
      <c r="M767" s="284">
        <v>2028</v>
      </c>
      <c r="N767" s="928"/>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General Service 50 - 999 kW</v>
      </c>
      <c r="AB767" s="284" t="str">
        <f>'1.  LRAMVA Summary'!G52</f>
        <v>General Service 1,000 - 4,999 kW</v>
      </c>
      <c r="AC767" s="284" t="str">
        <f>'1.  LRAMVA Summary'!H52</f>
        <v>Sentinel Lighting</v>
      </c>
      <c r="AD767" s="284" t="str">
        <f>'1.  LRAMVA Summary'!I52</f>
        <v>Street Lighting</v>
      </c>
      <c r="AE767" s="284" t="str">
        <f>'1.  LRAMVA Summary'!J52</f>
        <v>Unmetered Scattered Load</v>
      </c>
      <c r="AF767" s="284" t="str">
        <f>'1.  LRAMVA Summary'!K52</f>
        <v>Large Use</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13"/>
      <c r="B768" s="820"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v>
      </c>
      <c r="AD768" s="290" t="str">
        <f>'1.  LRAMVA Summary'!I53</f>
        <v>kW</v>
      </c>
      <c r="AE768" s="290" t="str">
        <f>'1.  LRAMVA Summary'!J53</f>
        <v>kWh</v>
      </c>
      <c r="AF768" s="290" t="str">
        <f>'1.  LRAMVA Summary'!K53</f>
        <v>kW</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outlineLevel="1">
      <c r="A769" s="513"/>
      <c r="B769" s="843"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outlineLevel="1">
      <c r="A770" s="513">
        <v>1</v>
      </c>
      <c r="B770" s="844"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8"/>
      <c r="Z770" s="408"/>
      <c r="AA770" s="408"/>
      <c r="AB770" s="408"/>
      <c r="AC770" s="408"/>
      <c r="AD770" s="408"/>
      <c r="AE770" s="408"/>
      <c r="AF770" s="408"/>
      <c r="AG770" s="408"/>
      <c r="AH770" s="408"/>
      <c r="AI770" s="408"/>
      <c r="AJ770" s="408"/>
      <c r="AK770" s="408"/>
      <c r="AL770" s="408"/>
      <c r="AM770" s="295">
        <f>SUM(Y770:AL770)</f>
        <v>0</v>
      </c>
    </row>
    <row r="771" spans="1:39" outlineLevel="1">
      <c r="A771" s="513"/>
      <c r="B771" s="823" t="s">
        <v>342</v>
      </c>
      <c r="C771" s="290" t="s">
        <v>163</v>
      </c>
      <c r="D771" s="294"/>
      <c r="E771" s="294"/>
      <c r="F771" s="294"/>
      <c r="G771" s="294"/>
      <c r="H771" s="294"/>
      <c r="I771" s="294"/>
      <c r="J771" s="294"/>
      <c r="K771" s="294"/>
      <c r="L771" s="294"/>
      <c r="M771" s="294"/>
      <c r="N771" s="461"/>
      <c r="O771" s="294"/>
      <c r="P771" s="294"/>
      <c r="Q771" s="294"/>
      <c r="R771" s="294"/>
      <c r="S771" s="294"/>
      <c r="T771" s="294"/>
      <c r="U771" s="294"/>
      <c r="V771" s="294"/>
      <c r="W771" s="294"/>
      <c r="X771" s="294"/>
      <c r="Y771" s="409">
        <f>Y770</f>
        <v>0</v>
      </c>
      <c r="Z771" s="409">
        <f t="shared" ref="Z771" si="1470">Z770</f>
        <v>0</v>
      </c>
      <c r="AA771" s="409">
        <f t="shared" ref="AA771" si="1471">AA770</f>
        <v>0</v>
      </c>
      <c r="AB771" s="409">
        <f t="shared" ref="AB771" si="1472">AB770</f>
        <v>0</v>
      </c>
      <c r="AC771" s="409">
        <f t="shared" ref="AC771" si="1473">AC770</f>
        <v>0</v>
      </c>
      <c r="AD771" s="409">
        <f t="shared" ref="AD771" si="1474">AD770</f>
        <v>0</v>
      </c>
      <c r="AE771" s="409">
        <f t="shared" ref="AE771" si="1475">AE770</f>
        <v>0</v>
      </c>
      <c r="AF771" s="409">
        <f t="shared" ref="AF771" si="1476">AF770</f>
        <v>0</v>
      </c>
      <c r="AG771" s="409">
        <f t="shared" ref="AG771" si="1477">AG770</f>
        <v>0</v>
      </c>
      <c r="AH771" s="409">
        <f t="shared" ref="AH771" si="1478">AH770</f>
        <v>0</v>
      </c>
      <c r="AI771" s="409">
        <f t="shared" ref="AI771" si="1479">AI770</f>
        <v>0</v>
      </c>
      <c r="AJ771" s="409">
        <f t="shared" ref="AJ771" si="1480">AJ770</f>
        <v>0</v>
      </c>
      <c r="AK771" s="409">
        <f t="shared" ref="AK771" si="1481">AK770</f>
        <v>0</v>
      </c>
      <c r="AL771" s="409">
        <f t="shared" ref="AL771" si="1482">AL770</f>
        <v>0</v>
      </c>
      <c r="AM771" s="296"/>
    </row>
    <row r="772" spans="1:39" ht="15.75" outlineLevel="1">
      <c r="A772" s="513"/>
      <c r="B772" s="824"/>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0"/>
      <c r="Z772" s="411"/>
      <c r="AA772" s="411"/>
      <c r="AB772" s="411"/>
      <c r="AC772" s="411"/>
      <c r="AD772" s="411"/>
      <c r="AE772" s="411"/>
      <c r="AF772" s="411"/>
      <c r="AG772" s="411"/>
      <c r="AH772" s="411"/>
      <c r="AI772" s="411"/>
      <c r="AJ772" s="411"/>
      <c r="AK772" s="411"/>
      <c r="AL772" s="411"/>
      <c r="AM772" s="301"/>
    </row>
    <row r="773" spans="1:39" outlineLevel="1">
      <c r="A773" s="513">
        <v>2</v>
      </c>
      <c r="B773" s="844"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8"/>
      <c r="Z773" s="408"/>
      <c r="AA773" s="408"/>
      <c r="AB773" s="408"/>
      <c r="AC773" s="408"/>
      <c r="AD773" s="408"/>
      <c r="AE773" s="408"/>
      <c r="AF773" s="408"/>
      <c r="AG773" s="408"/>
      <c r="AH773" s="408"/>
      <c r="AI773" s="408"/>
      <c r="AJ773" s="408"/>
      <c r="AK773" s="408"/>
      <c r="AL773" s="408"/>
      <c r="AM773" s="295">
        <f>SUM(Y773:AL773)</f>
        <v>0</v>
      </c>
    </row>
    <row r="774" spans="1:39" outlineLevel="1">
      <c r="A774" s="513"/>
      <c r="B774" s="823" t="s">
        <v>342</v>
      </c>
      <c r="C774" s="290" t="s">
        <v>163</v>
      </c>
      <c r="D774" s="294"/>
      <c r="E774" s="294"/>
      <c r="F774" s="294"/>
      <c r="G774" s="294"/>
      <c r="H774" s="294"/>
      <c r="I774" s="294"/>
      <c r="J774" s="294"/>
      <c r="K774" s="294"/>
      <c r="L774" s="294"/>
      <c r="M774" s="294"/>
      <c r="N774" s="461"/>
      <c r="O774" s="294"/>
      <c r="P774" s="294"/>
      <c r="Q774" s="294"/>
      <c r="R774" s="294"/>
      <c r="S774" s="294"/>
      <c r="T774" s="294"/>
      <c r="U774" s="294"/>
      <c r="V774" s="294"/>
      <c r="W774" s="294"/>
      <c r="X774" s="294"/>
      <c r="Y774" s="409">
        <f>Y773</f>
        <v>0</v>
      </c>
      <c r="Z774" s="409">
        <f t="shared" ref="Z774" si="1483">Z773</f>
        <v>0</v>
      </c>
      <c r="AA774" s="409">
        <f t="shared" ref="AA774" si="1484">AA773</f>
        <v>0</v>
      </c>
      <c r="AB774" s="409">
        <f t="shared" ref="AB774" si="1485">AB773</f>
        <v>0</v>
      </c>
      <c r="AC774" s="409">
        <f t="shared" ref="AC774" si="1486">AC773</f>
        <v>0</v>
      </c>
      <c r="AD774" s="409">
        <f t="shared" ref="AD774" si="1487">AD773</f>
        <v>0</v>
      </c>
      <c r="AE774" s="409">
        <f t="shared" ref="AE774" si="1488">AE773</f>
        <v>0</v>
      </c>
      <c r="AF774" s="409">
        <f t="shared" ref="AF774" si="1489">AF773</f>
        <v>0</v>
      </c>
      <c r="AG774" s="409">
        <f t="shared" ref="AG774" si="1490">AG773</f>
        <v>0</v>
      </c>
      <c r="AH774" s="409">
        <f t="shared" ref="AH774" si="1491">AH773</f>
        <v>0</v>
      </c>
      <c r="AI774" s="409">
        <f t="shared" ref="AI774" si="1492">AI773</f>
        <v>0</v>
      </c>
      <c r="AJ774" s="409">
        <f t="shared" ref="AJ774" si="1493">AJ773</f>
        <v>0</v>
      </c>
      <c r="AK774" s="409">
        <f t="shared" ref="AK774" si="1494">AK773</f>
        <v>0</v>
      </c>
      <c r="AL774" s="409">
        <f t="shared" ref="AL774" si="1495">AL773</f>
        <v>0</v>
      </c>
      <c r="AM774" s="296"/>
    </row>
    <row r="775" spans="1:39" ht="15.75" outlineLevel="1">
      <c r="A775" s="513"/>
      <c r="B775" s="824"/>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0"/>
      <c r="Z775" s="411"/>
      <c r="AA775" s="411"/>
      <c r="AB775" s="411"/>
      <c r="AC775" s="411"/>
      <c r="AD775" s="411"/>
      <c r="AE775" s="411"/>
      <c r="AF775" s="411"/>
      <c r="AG775" s="411"/>
      <c r="AH775" s="411"/>
      <c r="AI775" s="411"/>
      <c r="AJ775" s="411"/>
      <c r="AK775" s="411"/>
      <c r="AL775" s="411"/>
      <c r="AM775" s="301"/>
    </row>
    <row r="776" spans="1:39" outlineLevel="1">
      <c r="A776" s="513">
        <v>3</v>
      </c>
      <c r="B776" s="844"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8"/>
      <c r="Z776" s="408"/>
      <c r="AA776" s="408"/>
      <c r="AB776" s="408"/>
      <c r="AC776" s="408"/>
      <c r="AD776" s="408"/>
      <c r="AE776" s="408"/>
      <c r="AF776" s="408"/>
      <c r="AG776" s="408"/>
      <c r="AH776" s="408"/>
      <c r="AI776" s="408"/>
      <c r="AJ776" s="408"/>
      <c r="AK776" s="408"/>
      <c r="AL776" s="408"/>
      <c r="AM776" s="295">
        <f>SUM(Y776:AL776)</f>
        <v>0</v>
      </c>
    </row>
    <row r="777" spans="1:39" outlineLevel="1">
      <c r="A777" s="513"/>
      <c r="B777" s="823" t="s">
        <v>342</v>
      </c>
      <c r="C777" s="290" t="s">
        <v>163</v>
      </c>
      <c r="D777" s="294"/>
      <c r="E777" s="294"/>
      <c r="F777" s="294"/>
      <c r="G777" s="294"/>
      <c r="H777" s="294"/>
      <c r="I777" s="294"/>
      <c r="J777" s="294"/>
      <c r="K777" s="294"/>
      <c r="L777" s="294"/>
      <c r="M777" s="294"/>
      <c r="N777" s="461"/>
      <c r="O777" s="294"/>
      <c r="P777" s="294"/>
      <c r="Q777" s="294"/>
      <c r="R777" s="294"/>
      <c r="S777" s="294"/>
      <c r="T777" s="294"/>
      <c r="U777" s="294"/>
      <c r="V777" s="294"/>
      <c r="W777" s="294"/>
      <c r="X777" s="294"/>
      <c r="Y777" s="409">
        <f>Y776</f>
        <v>0</v>
      </c>
      <c r="Z777" s="409">
        <f t="shared" ref="Z777" si="1496">Z776</f>
        <v>0</v>
      </c>
      <c r="AA777" s="409">
        <f t="shared" ref="AA777" si="1497">AA776</f>
        <v>0</v>
      </c>
      <c r="AB777" s="409">
        <f t="shared" ref="AB777" si="1498">AB776</f>
        <v>0</v>
      </c>
      <c r="AC777" s="409">
        <f t="shared" ref="AC777" si="1499">AC776</f>
        <v>0</v>
      </c>
      <c r="AD777" s="409">
        <f t="shared" ref="AD777" si="1500">AD776</f>
        <v>0</v>
      </c>
      <c r="AE777" s="409">
        <f t="shared" ref="AE777" si="1501">AE776</f>
        <v>0</v>
      </c>
      <c r="AF777" s="409">
        <f t="shared" ref="AF777" si="1502">AF776</f>
        <v>0</v>
      </c>
      <c r="AG777" s="409">
        <f t="shared" ref="AG777" si="1503">AG776</f>
        <v>0</v>
      </c>
      <c r="AH777" s="409">
        <f t="shared" ref="AH777" si="1504">AH776</f>
        <v>0</v>
      </c>
      <c r="AI777" s="409">
        <f t="shared" ref="AI777" si="1505">AI776</f>
        <v>0</v>
      </c>
      <c r="AJ777" s="409">
        <f t="shared" ref="AJ777" si="1506">AJ776</f>
        <v>0</v>
      </c>
      <c r="AK777" s="409">
        <f t="shared" ref="AK777" si="1507">AK776</f>
        <v>0</v>
      </c>
      <c r="AL777" s="409">
        <f t="shared" ref="AL777" si="1508">AL776</f>
        <v>0</v>
      </c>
      <c r="AM777" s="296"/>
    </row>
    <row r="778" spans="1:39" outlineLevel="1">
      <c r="A778" s="513"/>
      <c r="B778" s="82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0"/>
      <c r="Z778" s="410"/>
      <c r="AA778" s="410"/>
      <c r="AB778" s="410"/>
      <c r="AC778" s="410"/>
      <c r="AD778" s="410"/>
      <c r="AE778" s="410"/>
      <c r="AF778" s="410"/>
      <c r="AG778" s="410"/>
      <c r="AH778" s="410"/>
      <c r="AI778" s="410"/>
      <c r="AJ778" s="410"/>
      <c r="AK778" s="410"/>
      <c r="AL778" s="410"/>
      <c r="AM778" s="305"/>
    </row>
    <row r="779" spans="1:39" outlineLevel="1">
      <c r="A779" s="513">
        <v>4</v>
      </c>
      <c r="B779" s="822" t="s">
        <v>673</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3"/>
      <c r="Z779" s="413"/>
      <c r="AA779" s="413"/>
      <c r="AB779" s="413"/>
      <c r="AC779" s="413"/>
      <c r="AD779" s="413"/>
      <c r="AE779" s="413"/>
      <c r="AF779" s="408"/>
      <c r="AG779" s="408"/>
      <c r="AH779" s="408"/>
      <c r="AI779" s="408"/>
      <c r="AJ779" s="408"/>
      <c r="AK779" s="408"/>
      <c r="AL779" s="408"/>
      <c r="AM779" s="295">
        <f>SUM(Y779:AL779)</f>
        <v>0</v>
      </c>
    </row>
    <row r="780" spans="1:39" outlineLevel="1">
      <c r="A780" s="513"/>
      <c r="B780" s="823" t="s">
        <v>342</v>
      </c>
      <c r="C780" s="290" t="s">
        <v>163</v>
      </c>
      <c r="D780" s="294"/>
      <c r="E780" s="294"/>
      <c r="F780" s="294"/>
      <c r="G780" s="294"/>
      <c r="H780" s="294"/>
      <c r="I780" s="294"/>
      <c r="J780" s="294"/>
      <c r="K780" s="294"/>
      <c r="L780" s="294"/>
      <c r="M780" s="294"/>
      <c r="N780" s="461"/>
      <c r="O780" s="294"/>
      <c r="P780" s="294"/>
      <c r="Q780" s="294"/>
      <c r="R780" s="294"/>
      <c r="S780" s="294"/>
      <c r="T780" s="294"/>
      <c r="U780" s="294"/>
      <c r="V780" s="294"/>
      <c r="W780" s="294"/>
      <c r="X780" s="294"/>
      <c r="Y780" s="409">
        <f>Y779</f>
        <v>0</v>
      </c>
      <c r="Z780" s="409">
        <f t="shared" ref="Z780" si="1509">Z779</f>
        <v>0</v>
      </c>
      <c r="AA780" s="409">
        <f t="shared" ref="AA780" si="1510">AA779</f>
        <v>0</v>
      </c>
      <c r="AB780" s="409">
        <f t="shared" ref="AB780" si="1511">AB779</f>
        <v>0</v>
      </c>
      <c r="AC780" s="409">
        <f t="shared" ref="AC780" si="1512">AC779</f>
        <v>0</v>
      </c>
      <c r="AD780" s="409">
        <f t="shared" ref="AD780" si="1513">AD779</f>
        <v>0</v>
      </c>
      <c r="AE780" s="409">
        <f t="shared" ref="AE780" si="1514">AE779</f>
        <v>0</v>
      </c>
      <c r="AF780" s="409">
        <f t="shared" ref="AF780" si="1515">AF779</f>
        <v>0</v>
      </c>
      <c r="AG780" s="409">
        <f t="shared" ref="AG780" si="1516">AG779</f>
        <v>0</v>
      </c>
      <c r="AH780" s="409">
        <f t="shared" ref="AH780" si="1517">AH779</f>
        <v>0</v>
      </c>
      <c r="AI780" s="409">
        <f t="shared" ref="AI780" si="1518">AI779</f>
        <v>0</v>
      </c>
      <c r="AJ780" s="409">
        <f t="shared" ref="AJ780" si="1519">AJ779</f>
        <v>0</v>
      </c>
      <c r="AK780" s="409">
        <f t="shared" ref="AK780" si="1520">AK779</f>
        <v>0</v>
      </c>
      <c r="AL780" s="409">
        <f t="shared" ref="AL780" si="1521">AL779</f>
        <v>0</v>
      </c>
      <c r="AM780" s="296"/>
    </row>
    <row r="781" spans="1:39" outlineLevel="1">
      <c r="A781" s="513"/>
      <c r="B781" s="82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0"/>
      <c r="Z781" s="410"/>
      <c r="AA781" s="410"/>
      <c r="AB781" s="410"/>
      <c r="AC781" s="410"/>
      <c r="AD781" s="410"/>
      <c r="AE781" s="410"/>
      <c r="AF781" s="410"/>
      <c r="AG781" s="410"/>
      <c r="AH781" s="410"/>
      <c r="AI781" s="410"/>
      <c r="AJ781" s="410"/>
      <c r="AK781" s="410"/>
      <c r="AL781" s="410"/>
      <c r="AM781" s="305"/>
    </row>
    <row r="782" spans="1:39" ht="15.75" customHeight="1" outlineLevel="1">
      <c r="A782" s="513">
        <v>5</v>
      </c>
      <c r="B782" s="844"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3"/>
      <c r="Z782" s="413"/>
      <c r="AA782" s="413"/>
      <c r="AB782" s="413"/>
      <c r="AC782" s="413"/>
      <c r="AD782" s="413"/>
      <c r="AE782" s="413"/>
      <c r="AF782" s="408"/>
      <c r="AG782" s="408"/>
      <c r="AH782" s="408"/>
      <c r="AI782" s="408"/>
      <c r="AJ782" s="408"/>
      <c r="AK782" s="408"/>
      <c r="AL782" s="408"/>
      <c r="AM782" s="295">
        <f>SUM(Y782:AL782)</f>
        <v>0</v>
      </c>
    </row>
    <row r="783" spans="1:39" ht="20.25" customHeight="1" outlineLevel="1">
      <c r="A783" s="513"/>
      <c r="B783" s="823" t="s">
        <v>342</v>
      </c>
      <c r="C783" s="290" t="s">
        <v>163</v>
      </c>
      <c r="D783" s="294"/>
      <c r="E783" s="294"/>
      <c r="F783" s="294"/>
      <c r="G783" s="294"/>
      <c r="H783" s="294"/>
      <c r="I783" s="294"/>
      <c r="J783" s="294"/>
      <c r="K783" s="294"/>
      <c r="L783" s="294"/>
      <c r="M783" s="294"/>
      <c r="N783" s="461"/>
      <c r="O783" s="294"/>
      <c r="P783" s="294"/>
      <c r="Q783" s="294"/>
      <c r="R783" s="294"/>
      <c r="S783" s="294"/>
      <c r="T783" s="294"/>
      <c r="U783" s="294"/>
      <c r="V783" s="294"/>
      <c r="W783" s="294"/>
      <c r="X783" s="294"/>
      <c r="Y783" s="409">
        <f>Y782</f>
        <v>0</v>
      </c>
      <c r="Z783" s="409">
        <f t="shared" ref="Z783" si="1522">Z782</f>
        <v>0</v>
      </c>
      <c r="AA783" s="409">
        <f t="shared" ref="AA783" si="1523">AA782</f>
        <v>0</v>
      </c>
      <c r="AB783" s="409">
        <f t="shared" ref="AB783" si="1524">AB782</f>
        <v>0</v>
      </c>
      <c r="AC783" s="409">
        <f t="shared" ref="AC783" si="1525">AC782</f>
        <v>0</v>
      </c>
      <c r="AD783" s="409">
        <f t="shared" ref="AD783" si="1526">AD782</f>
        <v>0</v>
      </c>
      <c r="AE783" s="409">
        <f t="shared" ref="AE783" si="1527">AE782</f>
        <v>0</v>
      </c>
      <c r="AF783" s="409">
        <f t="shared" ref="AF783" si="1528">AF782</f>
        <v>0</v>
      </c>
      <c r="AG783" s="409">
        <f t="shared" ref="AG783" si="1529">AG782</f>
        <v>0</v>
      </c>
      <c r="AH783" s="409">
        <f t="shared" ref="AH783" si="1530">AH782</f>
        <v>0</v>
      </c>
      <c r="AI783" s="409">
        <f t="shared" ref="AI783" si="1531">AI782</f>
        <v>0</v>
      </c>
      <c r="AJ783" s="409">
        <f t="shared" ref="AJ783" si="1532">AJ782</f>
        <v>0</v>
      </c>
      <c r="AK783" s="409">
        <f t="shared" ref="AK783" si="1533">AK782</f>
        <v>0</v>
      </c>
      <c r="AL783" s="409">
        <f t="shared" ref="AL783" si="1534">AL782</f>
        <v>0</v>
      </c>
      <c r="AM783" s="296"/>
    </row>
    <row r="784" spans="1:39" outlineLevel="1">
      <c r="A784" s="513"/>
      <c r="B784" s="82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0"/>
      <c r="Z784" s="421"/>
      <c r="AA784" s="421"/>
      <c r="AB784" s="421"/>
      <c r="AC784" s="421"/>
      <c r="AD784" s="421"/>
      <c r="AE784" s="421"/>
      <c r="AF784" s="421"/>
      <c r="AG784" s="421"/>
      <c r="AH784" s="421"/>
      <c r="AI784" s="421"/>
      <c r="AJ784" s="421"/>
      <c r="AK784" s="421"/>
      <c r="AL784" s="421"/>
      <c r="AM784" s="296"/>
    </row>
    <row r="785" spans="1:39" ht="15.75" outlineLevel="1">
      <c r="A785" s="513"/>
      <c r="B785" s="825"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2"/>
      <c r="Z785" s="412"/>
      <c r="AA785" s="412"/>
      <c r="AB785" s="412"/>
      <c r="AC785" s="412"/>
      <c r="AD785" s="412"/>
      <c r="AE785" s="412"/>
      <c r="AF785" s="412"/>
      <c r="AG785" s="412"/>
      <c r="AH785" s="412"/>
      <c r="AI785" s="412"/>
      <c r="AJ785" s="412"/>
      <c r="AK785" s="412"/>
      <c r="AL785" s="412"/>
      <c r="AM785" s="291"/>
    </row>
    <row r="786" spans="1:39" outlineLevel="1">
      <c r="A786" s="513">
        <v>6</v>
      </c>
      <c r="B786" s="844"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3"/>
      <c r="Z786" s="413"/>
      <c r="AA786" s="413"/>
      <c r="AB786" s="413"/>
      <c r="AC786" s="413"/>
      <c r="AD786" s="413"/>
      <c r="AE786" s="413"/>
      <c r="AF786" s="413"/>
      <c r="AG786" s="413"/>
      <c r="AH786" s="413"/>
      <c r="AI786" s="413"/>
      <c r="AJ786" s="413"/>
      <c r="AK786" s="413"/>
      <c r="AL786" s="413"/>
      <c r="AM786" s="295">
        <f>SUM(Y786:AL786)</f>
        <v>0</v>
      </c>
    </row>
    <row r="787" spans="1:39" outlineLevel="1">
      <c r="A787" s="513"/>
      <c r="B787" s="82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09">
        <f>Y786</f>
        <v>0</v>
      </c>
      <c r="Z787" s="409">
        <f t="shared" ref="Z787" si="1535">Z786</f>
        <v>0</v>
      </c>
      <c r="AA787" s="409">
        <f t="shared" ref="AA787" si="1536">AA786</f>
        <v>0</v>
      </c>
      <c r="AB787" s="409">
        <f t="shared" ref="AB787" si="1537">AB786</f>
        <v>0</v>
      </c>
      <c r="AC787" s="409">
        <f t="shared" ref="AC787" si="1538">AC786</f>
        <v>0</v>
      </c>
      <c r="AD787" s="409">
        <f t="shared" ref="AD787" si="1539">AD786</f>
        <v>0</v>
      </c>
      <c r="AE787" s="409">
        <f t="shared" ref="AE787" si="1540">AE786</f>
        <v>0</v>
      </c>
      <c r="AF787" s="409">
        <f t="shared" ref="AF787" si="1541">AF786</f>
        <v>0</v>
      </c>
      <c r="AG787" s="409">
        <f t="shared" ref="AG787" si="1542">AG786</f>
        <v>0</v>
      </c>
      <c r="AH787" s="409">
        <f t="shared" ref="AH787" si="1543">AH786</f>
        <v>0</v>
      </c>
      <c r="AI787" s="409">
        <f t="shared" ref="AI787" si="1544">AI786</f>
        <v>0</v>
      </c>
      <c r="AJ787" s="409">
        <f t="shared" ref="AJ787" si="1545">AJ786</f>
        <v>0</v>
      </c>
      <c r="AK787" s="409">
        <f t="shared" ref="AK787" si="1546">AK786</f>
        <v>0</v>
      </c>
      <c r="AL787" s="409">
        <f t="shared" ref="AL787" si="1547">AL786</f>
        <v>0</v>
      </c>
      <c r="AM787" s="310"/>
    </row>
    <row r="788" spans="1:39" outlineLevel="1">
      <c r="A788" s="513"/>
      <c r="B788" s="826"/>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4"/>
      <c r="Z788" s="414"/>
      <c r="AA788" s="414"/>
      <c r="AB788" s="414"/>
      <c r="AC788" s="414"/>
      <c r="AD788" s="414"/>
      <c r="AE788" s="414"/>
      <c r="AF788" s="414"/>
      <c r="AG788" s="414"/>
      <c r="AH788" s="414"/>
      <c r="AI788" s="414"/>
      <c r="AJ788" s="414"/>
      <c r="AK788" s="414"/>
      <c r="AL788" s="414"/>
      <c r="AM788" s="312"/>
    </row>
    <row r="789" spans="1:39" ht="30" outlineLevel="1">
      <c r="A789" s="513">
        <v>7</v>
      </c>
      <c r="B789" s="844"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3"/>
      <c r="Z789" s="413"/>
      <c r="AA789" s="413"/>
      <c r="AB789" s="413"/>
      <c r="AC789" s="413"/>
      <c r="AD789" s="413"/>
      <c r="AE789" s="413"/>
      <c r="AF789" s="413"/>
      <c r="AG789" s="413"/>
      <c r="AH789" s="413"/>
      <c r="AI789" s="413"/>
      <c r="AJ789" s="413"/>
      <c r="AK789" s="413"/>
      <c r="AL789" s="413"/>
      <c r="AM789" s="295">
        <f>SUM(Y789:AL789)</f>
        <v>0</v>
      </c>
    </row>
    <row r="790" spans="1:39" outlineLevel="1">
      <c r="A790" s="513"/>
      <c r="B790" s="82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09">
        <f>Y789</f>
        <v>0</v>
      </c>
      <c r="Z790" s="409">
        <f t="shared" ref="Z790" si="1548">Z789</f>
        <v>0</v>
      </c>
      <c r="AA790" s="409">
        <f t="shared" ref="AA790" si="1549">AA789</f>
        <v>0</v>
      </c>
      <c r="AB790" s="409">
        <f t="shared" ref="AB790" si="1550">AB789</f>
        <v>0</v>
      </c>
      <c r="AC790" s="409">
        <f t="shared" ref="AC790" si="1551">AC789</f>
        <v>0</v>
      </c>
      <c r="AD790" s="409">
        <f t="shared" ref="AD790" si="1552">AD789</f>
        <v>0</v>
      </c>
      <c r="AE790" s="409">
        <f t="shared" ref="AE790" si="1553">AE789</f>
        <v>0</v>
      </c>
      <c r="AF790" s="409">
        <f t="shared" ref="AF790" si="1554">AF789</f>
        <v>0</v>
      </c>
      <c r="AG790" s="409">
        <f t="shared" ref="AG790" si="1555">AG789</f>
        <v>0</v>
      </c>
      <c r="AH790" s="409">
        <f t="shared" ref="AH790" si="1556">AH789</f>
        <v>0</v>
      </c>
      <c r="AI790" s="409">
        <f t="shared" ref="AI790" si="1557">AI789</f>
        <v>0</v>
      </c>
      <c r="AJ790" s="409">
        <f t="shared" ref="AJ790" si="1558">AJ789</f>
        <v>0</v>
      </c>
      <c r="AK790" s="409">
        <f t="shared" ref="AK790" si="1559">AK789</f>
        <v>0</v>
      </c>
      <c r="AL790" s="409">
        <f t="shared" ref="AL790" si="1560">AL789</f>
        <v>0</v>
      </c>
      <c r="AM790" s="310"/>
    </row>
    <row r="791" spans="1:39" outlineLevel="1">
      <c r="A791" s="513"/>
      <c r="B791" s="827"/>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4"/>
      <c r="Z791" s="415"/>
      <c r="AA791" s="414"/>
      <c r="AB791" s="414"/>
      <c r="AC791" s="414"/>
      <c r="AD791" s="414"/>
      <c r="AE791" s="414"/>
      <c r="AF791" s="414"/>
      <c r="AG791" s="414"/>
      <c r="AH791" s="414"/>
      <c r="AI791" s="414"/>
      <c r="AJ791" s="414"/>
      <c r="AK791" s="414"/>
      <c r="AL791" s="414"/>
      <c r="AM791" s="312"/>
    </row>
    <row r="792" spans="1:39" ht="30" outlineLevel="1">
      <c r="A792" s="513">
        <v>8</v>
      </c>
      <c r="B792" s="844"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3"/>
      <c r="Z792" s="413"/>
      <c r="AA792" s="413"/>
      <c r="AB792" s="413"/>
      <c r="AC792" s="413"/>
      <c r="AD792" s="413"/>
      <c r="AE792" s="413"/>
      <c r="AF792" s="413"/>
      <c r="AG792" s="413"/>
      <c r="AH792" s="413"/>
      <c r="AI792" s="413"/>
      <c r="AJ792" s="413"/>
      <c r="AK792" s="413"/>
      <c r="AL792" s="413"/>
      <c r="AM792" s="295">
        <f>SUM(Y792:AL792)</f>
        <v>0</v>
      </c>
    </row>
    <row r="793" spans="1:39" outlineLevel="1">
      <c r="A793" s="513"/>
      <c r="B793" s="82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09">
        <f>Y792</f>
        <v>0</v>
      </c>
      <c r="Z793" s="409">
        <f t="shared" ref="Z793" si="1561">Z792</f>
        <v>0</v>
      </c>
      <c r="AA793" s="409">
        <f t="shared" ref="AA793" si="1562">AA792</f>
        <v>0</v>
      </c>
      <c r="AB793" s="409">
        <f t="shared" ref="AB793" si="1563">AB792</f>
        <v>0</v>
      </c>
      <c r="AC793" s="409">
        <f t="shared" ref="AC793" si="1564">AC792</f>
        <v>0</v>
      </c>
      <c r="AD793" s="409">
        <f t="shared" ref="AD793" si="1565">AD792</f>
        <v>0</v>
      </c>
      <c r="AE793" s="409">
        <f t="shared" ref="AE793" si="1566">AE792</f>
        <v>0</v>
      </c>
      <c r="AF793" s="409">
        <f t="shared" ref="AF793" si="1567">AF792</f>
        <v>0</v>
      </c>
      <c r="AG793" s="409">
        <f t="shared" ref="AG793" si="1568">AG792</f>
        <v>0</v>
      </c>
      <c r="AH793" s="409">
        <f t="shared" ref="AH793" si="1569">AH792</f>
        <v>0</v>
      </c>
      <c r="AI793" s="409">
        <f t="shared" ref="AI793" si="1570">AI792</f>
        <v>0</v>
      </c>
      <c r="AJ793" s="409">
        <f t="shared" ref="AJ793" si="1571">AJ792</f>
        <v>0</v>
      </c>
      <c r="AK793" s="409">
        <f t="shared" ref="AK793" si="1572">AK792</f>
        <v>0</v>
      </c>
      <c r="AL793" s="409">
        <f t="shared" ref="AL793" si="1573">AL792</f>
        <v>0</v>
      </c>
      <c r="AM793" s="310"/>
    </row>
    <row r="794" spans="1:39" outlineLevel="1">
      <c r="A794" s="513"/>
      <c r="B794" s="827"/>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4"/>
      <c r="Z794" s="415"/>
      <c r="AA794" s="414"/>
      <c r="AB794" s="414"/>
      <c r="AC794" s="414"/>
      <c r="AD794" s="414"/>
      <c r="AE794" s="414"/>
      <c r="AF794" s="414"/>
      <c r="AG794" s="414"/>
      <c r="AH794" s="414"/>
      <c r="AI794" s="414"/>
      <c r="AJ794" s="414"/>
      <c r="AK794" s="414"/>
      <c r="AL794" s="414"/>
      <c r="AM794" s="312"/>
    </row>
    <row r="795" spans="1:39" ht="30" outlineLevel="1">
      <c r="A795" s="513">
        <v>9</v>
      </c>
      <c r="B795" s="844"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3"/>
      <c r="Z795" s="413"/>
      <c r="AA795" s="413"/>
      <c r="AB795" s="413"/>
      <c r="AC795" s="413"/>
      <c r="AD795" s="413"/>
      <c r="AE795" s="413"/>
      <c r="AF795" s="413"/>
      <c r="AG795" s="413"/>
      <c r="AH795" s="413"/>
      <c r="AI795" s="413"/>
      <c r="AJ795" s="413"/>
      <c r="AK795" s="413"/>
      <c r="AL795" s="413"/>
      <c r="AM795" s="295">
        <f>SUM(Y795:AL795)</f>
        <v>0</v>
      </c>
    </row>
    <row r="796" spans="1:39" outlineLevel="1">
      <c r="A796" s="513"/>
      <c r="B796" s="82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09">
        <f>Y795</f>
        <v>0</v>
      </c>
      <c r="Z796" s="409">
        <f t="shared" ref="Z796" si="1574">Z795</f>
        <v>0</v>
      </c>
      <c r="AA796" s="409">
        <f t="shared" ref="AA796" si="1575">AA795</f>
        <v>0</v>
      </c>
      <c r="AB796" s="409">
        <f t="shared" ref="AB796" si="1576">AB795</f>
        <v>0</v>
      </c>
      <c r="AC796" s="409">
        <f t="shared" ref="AC796" si="1577">AC795</f>
        <v>0</v>
      </c>
      <c r="AD796" s="409">
        <f t="shared" ref="AD796" si="1578">AD795</f>
        <v>0</v>
      </c>
      <c r="AE796" s="409">
        <f t="shared" ref="AE796" si="1579">AE795</f>
        <v>0</v>
      </c>
      <c r="AF796" s="409">
        <f t="shared" ref="AF796" si="1580">AF795</f>
        <v>0</v>
      </c>
      <c r="AG796" s="409">
        <f t="shared" ref="AG796" si="1581">AG795</f>
        <v>0</v>
      </c>
      <c r="AH796" s="409">
        <f t="shared" ref="AH796" si="1582">AH795</f>
        <v>0</v>
      </c>
      <c r="AI796" s="409">
        <f t="shared" ref="AI796" si="1583">AI795</f>
        <v>0</v>
      </c>
      <c r="AJ796" s="409">
        <f t="shared" ref="AJ796" si="1584">AJ795</f>
        <v>0</v>
      </c>
      <c r="AK796" s="409">
        <f t="shared" ref="AK796" si="1585">AK795</f>
        <v>0</v>
      </c>
      <c r="AL796" s="409">
        <f t="shared" ref="AL796" si="1586">AL795</f>
        <v>0</v>
      </c>
      <c r="AM796" s="310"/>
    </row>
    <row r="797" spans="1:39" outlineLevel="1">
      <c r="A797" s="513"/>
      <c r="B797" s="827"/>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4"/>
      <c r="Z797" s="414"/>
      <c r="AA797" s="414"/>
      <c r="AB797" s="414"/>
      <c r="AC797" s="414"/>
      <c r="AD797" s="414"/>
      <c r="AE797" s="414"/>
      <c r="AF797" s="414"/>
      <c r="AG797" s="414"/>
      <c r="AH797" s="414"/>
      <c r="AI797" s="414"/>
      <c r="AJ797" s="414"/>
      <c r="AK797" s="414"/>
      <c r="AL797" s="414"/>
      <c r="AM797" s="312"/>
    </row>
    <row r="798" spans="1:39" ht="30" outlineLevel="1">
      <c r="A798" s="513">
        <v>10</v>
      </c>
      <c r="B798" s="844"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3"/>
      <c r="Z798" s="413"/>
      <c r="AA798" s="413"/>
      <c r="AB798" s="413"/>
      <c r="AC798" s="413"/>
      <c r="AD798" s="413"/>
      <c r="AE798" s="413"/>
      <c r="AF798" s="413"/>
      <c r="AG798" s="413"/>
      <c r="AH798" s="413"/>
      <c r="AI798" s="413"/>
      <c r="AJ798" s="413"/>
      <c r="AK798" s="413"/>
      <c r="AL798" s="413"/>
      <c r="AM798" s="295">
        <f>SUM(Y798:AL798)</f>
        <v>0</v>
      </c>
    </row>
    <row r="799" spans="1:39" outlineLevel="1">
      <c r="A799" s="513"/>
      <c r="B799" s="82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09">
        <f>Y798</f>
        <v>0</v>
      </c>
      <c r="Z799" s="409">
        <f t="shared" ref="Z799" si="1587">Z798</f>
        <v>0</v>
      </c>
      <c r="AA799" s="409">
        <f t="shared" ref="AA799" si="1588">AA798</f>
        <v>0</v>
      </c>
      <c r="AB799" s="409">
        <f t="shared" ref="AB799" si="1589">AB798</f>
        <v>0</v>
      </c>
      <c r="AC799" s="409">
        <f t="shared" ref="AC799" si="1590">AC798</f>
        <v>0</v>
      </c>
      <c r="AD799" s="409">
        <f t="shared" ref="AD799" si="1591">AD798</f>
        <v>0</v>
      </c>
      <c r="AE799" s="409">
        <f t="shared" ref="AE799" si="1592">AE798</f>
        <v>0</v>
      </c>
      <c r="AF799" s="409">
        <f t="shared" ref="AF799" si="1593">AF798</f>
        <v>0</v>
      </c>
      <c r="AG799" s="409">
        <f t="shared" ref="AG799" si="1594">AG798</f>
        <v>0</v>
      </c>
      <c r="AH799" s="409">
        <f t="shared" ref="AH799" si="1595">AH798</f>
        <v>0</v>
      </c>
      <c r="AI799" s="409">
        <f t="shared" ref="AI799" si="1596">AI798</f>
        <v>0</v>
      </c>
      <c r="AJ799" s="409">
        <f t="shared" ref="AJ799" si="1597">AJ798</f>
        <v>0</v>
      </c>
      <c r="AK799" s="409">
        <f t="shared" ref="AK799" si="1598">AK798</f>
        <v>0</v>
      </c>
      <c r="AL799" s="409">
        <f t="shared" ref="AL799" si="1599">AL798</f>
        <v>0</v>
      </c>
      <c r="AM799" s="310"/>
    </row>
    <row r="800" spans="1:39" outlineLevel="1">
      <c r="A800" s="513"/>
      <c r="B800" s="827"/>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4"/>
      <c r="Z800" s="415"/>
      <c r="AA800" s="414"/>
      <c r="AB800" s="414"/>
      <c r="AC800" s="414"/>
      <c r="AD800" s="414"/>
      <c r="AE800" s="414"/>
      <c r="AF800" s="414"/>
      <c r="AG800" s="414"/>
      <c r="AH800" s="414"/>
      <c r="AI800" s="414"/>
      <c r="AJ800" s="414"/>
      <c r="AK800" s="414"/>
      <c r="AL800" s="414"/>
      <c r="AM800" s="312"/>
    </row>
    <row r="801" spans="1:39" ht="15.75" outlineLevel="1">
      <c r="A801" s="513"/>
      <c r="B801" s="821"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2"/>
      <c r="Z801" s="412"/>
      <c r="AA801" s="412"/>
      <c r="AB801" s="412"/>
      <c r="AC801" s="412"/>
      <c r="AD801" s="412"/>
      <c r="AE801" s="412"/>
      <c r="AF801" s="412"/>
      <c r="AG801" s="412"/>
      <c r="AH801" s="412"/>
      <c r="AI801" s="412"/>
      <c r="AJ801" s="412"/>
      <c r="AK801" s="412"/>
      <c r="AL801" s="412"/>
      <c r="AM801" s="291"/>
    </row>
    <row r="802" spans="1:39" ht="30" outlineLevel="1">
      <c r="A802" s="513">
        <v>11</v>
      </c>
      <c r="B802" s="844"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4"/>
      <c r="Z802" s="413"/>
      <c r="AA802" s="413"/>
      <c r="AB802" s="413"/>
      <c r="AC802" s="413"/>
      <c r="AD802" s="413"/>
      <c r="AE802" s="413"/>
      <c r="AF802" s="413"/>
      <c r="AG802" s="413"/>
      <c r="AH802" s="413"/>
      <c r="AI802" s="413"/>
      <c r="AJ802" s="413"/>
      <c r="AK802" s="413"/>
      <c r="AL802" s="413"/>
      <c r="AM802" s="295">
        <f>SUM(Y802:AL802)</f>
        <v>0</v>
      </c>
    </row>
    <row r="803" spans="1:39" outlineLevel="1">
      <c r="A803" s="513"/>
      <c r="B803" s="82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09">
        <f>Y802</f>
        <v>0</v>
      </c>
      <c r="Z803" s="409">
        <f t="shared" ref="Z803" si="1600">Z802</f>
        <v>0</v>
      </c>
      <c r="AA803" s="409">
        <f t="shared" ref="AA803" si="1601">AA802</f>
        <v>0</v>
      </c>
      <c r="AB803" s="409">
        <f t="shared" ref="AB803" si="1602">AB802</f>
        <v>0</v>
      </c>
      <c r="AC803" s="409">
        <f t="shared" ref="AC803" si="1603">AC802</f>
        <v>0</v>
      </c>
      <c r="AD803" s="409">
        <f t="shared" ref="AD803" si="1604">AD802</f>
        <v>0</v>
      </c>
      <c r="AE803" s="409">
        <f t="shared" ref="AE803" si="1605">AE802</f>
        <v>0</v>
      </c>
      <c r="AF803" s="409">
        <f t="shared" ref="AF803" si="1606">AF802</f>
        <v>0</v>
      </c>
      <c r="AG803" s="409">
        <f t="shared" ref="AG803" si="1607">AG802</f>
        <v>0</v>
      </c>
      <c r="AH803" s="409">
        <f t="shared" ref="AH803" si="1608">AH802</f>
        <v>0</v>
      </c>
      <c r="AI803" s="409">
        <f t="shared" ref="AI803" si="1609">AI802</f>
        <v>0</v>
      </c>
      <c r="AJ803" s="409">
        <f t="shared" ref="AJ803" si="1610">AJ802</f>
        <v>0</v>
      </c>
      <c r="AK803" s="409">
        <f t="shared" ref="AK803" si="1611">AK802</f>
        <v>0</v>
      </c>
      <c r="AL803" s="409">
        <f t="shared" ref="AL803" si="1612">AL802</f>
        <v>0</v>
      </c>
      <c r="AM803" s="296"/>
    </row>
    <row r="804" spans="1:39" outlineLevel="1">
      <c r="A804" s="513"/>
      <c r="B804" s="828"/>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0"/>
      <c r="Z804" s="419"/>
      <c r="AA804" s="419"/>
      <c r="AB804" s="419"/>
      <c r="AC804" s="419"/>
      <c r="AD804" s="419"/>
      <c r="AE804" s="419"/>
      <c r="AF804" s="419"/>
      <c r="AG804" s="419"/>
      <c r="AH804" s="419"/>
      <c r="AI804" s="419"/>
      <c r="AJ804" s="419"/>
      <c r="AK804" s="419"/>
      <c r="AL804" s="419"/>
      <c r="AM804" s="305"/>
    </row>
    <row r="805" spans="1:39" ht="45" outlineLevel="1">
      <c r="A805" s="513">
        <v>12</v>
      </c>
      <c r="B805" s="844"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8"/>
      <c r="Z805" s="413"/>
      <c r="AA805" s="413"/>
      <c r="AB805" s="413"/>
      <c r="AC805" s="413"/>
      <c r="AD805" s="413"/>
      <c r="AE805" s="413"/>
      <c r="AF805" s="413"/>
      <c r="AG805" s="413"/>
      <c r="AH805" s="413"/>
      <c r="AI805" s="413"/>
      <c r="AJ805" s="413"/>
      <c r="AK805" s="413"/>
      <c r="AL805" s="413"/>
      <c r="AM805" s="295">
        <f>SUM(Y805:AL805)</f>
        <v>0</v>
      </c>
    </row>
    <row r="806" spans="1:39" outlineLevel="1">
      <c r="A806" s="513"/>
      <c r="B806" s="82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09">
        <f>Y805</f>
        <v>0</v>
      </c>
      <c r="Z806" s="409">
        <f t="shared" ref="Z806" si="1613">Z805</f>
        <v>0</v>
      </c>
      <c r="AA806" s="409">
        <f t="shared" ref="AA806" si="1614">AA805</f>
        <v>0</v>
      </c>
      <c r="AB806" s="409">
        <f t="shared" ref="AB806" si="1615">AB805</f>
        <v>0</v>
      </c>
      <c r="AC806" s="409">
        <f t="shared" ref="AC806" si="1616">AC805</f>
        <v>0</v>
      </c>
      <c r="AD806" s="409">
        <f t="shared" ref="AD806" si="1617">AD805</f>
        <v>0</v>
      </c>
      <c r="AE806" s="409">
        <f t="shared" ref="AE806" si="1618">AE805</f>
        <v>0</v>
      </c>
      <c r="AF806" s="409">
        <f t="shared" ref="AF806" si="1619">AF805</f>
        <v>0</v>
      </c>
      <c r="AG806" s="409">
        <f t="shared" ref="AG806" si="1620">AG805</f>
        <v>0</v>
      </c>
      <c r="AH806" s="409">
        <f t="shared" ref="AH806" si="1621">AH805</f>
        <v>0</v>
      </c>
      <c r="AI806" s="409">
        <f t="shared" ref="AI806" si="1622">AI805</f>
        <v>0</v>
      </c>
      <c r="AJ806" s="409">
        <f t="shared" ref="AJ806" si="1623">AJ805</f>
        <v>0</v>
      </c>
      <c r="AK806" s="409">
        <f t="shared" ref="AK806" si="1624">AK805</f>
        <v>0</v>
      </c>
      <c r="AL806" s="409">
        <f t="shared" ref="AL806" si="1625">AL805</f>
        <v>0</v>
      </c>
      <c r="AM806" s="296"/>
    </row>
    <row r="807" spans="1:39" outlineLevel="1">
      <c r="A807" s="513"/>
      <c r="B807" s="828"/>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0"/>
      <c r="Z807" s="420"/>
      <c r="AA807" s="410"/>
      <c r="AB807" s="410"/>
      <c r="AC807" s="410"/>
      <c r="AD807" s="410"/>
      <c r="AE807" s="410"/>
      <c r="AF807" s="410"/>
      <c r="AG807" s="410"/>
      <c r="AH807" s="410"/>
      <c r="AI807" s="410"/>
      <c r="AJ807" s="410"/>
      <c r="AK807" s="410"/>
      <c r="AL807" s="410"/>
      <c r="AM807" s="305"/>
    </row>
    <row r="808" spans="1:39" ht="30" outlineLevel="1">
      <c r="A808" s="513">
        <v>13</v>
      </c>
      <c r="B808" s="844"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8"/>
      <c r="Z808" s="413"/>
      <c r="AA808" s="413"/>
      <c r="AB808" s="413"/>
      <c r="AC808" s="413"/>
      <c r="AD808" s="413"/>
      <c r="AE808" s="413"/>
      <c r="AF808" s="413"/>
      <c r="AG808" s="413"/>
      <c r="AH808" s="413"/>
      <c r="AI808" s="413"/>
      <c r="AJ808" s="413"/>
      <c r="AK808" s="413"/>
      <c r="AL808" s="413"/>
      <c r="AM808" s="295">
        <f>SUM(Y808:AL808)</f>
        <v>0</v>
      </c>
    </row>
    <row r="809" spans="1:39" outlineLevel="1">
      <c r="A809" s="513"/>
      <c r="B809" s="82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09">
        <f>Y808</f>
        <v>0</v>
      </c>
      <c r="Z809" s="409">
        <f t="shared" ref="Z809" si="1626">Z808</f>
        <v>0</v>
      </c>
      <c r="AA809" s="409">
        <f t="shared" ref="AA809" si="1627">AA808</f>
        <v>0</v>
      </c>
      <c r="AB809" s="409">
        <f t="shared" ref="AB809" si="1628">AB808</f>
        <v>0</v>
      </c>
      <c r="AC809" s="409">
        <f t="shared" ref="AC809" si="1629">AC808</f>
        <v>0</v>
      </c>
      <c r="AD809" s="409">
        <f t="shared" ref="AD809" si="1630">AD808</f>
        <v>0</v>
      </c>
      <c r="AE809" s="409">
        <f t="shared" ref="AE809" si="1631">AE808</f>
        <v>0</v>
      </c>
      <c r="AF809" s="409">
        <f t="shared" ref="AF809" si="1632">AF808</f>
        <v>0</v>
      </c>
      <c r="AG809" s="409">
        <f t="shared" ref="AG809" si="1633">AG808</f>
        <v>0</v>
      </c>
      <c r="AH809" s="409">
        <f t="shared" ref="AH809" si="1634">AH808</f>
        <v>0</v>
      </c>
      <c r="AI809" s="409">
        <f t="shared" ref="AI809" si="1635">AI808</f>
        <v>0</v>
      </c>
      <c r="AJ809" s="409">
        <f t="shared" ref="AJ809" si="1636">AJ808</f>
        <v>0</v>
      </c>
      <c r="AK809" s="409">
        <f t="shared" ref="AK809" si="1637">AK808</f>
        <v>0</v>
      </c>
      <c r="AL809" s="409">
        <f t="shared" ref="AL809" si="1638">AL808</f>
        <v>0</v>
      </c>
      <c r="AM809" s="305"/>
    </row>
    <row r="810" spans="1:39" outlineLevel="1">
      <c r="A810" s="513"/>
      <c r="B810" s="828"/>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0"/>
      <c r="Z810" s="410"/>
      <c r="AA810" s="410"/>
      <c r="AB810" s="410"/>
      <c r="AC810" s="410"/>
      <c r="AD810" s="410"/>
      <c r="AE810" s="410"/>
      <c r="AF810" s="410"/>
      <c r="AG810" s="410"/>
      <c r="AH810" s="410"/>
      <c r="AI810" s="410"/>
      <c r="AJ810" s="410"/>
      <c r="AK810" s="410"/>
      <c r="AL810" s="410"/>
      <c r="AM810" s="305"/>
    </row>
    <row r="811" spans="1:39" ht="15.75" outlineLevel="1">
      <c r="A811" s="513"/>
      <c r="B811" s="821"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2"/>
      <c r="Z811" s="412"/>
      <c r="AA811" s="412"/>
      <c r="AB811" s="412"/>
      <c r="AC811" s="412"/>
      <c r="AD811" s="412"/>
      <c r="AE811" s="412"/>
      <c r="AF811" s="412"/>
      <c r="AG811" s="412"/>
      <c r="AH811" s="412"/>
      <c r="AI811" s="412"/>
      <c r="AJ811" s="412"/>
      <c r="AK811" s="412"/>
      <c r="AL811" s="412"/>
      <c r="AM811" s="291"/>
    </row>
    <row r="812" spans="1:39" outlineLevel="1">
      <c r="A812" s="513">
        <v>14</v>
      </c>
      <c r="B812" s="828"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3"/>
      <c r="Z812" s="413"/>
      <c r="AA812" s="413"/>
      <c r="AB812" s="413"/>
      <c r="AC812" s="413"/>
      <c r="AD812" s="413"/>
      <c r="AE812" s="413"/>
      <c r="AF812" s="408"/>
      <c r="AG812" s="408"/>
      <c r="AH812" s="408"/>
      <c r="AI812" s="408"/>
      <c r="AJ812" s="408"/>
      <c r="AK812" s="408"/>
      <c r="AL812" s="408"/>
      <c r="AM812" s="295">
        <f>SUM(Y812:AL812)</f>
        <v>0</v>
      </c>
    </row>
    <row r="813" spans="1:39" outlineLevel="1">
      <c r="A813" s="513"/>
      <c r="B813" s="82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09">
        <f>Y812</f>
        <v>0</v>
      </c>
      <c r="Z813" s="409">
        <f t="shared" ref="Z813" si="1639">Z812</f>
        <v>0</v>
      </c>
      <c r="AA813" s="409">
        <f t="shared" ref="AA813" si="1640">AA812</f>
        <v>0</v>
      </c>
      <c r="AB813" s="409">
        <f t="shared" ref="AB813" si="1641">AB812</f>
        <v>0</v>
      </c>
      <c r="AC813" s="409">
        <f t="shared" ref="AC813" si="1642">AC812</f>
        <v>0</v>
      </c>
      <c r="AD813" s="409">
        <f t="shared" ref="AD813" si="1643">AD812</f>
        <v>0</v>
      </c>
      <c r="AE813" s="409">
        <f t="shared" ref="AE813" si="1644">AE812</f>
        <v>0</v>
      </c>
      <c r="AF813" s="409">
        <f t="shared" ref="AF813" si="1645">AF812</f>
        <v>0</v>
      </c>
      <c r="AG813" s="409">
        <f t="shared" ref="AG813" si="1646">AG812</f>
        <v>0</v>
      </c>
      <c r="AH813" s="409">
        <f t="shared" ref="AH813" si="1647">AH812</f>
        <v>0</v>
      </c>
      <c r="AI813" s="409">
        <f t="shared" ref="AI813" si="1648">AI812</f>
        <v>0</v>
      </c>
      <c r="AJ813" s="409">
        <f t="shared" ref="AJ813" si="1649">AJ812</f>
        <v>0</v>
      </c>
      <c r="AK813" s="409">
        <f t="shared" ref="AK813" si="1650">AK812</f>
        <v>0</v>
      </c>
      <c r="AL813" s="409">
        <f t="shared" ref="AL813" si="1651">AL812</f>
        <v>0</v>
      </c>
      <c r="AM813" s="296"/>
    </row>
    <row r="814" spans="1:39" outlineLevel="1">
      <c r="A814" s="513"/>
      <c r="B814" s="828"/>
      <c r="C814" s="304"/>
      <c r="D814" s="290"/>
      <c r="E814" s="290"/>
      <c r="F814" s="290"/>
      <c r="G814" s="290"/>
      <c r="H814" s="290"/>
      <c r="I814" s="290"/>
      <c r="J814" s="290"/>
      <c r="K814" s="290"/>
      <c r="L814" s="290"/>
      <c r="M814" s="290"/>
      <c r="N814" s="461"/>
      <c r="O814" s="290"/>
      <c r="P814" s="290"/>
      <c r="Q814" s="290"/>
      <c r="R814" s="290"/>
      <c r="S814" s="290"/>
      <c r="T814" s="290"/>
      <c r="U814" s="290"/>
      <c r="V814" s="290"/>
      <c r="W814" s="290"/>
      <c r="X814" s="290"/>
      <c r="Y814" s="410"/>
      <c r="Z814" s="410"/>
      <c r="AA814" s="410"/>
      <c r="AB814" s="410"/>
      <c r="AC814" s="410"/>
      <c r="AD814" s="410"/>
      <c r="AE814" s="410"/>
      <c r="AF814" s="410"/>
      <c r="AG814" s="410"/>
      <c r="AH814" s="410"/>
      <c r="AI814" s="410"/>
      <c r="AJ814" s="410"/>
      <c r="AK814" s="410"/>
      <c r="AL814" s="410"/>
      <c r="AM814" s="305"/>
    </row>
    <row r="815" spans="1:39" s="308" customFormat="1" ht="15.75" outlineLevel="1">
      <c r="A815" s="513"/>
      <c r="B815" s="821"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0"/>
      <c r="Z815" s="410"/>
      <c r="AA815" s="410"/>
      <c r="AB815" s="410"/>
      <c r="AC815" s="410"/>
      <c r="AD815" s="410"/>
      <c r="AE815" s="414"/>
      <c r="AF815" s="414"/>
      <c r="AG815" s="414"/>
      <c r="AH815" s="414"/>
      <c r="AI815" s="414"/>
      <c r="AJ815" s="414"/>
      <c r="AK815" s="414"/>
      <c r="AL815" s="414"/>
      <c r="AM815" s="508"/>
    </row>
    <row r="816" spans="1:39" outlineLevel="1">
      <c r="A816" s="513">
        <v>15</v>
      </c>
      <c r="B816" s="82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3"/>
      <c r="Z816" s="413"/>
      <c r="AA816" s="413"/>
      <c r="AB816" s="413"/>
      <c r="AC816" s="413"/>
      <c r="AD816" s="413"/>
      <c r="AE816" s="413"/>
      <c r="AF816" s="408"/>
      <c r="AG816" s="408"/>
      <c r="AH816" s="408"/>
      <c r="AI816" s="408"/>
      <c r="AJ816" s="408"/>
      <c r="AK816" s="408"/>
      <c r="AL816" s="408"/>
      <c r="AM816" s="295">
        <f>SUM(Y816:AL816)</f>
        <v>0</v>
      </c>
    </row>
    <row r="817" spans="1:39" outlineLevel="1">
      <c r="A817" s="513"/>
      <c r="B817" s="82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09">
        <f>Y816</f>
        <v>0</v>
      </c>
      <c r="Z817" s="409">
        <f t="shared" ref="Z817:AL817" si="1652">Z816</f>
        <v>0</v>
      </c>
      <c r="AA817" s="409">
        <f t="shared" si="1652"/>
        <v>0</v>
      </c>
      <c r="AB817" s="409">
        <f t="shared" si="1652"/>
        <v>0</v>
      </c>
      <c r="AC817" s="409">
        <f t="shared" si="1652"/>
        <v>0</v>
      </c>
      <c r="AD817" s="409">
        <f t="shared" si="1652"/>
        <v>0</v>
      </c>
      <c r="AE817" s="409">
        <f t="shared" si="1652"/>
        <v>0</v>
      </c>
      <c r="AF817" s="409">
        <f t="shared" si="1652"/>
        <v>0</v>
      </c>
      <c r="AG817" s="409">
        <f t="shared" si="1652"/>
        <v>0</v>
      </c>
      <c r="AH817" s="409">
        <f t="shared" si="1652"/>
        <v>0</v>
      </c>
      <c r="AI817" s="409">
        <f t="shared" si="1652"/>
        <v>0</v>
      </c>
      <c r="AJ817" s="409">
        <f t="shared" si="1652"/>
        <v>0</v>
      </c>
      <c r="AK817" s="409">
        <f t="shared" si="1652"/>
        <v>0</v>
      </c>
      <c r="AL817" s="409">
        <f t="shared" si="1652"/>
        <v>0</v>
      </c>
      <c r="AM817" s="296"/>
    </row>
    <row r="818" spans="1:39" outlineLevel="1">
      <c r="A818" s="513"/>
      <c r="B818" s="828"/>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0"/>
      <c r="Z818" s="410"/>
      <c r="AA818" s="410"/>
      <c r="AB818" s="410"/>
      <c r="AC818" s="410"/>
      <c r="AD818" s="410"/>
      <c r="AE818" s="410"/>
      <c r="AF818" s="410"/>
      <c r="AG818" s="410"/>
      <c r="AH818" s="410"/>
      <c r="AI818" s="410"/>
      <c r="AJ818" s="410"/>
      <c r="AK818" s="410"/>
      <c r="AL818" s="410"/>
      <c r="AM818" s="305"/>
    </row>
    <row r="819" spans="1:39" s="282" customFormat="1" outlineLevel="1">
      <c r="A819" s="513">
        <v>16</v>
      </c>
      <c r="B819" s="829"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3"/>
      <c r="Z819" s="413"/>
      <c r="AA819" s="413"/>
      <c r="AB819" s="413"/>
      <c r="AC819" s="413"/>
      <c r="AD819" s="413"/>
      <c r="AE819" s="413"/>
      <c r="AF819" s="408"/>
      <c r="AG819" s="408"/>
      <c r="AH819" s="408"/>
      <c r="AI819" s="408"/>
      <c r="AJ819" s="408"/>
      <c r="AK819" s="408"/>
      <c r="AL819" s="408"/>
      <c r="AM819" s="295">
        <f>SUM(Y819:AL819)</f>
        <v>0</v>
      </c>
    </row>
    <row r="820" spans="1:39" s="282" customFormat="1" outlineLevel="1">
      <c r="A820" s="513"/>
      <c r="B820" s="82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09">
        <f>Y819</f>
        <v>0</v>
      </c>
      <c r="Z820" s="409">
        <f t="shared" ref="Z820:AL820" si="1653">Z819</f>
        <v>0</v>
      </c>
      <c r="AA820" s="409">
        <f t="shared" si="1653"/>
        <v>0</v>
      </c>
      <c r="AB820" s="409">
        <f t="shared" si="1653"/>
        <v>0</v>
      </c>
      <c r="AC820" s="409">
        <f t="shared" si="1653"/>
        <v>0</v>
      </c>
      <c r="AD820" s="409">
        <f t="shared" si="1653"/>
        <v>0</v>
      </c>
      <c r="AE820" s="409">
        <f t="shared" si="1653"/>
        <v>0</v>
      </c>
      <c r="AF820" s="409">
        <f t="shared" si="1653"/>
        <v>0</v>
      </c>
      <c r="AG820" s="409">
        <f t="shared" si="1653"/>
        <v>0</v>
      </c>
      <c r="AH820" s="409">
        <f t="shared" si="1653"/>
        <v>0</v>
      </c>
      <c r="AI820" s="409">
        <f t="shared" si="1653"/>
        <v>0</v>
      </c>
      <c r="AJ820" s="409">
        <f t="shared" si="1653"/>
        <v>0</v>
      </c>
      <c r="AK820" s="409">
        <f t="shared" si="1653"/>
        <v>0</v>
      </c>
      <c r="AL820" s="409">
        <f t="shared" si="1653"/>
        <v>0</v>
      </c>
      <c r="AM820" s="296"/>
    </row>
    <row r="821" spans="1:39" s="282" customFormat="1" outlineLevel="1">
      <c r="A821" s="513"/>
      <c r="B821" s="829"/>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0"/>
      <c r="Z821" s="410"/>
      <c r="AA821" s="410"/>
      <c r="AB821" s="410"/>
      <c r="AC821" s="410"/>
      <c r="AD821" s="410"/>
      <c r="AE821" s="414"/>
      <c r="AF821" s="414"/>
      <c r="AG821" s="414"/>
      <c r="AH821" s="414"/>
      <c r="AI821" s="414"/>
      <c r="AJ821" s="414"/>
      <c r="AK821" s="414"/>
      <c r="AL821" s="414"/>
      <c r="AM821" s="312"/>
    </row>
    <row r="822" spans="1:39" ht="15.75" outlineLevel="1">
      <c r="A822" s="513"/>
      <c r="B822" s="509" t="s">
        <v>496</v>
      </c>
      <c r="C822" s="318"/>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2"/>
      <c r="Z822" s="412"/>
      <c r="AA822" s="412"/>
      <c r="AB822" s="412"/>
      <c r="AC822" s="412"/>
      <c r="AD822" s="412"/>
      <c r="AE822" s="412"/>
      <c r="AF822" s="412"/>
      <c r="AG822" s="412"/>
      <c r="AH822" s="412"/>
      <c r="AI822" s="412"/>
      <c r="AJ822" s="412"/>
      <c r="AK822" s="412"/>
      <c r="AL822" s="412"/>
      <c r="AM822" s="291"/>
    </row>
    <row r="823" spans="1:39" outlineLevel="1">
      <c r="A823" s="513">
        <v>17</v>
      </c>
      <c r="B823" s="844"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4"/>
      <c r="Z823" s="408"/>
      <c r="AA823" s="408"/>
      <c r="AB823" s="408"/>
      <c r="AC823" s="408"/>
      <c r="AD823" s="408"/>
      <c r="AE823" s="408"/>
      <c r="AF823" s="413"/>
      <c r="AG823" s="413"/>
      <c r="AH823" s="413"/>
      <c r="AI823" s="413"/>
      <c r="AJ823" s="413"/>
      <c r="AK823" s="413"/>
      <c r="AL823" s="413"/>
      <c r="AM823" s="295">
        <f>SUM(Y823:AL823)</f>
        <v>0</v>
      </c>
    </row>
    <row r="824" spans="1:39" outlineLevel="1">
      <c r="A824" s="513"/>
      <c r="B824" s="82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09">
        <f>Y823</f>
        <v>0</v>
      </c>
      <c r="Z824" s="409">
        <f t="shared" ref="Z824:AL824" si="1654">Z823</f>
        <v>0</v>
      </c>
      <c r="AA824" s="409">
        <f t="shared" si="1654"/>
        <v>0</v>
      </c>
      <c r="AB824" s="409">
        <f t="shared" si="1654"/>
        <v>0</v>
      </c>
      <c r="AC824" s="409">
        <f t="shared" si="1654"/>
        <v>0</v>
      </c>
      <c r="AD824" s="409">
        <f t="shared" si="1654"/>
        <v>0</v>
      </c>
      <c r="AE824" s="409">
        <f t="shared" si="1654"/>
        <v>0</v>
      </c>
      <c r="AF824" s="409">
        <f t="shared" si="1654"/>
        <v>0</v>
      </c>
      <c r="AG824" s="409">
        <f t="shared" si="1654"/>
        <v>0</v>
      </c>
      <c r="AH824" s="409">
        <f t="shared" si="1654"/>
        <v>0</v>
      </c>
      <c r="AI824" s="409">
        <f t="shared" si="1654"/>
        <v>0</v>
      </c>
      <c r="AJ824" s="409">
        <f t="shared" si="1654"/>
        <v>0</v>
      </c>
      <c r="AK824" s="409">
        <f t="shared" si="1654"/>
        <v>0</v>
      </c>
      <c r="AL824" s="409">
        <f t="shared" si="1654"/>
        <v>0</v>
      </c>
      <c r="AM824" s="305"/>
    </row>
    <row r="825" spans="1:39" outlineLevel="1">
      <c r="A825" s="513"/>
      <c r="B825" s="82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0"/>
      <c r="Z825" s="423"/>
      <c r="AA825" s="423"/>
      <c r="AB825" s="423"/>
      <c r="AC825" s="423"/>
      <c r="AD825" s="423"/>
      <c r="AE825" s="423"/>
      <c r="AF825" s="423"/>
      <c r="AG825" s="423"/>
      <c r="AH825" s="423"/>
      <c r="AI825" s="423"/>
      <c r="AJ825" s="423"/>
      <c r="AK825" s="423"/>
      <c r="AL825" s="423"/>
      <c r="AM825" s="305"/>
    </row>
    <row r="826" spans="1:39" outlineLevel="1">
      <c r="A826" s="513">
        <v>18</v>
      </c>
      <c r="B826" s="844"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4"/>
      <c r="Z826" s="408"/>
      <c r="AA826" s="408"/>
      <c r="AB826" s="408"/>
      <c r="AC826" s="408"/>
      <c r="AD826" s="408"/>
      <c r="AE826" s="408"/>
      <c r="AF826" s="413"/>
      <c r="AG826" s="413"/>
      <c r="AH826" s="413"/>
      <c r="AI826" s="413"/>
      <c r="AJ826" s="413"/>
      <c r="AK826" s="413"/>
      <c r="AL826" s="413"/>
      <c r="AM826" s="295">
        <f>SUM(Y826:AL826)</f>
        <v>0</v>
      </c>
    </row>
    <row r="827" spans="1:39" outlineLevel="1">
      <c r="A827" s="513"/>
      <c r="B827" s="82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09">
        <f>Y826</f>
        <v>0</v>
      </c>
      <c r="Z827" s="409">
        <f t="shared" ref="Z827:AL827" si="1655">Z826</f>
        <v>0</v>
      </c>
      <c r="AA827" s="409">
        <f t="shared" si="1655"/>
        <v>0</v>
      </c>
      <c r="AB827" s="409">
        <f t="shared" si="1655"/>
        <v>0</v>
      </c>
      <c r="AC827" s="409">
        <f t="shared" si="1655"/>
        <v>0</v>
      </c>
      <c r="AD827" s="409">
        <f t="shared" si="1655"/>
        <v>0</v>
      </c>
      <c r="AE827" s="409">
        <f t="shared" si="1655"/>
        <v>0</v>
      </c>
      <c r="AF827" s="409">
        <f t="shared" si="1655"/>
        <v>0</v>
      </c>
      <c r="AG827" s="409">
        <f t="shared" si="1655"/>
        <v>0</v>
      </c>
      <c r="AH827" s="409">
        <f t="shared" si="1655"/>
        <v>0</v>
      </c>
      <c r="AI827" s="409">
        <f t="shared" si="1655"/>
        <v>0</v>
      </c>
      <c r="AJ827" s="409">
        <f t="shared" si="1655"/>
        <v>0</v>
      </c>
      <c r="AK827" s="409">
        <f t="shared" si="1655"/>
        <v>0</v>
      </c>
      <c r="AL827" s="409">
        <f t="shared" si="1655"/>
        <v>0</v>
      </c>
      <c r="AM827" s="305"/>
    </row>
    <row r="828" spans="1:39" outlineLevel="1">
      <c r="A828" s="513"/>
      <c r="B828" s="830"/>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1"/>
      <c r="Z828" s="422"/>
      <c r="AA828" s="422"/>
      <c r="AB828" s="422"/>
      <c r="AC828" s="422"/>
      <c r="AD828" s="422"/>
      <c r="AE828" s="422"/>
      <c r="AF828" s="422"/>
      <c r="AG828" s="422"/>
      <c r="AH828" s="422"/>
      <c r="AI828" s="422"/>
      <c r="AJ828" s="422"/>
      <c r="AK828" s="422"/>
      <c r="AL828" s="422"/>
      <c r="AM828" s="296"/>
    </row>
    <row r="829" spans="1:39" outlineLevel="1">
      <c r="A829" s="513">
        <v>19</v>
      </c>
      <c r="B829" s="844"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4"/>
      <c r="Z829" s="408"/>
      <c r="AA829" s="408"/>
      <c r="AB829" s="408"/>
      <c r="AC829" s="408"/>
      <c r="AD829" s="408"/>
      <c r="AE829" s="408"/>
      <c r="AF829" s="413"/>
      <c r="AG829" s="413"/>
      <c r="AH829" s="413"/>
      <c r="AI829" s="413"/>
      <c r="AJ829" s="413"/>
      <c r="AK829" s="413"/>
      <c r="AL829" s="413"/>
      <c r="AM829" s="295">
        <f>SUM(Y829:AL829)</f>
        <v>0</v>
      </c>
    </row>
    <row r="830" spans="1:39" outlineLevel="1">
      <c r="A830" s="513"/>
      <c r="B830" s="82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09">
        <f>Y829</f>
        <v>0</v>
      </c>
      <c r="Z830" s="409">
        <f t="shared" ref="Z830:AL830" si="1656">Z829</f>
        <v>0</v>
      </c>
      <c r="AA830" s="409">
        <f t="shared" si="1656"/>
        <v>0</v>
      </c>
      <c r="AB830" s="409">
        <f t="shared" si="1656"/>
        <v>0</v>
      </c>
      <c r="AC830" s="409">
        <f t="shared" si="1656"/>
        <v>0</v>
      </c>
      <c r="AD830" s="409">
        <f t="shared" si="1656"/>
        <v>0</v>
      </c>
      <c r="AE830" s="409">
        <f t="shared" si="1656"/>
        <v>0</v>
      </c>
      <c r="AF830" s="409">
        <f t="shared" si="1656"/>
        <v>0</v>
      </c>
      <c r="AG830" s="409">
        <f t="shared" si="1656"/>
        <v>0</v>
      </c>
      <c r="AH830" s="409">
        <f t="shared" si="1656"/>
        <v>0</v>
      </c>
      <c r="AI830" s="409">
        <f t="shared" si="1656"/>
        <v>0</v>
      </c>
      <c r="AJ830" s="409">
        <f t="shared" si="1656"/>
        <v>0</v>
      </c>
      <c r="AK830" s="409">
        <f t="shared" si="1656"/>
        <v>0</v>
      </c>
      <c r="AL830" s="409">
        <f t="shared" si="1656"/>
        <v>0</v>
      </c>
      <c r="AM830" s="296"/>
    </row>
    <row r="831" spans="1:39" outlineLevel="1">
      <c r="A831" s="513"/>
      <c r="B831" s="830"/>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0"/>
      <c r="Z831" s="410"/>
      <c r="AA831" s="410"/>
      <c r="AB831" s="410"/>
      <c r="AC831" s="410"/>
      <c r="AD831" s="410"/>
      <c r="AE831" s="410"/>
      <c r="AF831" s="410"/>
      <c r="AG831" s="410"/>
      <c r="AH831" s="410"/>
      <c r="AI831" s="410"/>
      <c r="AJ831" s="410"/>
      <c r="AK831" s="410"/>
      <c r="AL831" s="410"/>
      <c r="AM831" s="305"/>
    </row>
    <row r="832" spans="1:39" outlineLevel="1">
      <c r="A832" s="513">
        <v>20</v>
      </c>
      <c r="B832" s="844"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4"/>
      <c r="Z832" s="408"/>
      <c r="AA832" s="408"/>
      <c r="AB832" s="408"/>
      <c r="AC832" s="408"/>
      <c r="AD832" s="408"/>
      <c r="AE832" s="408"/>
      <c r="AF832" s="413"/>
      <c r="AG832" s="413"/>
      <c r="AH832" s="413"/>
      <c r="AI832" s="413"/>
      <c r="AJ832" s="413"/>
      <c r="AK832" s="413"/>
      <c r="AL832" s="413"/>
      <c r="AM832" s="295">
        <f>SUM(Y832:AL832)</f>
        <v>0</v>
      </c>
    </row>
    <row r="833" spans="1:39" outlineLevel="1">
      <c r="A833" s="513"/>
      <c r="B833" s="82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09">
        <f>Y832</f>
        <v>0</v>
      </c>
      <c r="Z833" s="409">
        <f t="shared" ref="Z833:AL833" si="1657">Z832</f>
        <v>0</v>
      </c>
      <c r="AA833" s="409">
        <f t="shared" si="1657"/>
        <v>0</v>
      </c>
      <c r="AB833" s="409">
        <f t="shared" si="1657"/>
        <v>0</v>
      </c>
      <c r="AC833" s="409">
        <f t="shared" si="1657"/>
        <v>0</v>
      </c>
      <c r="AD833" s="409">
        <f t="shared" si="1657"/>
        <v>0</v>
      </c>
      <c r="AE833" s="409">
        <f t="shared" si="1657"/>
        <v>0</v>
      </c>
      <c r="AF833" s="409">
        <f t="shared" si="1657"/>
        <v>0</v>
      </c>
      <c r="AG833" s="409">
        <f t="shared" si="1657"/>
        <v>0</v>
      </c>
      <c r="AH833" s="409">
        <f t="shared" si="1657"/>
        <v>0</v>
      </c>
      <c r="AI833" s="409">
        <f t="shared" si="1657"/>
        <v>0</v>
      </c>
      <c r="AJ833" s="409">
        <f t="shared" si="1657"/>
        <v>0</v>
      </c>
      <c r="AK833" s="409">
        <f t="shared" si="1657"/>
        <v>0</v>
      </c>
      <c r="AL833" s="409">
        <f t="shared" si="1657"/>
        <v>0</v>
      </c>
      <c r="AM833" s="305"/>
    </row>
    <row r="834" spans="1:39" ht="15.75" outlineLevel="1">
      <c r="A834" s="513"/>
      <c r="B834" s="831"/>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0"/>
      <c r="Z834" s="410"/>
      <c r="AA834" s="410"/>
      <c r="AB834" s="410"/>
      <c r="AC834" s="410"/>
      <c r="AD834" s="410"/>
      <c r="AE834" s="410"/>
      <c r="AF834" s="410"/>
      <c r="AG834" s="410"/>
      <c r="AH834" s="410"/>
      <c r="AI834" s="410"/>
      <c r="AJ834" s="410"/>
      <c r="AK834" s="410"/>
      <c r="AL834" s="410"/>
      <c r="AM834" s="305"/>
    </row>
    <row r="835" spans="1:39" ht="15.75" outlineLevel="1">
      <c r="A835" s="513"/>
      <c r="B835" s="820"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0"/>
      <c r="Z835" s="423"/>
      <c r="AA835" s="423"/>
      <c r="AB835" s="423"/>
      <c r="AC835" s="423"/>
      <c r="AD835" s="423"/>
      <c r="AE835" s="423"/>
      <c r="AF835" s="423"/>
      <c r="AG835" s="423"/>
      <c r="AH835" s="423"/>
      <c r="AI835" s="423"/>
      <c r="AJ835" s="423"/>
      <c r="AK835" s="423"/>
      <c r="AL835" s="423"/>
      <c r="AM835" s="305"/>
    </row>
    <row r="836" spans="1:39" ht="15.75" outlineLevel="1">
      <c r="A836" s="513"/>
      <c r="B836" s="843"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0"/>
      <c r="Z836" s="423"/>
      <c r="AA836" s="423"/>
      <c r="AB836" s="423"/>
      <c r="AC836" s="423"/>
      <c r="AD836" s="423"/>
      <c r="AE836" s="423"/>
      <c r="AF836" s="423"/>
      <c r="AG836" s="423"/>
      <c r="AH836" s="423"/>
      <c r="AI836" s="423"/>
      <c r="AJ836" s="423"/>
      <c r="AK836" s="423"/>
      <c r="AL836" s="423"/>
      <c r="AM836" s="305"/>
    </row>
    <row r="837" spans="1:39" outlineLevel="1">
      <c r="A837" s="513">
        <v>21</v>
      </c>
      <c r="B837" s="844"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3"/>
      <c r="Z837" s="413"/>
      <c r="AA837" s="413"/>
      <c r="AB837" s="413"/>
      <c r="AC837" s="413"/>
      <c r="AD837" s="413"/>
      <c r="AE837" s="413"/>
      <c r="AF837" s="408"/>
      <c r="AG837" s="408"/>
      <c r="AH837" s="408"/>
      <c r="AI837" s="408"/>
      <c r="AJ837" s="408"/>
      <c r="AK837" s="408"/>
      <c r="AL837" s="408"/>
      <c r="AM837" s="295">
        <f>SUM(Y837:AL837)</f>
        <v>0</v>
      </c>
    </row>
    <row r="838" spans="1:39" outlineLevel="1">
      <c r="A838" s="513"/>
      <c r="B838" s="82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09">
        <f>Y837</f>
        <v>0</v>
      </c>
      <c r="Z838" s="409">
        <f t="shared" ref="Z838" si="1658">Z837</f>
        <v>0</v>
      </c>
      <c r="AA838" s="409">
        <f t="shared" ref="AA838" si="1659">AA837</f>
        <v>0</v>
      </c>
      <c r="AB838" s="409">
        <f t="shared" ref="AB838" si="1660">AB837</f>
        <v>0</v>
      </c>
      <c r="AC838" s="409">
        <f t="shared" ref="AC838" si="1661">AC837</f>
        <v>0</v>
      </c>
      <c r="AD838" s="409">
        <f t="shared" ref="AD838" si="1662">AD837</f>
        <v>0</v>
      </c>
      <c r="AE838" s="409">
        <f t="shared" ref="AE838" si="1663">AE837</f>
        <v>0</v>
      </c>
      <c r="AF838" s="409">
        <f t="shared" ref="AF838" si="1664">AF837</f>
        <v>0</v>
      </c>
      <c r="AG838" s="409">
        <f t="shared" ref="AG838" si="1665">AG837</f>
        <v>0</v>
      </c>
      <c r="AH838" s="409">
        <f t="shared" ref="AH838" si="1666">AH837</f>
        <v>0</v>
      </c>
      <c r="AI838" s="409">
        <f t="shared" ref="AI838" si="1667">AI837</f>
        <v>0</v>
      </c>
      <c r="AJ838" s="409">
        <f t="shared" ref="AJ838" si="1668">AJ837</f>
        <v>0</v>
      </c>
      <c r="AK838" s="409">
        <f t="shared" ref="AK838" si="1669">AK837</f>
        <v>0</v>
      </c>
      <c r="AL838" s="409">
        <f t="shared" ref="AL838" si="1670">AL837</f>
        <v>0</v>
      </c>
      <c r="AM838" s="305"/>
    </row>
    <row r="839" spans="1:39" outlineLevel="1">
      <c r="A839" s="513"/>
      <c r="B839" s="82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0"/>
      <c r="Z839" s="423"/>
      <c r="AA839" s="423"/>
      <c r="AB839" s="423"/>
      <c r="AC839" s="423"/>
      <c r="AD839" s="423"/>
      <c r="AE839" s="423"/>
      <c r="AF839" s="423"/>
      <c r="AG839" s="423"/>
      <c r="AH839" s="423"/>
      <c r="AI839" s="423"/>
      <c r="AJ839" s="423"/>
      <c r="AK839" s="423"/>
      <c r="AL839" s="423"/>
      <c r="AM839" s="305"/>
    </row>
    <row r="840" spans="1:39" ht="30" outlineLevel="1">
      <c r="A840" s="513">
        <v>22</v>
      </c>
      <c r="B840" s="844" t="s">
        <v>114</v>
      </c>
      <c r="C840" s="290" t="s">
        <v>25</v>
      </c>
      <c r="D840" s="294">
        <f>'7.  Persistence Report'!AZ157</f>
        <v>6300</v>
      </c>
      <c r="E840" s="294">
        <f>'7.  Persistence Report'!BA157</f>
        <v>0</v>
      </c>
      <c r="F840" s="294"/>
      <c r="G840" s="294"/>
      <c r="H840" s="294"/>
      <c r="I840" s="294"/>
      <c r="J840" s="294"/>
      <c r="K840" s="294"/>
      <c r="L840" s="294"/>
      <c r="M840" s="294"/>
      <c r="N840" s="290"/>
      <c r="O840" s="294"/>
      <c r="P840" s="294"/>
      <c r="Q840" s="294"/>
      <c r="R840" s="294"/>
      <c r="S840" s="294"/>
      <c r="T840" s="294"/>
      <c r="U840" s="294"/>
      <c r="V840" s="294"/>
      <c r="W840" s="294"/>
      <c r="X840" s="294"/>
      <c r="Y840" s="413">
        <v>1</v>
      </c>
      <c r="Z840" s="413"/>
      <c r="AA840" s="413"/>
      <c r="AB840" s="413"/>
      <c r="AC840" s="413"/>
      <c r="AD840" s="413"/>
      <c r="AE840" s="413"/>
      <c r="AF840" s="408"/>
      <c r="AG840" s="408"/>
      <c r="AH840" s="408"/>
      <c r="AI840" s="408"/>
      <c r="AJ840" s="408"/>
      <c r="AK840" s="408"/>
      <c r="AL840" s="408"/>
      <c r="AM840" s="295">
        <f>SUM(Y840:AL840)</f>
        <v>1</v>
      </c>
    </row>
    <row r="841" spans="1:39" outlineLevel="1">
      <c r="A841" s="513"/>
      <c r="B841" s="82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09">
        <f>Y840</f>
        <v>1</v>
      </c>
      <c r="Z841" s="409">
        <f t="shared" ref="Z841" si="1671">Z840</f>
        <v>0</v>
      </c>
      <c r="AA841" s="409">
        <f t="shared" ref="AA841" si="1672">AA840</f>
        <v>0</v>
      </c>
      <c r="AB841" s="409">
        <f t="shared" ref="AB841" si="1673">AB840</f>
        <v>0</v>
      </c>
      <c r="AC841" s="409">
        <f t="shared" ref="AC841" si="1674">AC840</f>
        <v>0</v>
      </c>
      <c r="AD841" s="409">
        <f t="shared" ref="AD841" si="1675">AD840</f>
        <v>0</v>
      </c>
      <c r="AE841" s="409">
        <f t="shared" ref="AE841" si="1676">AE840</f>
        <v>0</v>
      </c>
      <c r="AF841" s="409">
        <f t="shared" ref="AF841" si="1677">AF840</f>
        <v>0</v>
      </c>
      <c r="AG841" s="409">
        <f t="shared" ref="AG841" si="1678">AG840</f>
        <v>0</v>
      </c>
      <c r="AH841" s="409">
        <f t="shared" ref="AH841" si="1679">AH840</f>
        <v>0</v>
      </c>
      <c r="AI841" s="409">
        <f t="shared" ref="AI841" si="1680">AI840</f>
        <v>0</v>
      </c>
      <c r="AJ841" s="409">
        <f t="shared" ref="AJ841" si="1681">AJ840</f>
        <v>0</v>
      </c>
      <c r="AK841" s="409">
        <f t="shared" ref="AK841" si="1682">AK840</f>
        <v>0</v>
      </c>
      <c r="AL841" s="409">
        <f t="shared" ref="AL841" si="1683">AL840</f>
        <v>0</v>
      </c>
      <c r="AM841" s="305"/>
    </row>
    <row r="842" spans="1:39" outlineLevel="1">
      <c r="A842" s="513"/>
      <c r="B842" s="82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0"/>
      <c r="Z842" s="423"/>
      <c r="AA842" s="423"/>
      <c r="AB842" s="423"/>
      <c r="AC842" s="423"/>
      <c r="AD842" s="423"/>
      <c r="AE842" s="423"/>
      <c r="AF842" s="423"/>
      <c r="AG842" s="423"/>
      <c r="AH842" s="423"/>
      <c r="AI842" s="423"/>
      <c r="AJ842" s="423"/>
      <c r="AK842" s="423"/>
      <c r="AL842" s="423"/>
      <c r="AM842" s="305"/>
    </row>
    <row r="843" spans="1:39" ht="30" outlineLevel="1">
      <c r="A843" s="513">
        <v>23</v>
      </c>
      <c r="B843" s="844"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3"/>
      <c r="Z843" s="413"/>
      <c r="AA843" s="413"/>
      <c r="AB843" s="413"/>
      <c r="AC843" s="413"/>
      <c r="AD843" s="413"/>
      <c r="AE843" s="413"/>
      <c r="AF843" s="408"/>
      <c r="AG843" s="408"/>
      <c r="AH843" s="408"/>
      <c r="AI843" s="408"/>
      <c r="AJ843" s="408"/>
      <c r="AK843" s="408"/>
      <c r="AL843" s="408"/>
      <c r="AM843" s="295">
        <f>SUM(Y843:AL843)</f>
        <v>0</v>
      </c>
    </row>
    <row r="844" spans="1:39" outlineLevel="1">
      <c r="A844" s="513"/>
      <c r="B844" s="82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09">
        <f>Y843</f>
        <v>0</v>
      </c>
      <c r="Z844" s="409">
        <f t="shared" ref="Z844" si="1684">Z843</f>
        <v>0</v>
      </c>
      <c r="AA844" s="409">
        <f t="shared" ref="AA844" si="1685">AA843</f>
        <v>0</v>
      </c>
      <c r="AB844" s="409">
        <f t="shared" ref="AB844" si="1686">AB843</f>
        <v>0</v>
      </c>
      <c r="AC844" s="409">
        <f t="shared" ref="AC844" si="1687">AC843</f>
        <v>0</v>
      </c>
      <c r="AD844" s="409">
        <f t="shared" ref="AD844" si="1688">AD843</f>
        <v>0</v>
      </c>
      <c r="AE844" s="409">
        <f t="shared" ref="AE844" si="1689">AE843</f>
        <v>0</v>
      </c>
      <c r="AF844" s="409">
        <f t="shared" ref="AF844" si="1690">AF843</f>
        <v>0</v>
      </c>
      <c r="AG844" s="409">
        <f t="shared" ref="AG844" si="1691">AG843</f>
        <v>0</v>
      </c>
      <c r="AH844" s="409">
        <f t="shared" ref="AH844" si="1692">AH843</f>
        <v>0</v>
      </c>
      <c r="AI844" s="409">
        <f t="shared" ref="AI844" si="1693">AI843</f>
        <v>0</v>
      </c>
      <c r="AJ844" s="409">
        <f t="shared" ref="AJ844" si="1694">AJ843</f>
        <v>0</v>
      </c>
      <c r="AK844" s="409">
        <f t="shared" ref="AK844" si="1695">AK843</f>
        <v>0</v>
      </c>
      <c r="AL844" s="409">
        <f t="shared" ref="AL844" si="1696">AL843</f>
        <v>0</v>
      </c>
      <c r="AM844" s="305"/>
    </row>
    <row r="845" spans="1:39" outlineLevel="1">
      <c r="A845" s="513"/>
      <c r="B845" s="852"/>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0"/>
      <c r="Z845" s="423"/>
      <c r="AA845" s="423"/>
      <c r="AB845" s="423"/>
      <c r="AC845" s="423"/>
      <c r="AD845" s="423"/>
      <c r="AE845" s="423"/>
      <c r="AF845" s="423"/>
      <c r="AG845" s="423"/>
      <c r="AH845" s="423"/>
      <c r="AI845" s="423"/>
      <c r="AJ845" s="423"/>
      <c r="AK845" s="423"/>
      <c r="AL845" s="423"/>
      <c r="AM845" s="305"/>
    </row>
    <row r="846" spans="1:39" ht="30" outlineLevel="1">
      <c r="A846" s="513">
        <v>24</v>
      </c>
      <c r="B846" s="844"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3"/>
      <c r="Z846" s="413"/>
      <c r="AA846" s="413"/>
      <c r="AB846" s="413"/>
      <c r="AC846" s="413"/>
      <c r="AD846" s="413"/>
      <c r="AE846" s="413"/>
      <c r="AF846" s="408"/>
      <c r="AG846" s="408"/>
      <c r="AH846" s="408"/>
      <c r="AI846" s="408"/>
      <c r="AJ846" s="408"/>
      <c r="AK846" s="408"/>
      <c r="AL846" s="408"/>
      <c r="AM846" s="295">
        <f>SUM(Y846:AL846)</f>
        <v>0</v>
      </c>
    </row>
    <row r="847" spans="1:39" outlineLevel="1">
      <c r="A847" s="513"/>
      <c r="B847" s="82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09">
        <f>Y846</f>
        <v>0</v>
      </c>
      <c r="Z847" s="409">
        <f t="shared" ref="Z847" si="1697">Z846</f>
        <v>0</v>
      </c>
      <c r="AA847" s="409">
        <f t="shared" ref="AA847" si="1698">AA846</f>
        <v>0</v>
      </c>
      <c r="AB847" s="409">
        <f t="shared" ref="AB847" si="1699">AB846</f>
        <v>0</v>
      </c>
      <c r="AC847" s="409">
        <f t="shared" ref="AC847" si="1700">AC846</f>
        <v>0</v>
      </c>
      <c r="AD847" s="409">
        <f t="shared" ref="AD847" si="1701">AD846</f>
        <v>0</v>
      </c>
      <c r="AE847" s="409">
        <f t="shared" ref="AE847" si="1702">AE846</f>
        <v>0</v>
      </c>
      <c r="AF847" s="409">
        <f t="shared" ref="AF847" si="1703">AF846</f>
        <v>0</v>
      </c>
      <c r="AG847" s="409">
        <f t="shared" ref="AG847" si="1704">AG846</f>
        <v>0</v>
      </c>
      <c r="AH847" s="409">
        <f t="shared" ref="AH847" si="1705">AH846</f>
        <v>0</v>
      </c>
      <c r="AI847" s="409">
        <f t="shared" ref="AI847" si="1706">AI846</f>
        <v>0</v>
      </c>
      <c r="AJ847" s="409">
        <f t="shared" ref="AJ847" si="1707">AJ846</f>
        <v>0</v>
      </c>
      <c r="AK847" s="409">
        <f t="shared" ref="AK847" si="1708">AK846</f>
        <v>0</v>
      </c>
      <c r="AL847" s="409">
        <f t="shared" ref="AL847" si="1709">AL846</f>
        <v>0</v>
      </c>
      <c r="AM847" s="305"/>
    </row>
    <row r="848" spans="1:39" outlineLevel="1">
      <c r="A848" s="513"/>
      <c r="B848" s="82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0"/>
      <c r="Z848" s="423"/>
      <c r="AA848" s="423"/>
      <c r="AB848" s="423"/>
      <c r="AC848" s="423"/>
      <c r="AD848" s="423"/>
      <c r="AE848" s="423"/>
      <c r="AF848" s="423"/>
      <c r="AG848" s="423"/>
      <c r="AH848" s="423"/>
      <c r="AI848" s="423"/>
      <c r="AJ848" s="423"/>
      <c r="AK848" s="423"/>
      <c r="AL848" s="423"/>
      <c r="AM848" s="305"/>
    </row>
    <row r="849" spans="1:39" ht="15.75" outlineLevel="1">
      <c r="A849" s="513"/>
      <c r="B849" s="821"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0"/>
      <c r="Z849" s="423"/>
      <c r="AA849" s="423"/>
      <c r="AB849" s="423"/>
      <c r="AC849" s="423"/>
      <c r="AD849" s="423"/>
      <c r="AE849" s="423"/>
      <c r="AF849" s="423"/>
      <c r="AG849" s="423"/>
      <c r="AH849" s="423"/>
      <c r="AI849" s="423"/>
      <c r="AJ849" s="423"/>
      <c r="AK849" s="423"/>
      <c r="AL849" s="423"/>
      <c r="AM849" s="305"/>
    </row>
    <row r="850" spans="1:39" outlineLevel="1">
      <c r="A850" s="513">
        <v>25</v>
      </c>
      <c r="B850" s="844"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4"/>
      <c r="Z850" s="413"/>
      <c r="AA850" s="413"/>
      <c r="AB850" s="413"/>
      <c r="AC850" s="413"/>
      <c r="AD850" s="413"/>
      <c r="AE850" s="413"/>
      <c r="AF850" s="413"/>
      <c r="AG850" s="413"/>
      <c r="AH850" s="413"/>
      <c r="AI850" s="413"/>
      <c r="AJ850" s="413"/>
      <c r="AK850" s="413"/>
      <c r="AL850" s="413"/>
      <c r="AM850" s="295">
        <f>SUM(Y850:AL850)</f>
        <v>0</v>
      </c>
    </row>
    <row r="851" spans="1:39" outlineLevel="1">
      <c r="A851" s="513"/>
      <c r="B851" s="82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09">
        <f>Y850</f>
        <v>0</v>
      </c>
      <c r="Z851" s="409">
        <f t="shared" ref="Z851" si="1710">Z850</f>
        <v>0</v>
      </c>
      <c r="AA851" s="409">
        <f t="shared" ref="AA851" si="1711">AA850</f>
        <v>0</v>
      </c>
      <c r="AB851" s="409">
        <f t="shared" ref="AB851" si="1712">AB850</f>
        <v>0</v>
      </c>
      <c r="AC851" s="409">
        <f t="shared" ref="AC851" si="1713">AC850</f>
        <v>0</v>
      </c>
      <c r="AD851" s="409">
        <f t="shared" ref="AD851" si="1714">AD850</f>
        <v>0</v>
      </c>
      <c r="AE851" s="409">
        <f t="shared" ref="AE851" si="1715">AE850</f>
        <v>0</v>
      </c>
      <c r="AF851" s="409">
        <f t="shared" ref="AF851" si="1716">AF850</f>
        <v>0</v>
      </c>
      <c r="AG851" s="409">
        <f t="shared" ref="AG851" si="1717">AG850</f>
        <v>0</v>
      </c>
      <c r="AH851" s="409">
        <f t="shared" ref="AH851" si="1718">AH850</f>
        <v>0</v>
      </c>
      <c r="AI851" s="409">
        <f t="shared" ref="AI851" si="1719">AI850</f>
        <v>0</v>
      </c>
      <c r="AJ851" s="409">
        <f t="shared" ref="AJ851" si="1720">AJ850</f>
        <v>0</v>
      </c>
      <c r="AK851" s="409">
        <f t="shared" ref="AK851" si="1721">AK850</f>
        <v>0</v>
      </c>
      <c r="AL851" s="409">
        <f t="shared" ref="AL851" si="1722">AL850</f>
        <v>0</v>
      </c>
      <c r="AM851" s="305"/>
    </row>
    <row r="852" spans="1:39" outlineLevel="1">
      <c r="A852" s="513"/>
      <c r="B852" s="82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0"/>
      <c r="Z852" s="423"/>
      <c r="AA852" s="423"/>
      <c r="AB852" s="423"/>
      <c r="AC852" s="423"/>
      <c r="AD852" s="423"/>
      <c r="AE852" s="423"/>
      <c r="AF852" s="423"/>
      <c r="AG852" s="423"/>
      <c r="AH852" s="423"/>
      <c r="AI852" s="423"/>
      <c r="AJ852" s="423"/>
      <c r="AK852" s="423"/>
      <c r="AL852" s="423"/>
      <c r="AM852" s="305"/>
    </row>
    <row r="853" spans="1:39" outlineLevel="1">
      <c r="A853" s="513">
        <v>26</v>
      </c>
      <c r="B853" s="844" t="s">
        <v>118</v>
      </c>
      <c r="C853" s="290" t="s">
        <v>25</v>
      </c>
      <c r="D853" s="294">
        <f>'7.  Persistence Report'!AY155</f>
        <v>3346857.4338127971</v>
      </c>
      <c r="E853" s="294">
        <f>'7.  Persistence Report'!AZ155</f>
        <v>3346857.4338127971</v>
      </c>
      <c r="F853" s="294">
        <f>'7.  Persistence Report'!BA155</f>
        <v>3330123.1466437331</v>
      </c>
      <c r="G853" s="294"/>
      <c r="H853" s="294"/>
      <c r="I853" s="294"/>
      <c r="J853" s="294"/>
      <c r="K853" s="294"/>
      <c r="L853" s="294"/>
      <c r="M853" s="294"/>
      <c r="N853" s="294">
        <v>12</v>
      </c>
      <c r="O853" s="294">
        <f>'7.  Persistence Report'!T155</f>
        <v>608.37545015519993</v>
      </c>
      <c r="P853" s="294">
        <f>'7.  Persistence Report'!U155</f>
        <v>608.37545015519993</v>
      </c>
      <c r="Q853" s="294">
        <f>'7.  Persistence Report'!V155</f>
        <v>605.33357290442393</v>
      </c>
      <c r="R853" s="294"/>
      <c r="S853" s="294"/>
      <c r="T853" s="294"/>
      <c r="U853" s="294"/>
      <c r="V853" s="294"/>
      <c r="W853" s="294"/>
      <c r="X853" s="294"/>
      <c r="Y853" s="424"/>
      <c r="Z853" s="424">
        <v>0.14960000000000001</v>
      </c>
      <c r="AA853" s="413">
        <v>0.67190000000000005</v>
      </c>
      <c r="AB853" s="413">
        <v>0.18659999999999999</v>
      </c>
      <c r="AC853" s="413"/>
      <c r="AD853" s="413"/>
      <c r="AE853" s="413"/>
      <c r="AF853" s="413"/>
      <c r="AG853" s="413"/>
      <c r="AH853" s="413"/>
      <c r="AI853" s="413"/>
      <c r="AJ853" s="413"/>
      <c r="AK853" s="413"/>
      <c r="AL853" s="413"/>
      <c r="AM853" s="744">
        <f>SUM(Y853:AL853)</f>
        <v>1.0081000000000002</v>
      </c>
    </row>
    <row r="854" spans="1:39" outlineLevel="1">
      <c r="A854" s="513"/>
      <c r="B854" s="82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09">
        <f>Y853</f>
        <v>0</v>
      </c>
      <c r="Z854" s="409">
        <f t="shared" ref="Z854" si="1723">Z853</f>
        <v>0.14960000000000001</v>
      </c>
      <c r="AA854" s="409">
        <f t="shared" ref="AA854" si="1724">AA853</f>
        <v>0.67190000000000005</v>
      </c>
      <c r="AB854" s="409">
        <f t="shared" ref="AB854" si="1725">AB853</f>
        <v>0.18659999999999999</v>
      </c>
      <c r="AC854" s="409">
        <f t="shared" ref="AC854" si="1726">AC853</f>
        <v>0</v>
      </c>
      <c r="AD854" s="409">
        <f t="shared" ref="AD854" si="1727">AD853</f>
        <v>0</v>
      </c>
      <c r="AE854" s="409">
        <f t="shared" ref="AE854" si="1728">AE853</f>
        <v>0</v>
      </c>
      <c r="AF854" s="409">
        <f t="shared" ref="AF854" si="1729">AF853</f>
        <v>0</v>
      </c>
      <c r="AG854" s="409">
        <f t="shared" ref="AG854" si="1730">AG853</f>
        <v>0</v>
      </c>
      <c r="AH854" s="409">
        <f t="shared" ref="AH854" si="1731">AH853</f>
        <v>0</v>
      </c>
      <c r="AI854" s="409">
        <f t="shared" ref="AI854" si="1732">AI853</f>
        <v>0</v>
      </c>
      <c r="AJ854" s="409">
        <f t="shared" ref="AJ854" si="1733">AJ853</f>
        <v>0</v>
      </c>
      <c r="AK854" s="409">
        <f t="shared" ref="AK854" si="1734">AK853</f>
        <v>0</v>
      </c>
      <c r="AL854" s="409">
        <f t="shared" ref="AL854" si="1735">AL853</f>
        <v>0</v>
      </c>
      <c r="AM854" s="305"/>
    </row>
    <row r="855" spans="1:39" outlineLevel="1">
      <c r="A855" s="513"/>
      <c r="B855" s="82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0"/>
      <c r="Z855" s="423"/>
      <c r="AA855" s="423"/>
      <c r="AB855" s="423"/>
      <c r="AC855" s="423"/>
      <c r="AD855" s="423"/>
      <c r="AE855" s="423"/>
      <c r="AF855" s="423"/>
      <c r="AG855" s="423"/>
      <c r="AH855" s="423"/>
      <c r="AI855" s="423"/>
      <c r="AJ855" s="423"/>
      <c r="AK855" s="423"/>
      <c r="AL855" s="423"/>
      <c r="AM855" s="305"/>
    </row>
    <row r="856" spans="1:39" ht="30" outlineLevel="1">
      <c r="A856" s="513">
        <v>27</v>
      </c>
      <c r="B856" s="844" t="s">
        <v>119</v>
      </c>
      <c r="C856" s="290" t="s">
        <v>25</v>
      </c>
      <c r="D856" s="294">
        <f>'7.  Persistence Report'!AZ158</f>
        <v>24160</v>
      </c>
      <c r="E856" s="294">
        <f>'7.  Persistence Report'!BA158</f>
        <v>0</v>
      </c>
      <c r="F856" s="294"/>
      <c r="G856" s="294"/>
      <c r="H856" s="294"/>
      <c r="I856" s="294"/>
      <c r="J856" s="294"/>
      <c r="K856" s="294"/>
      <c r="L856" s="294"/>
      <c r="M856" s="294"/>
      <c r="N856" s="294">
        <v>12</v>
      </c>
      <c r="O856" s="294">
        <f>'7.  Persistence Report'!U158</f>
        <v>4.4066655292087269</v>
      </c>
      <c r="P856" s="294">
        <f>'7.  Persistence Report'!V158</f>
        <v>0</v>
      </c>
      <c r="Q856" s="294"/>
      <c r="R856" s="294"/>
      <c r="S856" s="294"/>
      <c r="T856" s="294"/>
      <c r="U856" s="294"/>
      <c r="V856" s="294"/>
      <c r="W856" s="294"/>
      <c r="X856" s="294"/>
      <c r="Y856" s="424"/>
      <c r="Z856" s="413">
        <f>Z673</f>
        <v>0.41</v>
      </c>
      <c r="AA856" s="413">
        <f>AA673</f>
        <v>0.56000000000000005</v>
      </c>
      <c r="AB856" s="413"/>
      <c r="AC856" s="413"/>
      <c r="AD856" s="413"/>
      <c r="AE856" s="413"/>
      <c r="AF856" s="413"/>
      <c r="AG856" s="413"/>
      <c r="AH856" s="413"/>
      <c r="AI856" s="413"/>
      <c r="AJ856" s="413"/>
      <c r="AK856" s="413"/>
      <c r="AL856" s="413"/>
      <c r="AM856" s="295">
        <f>SUM(Y856:AL856)</f>
        <v>0.97</v>
      </c>
    </row>
    <row r="857" spans="1:39" outlineLevel="1">
      <c r="A857" s="513"/>
      <c r="B857" s="82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09">
        <f>Y856</f>
        <v>0</v>
      </c>
      <c r="Z857" s="409">
        <f t="shared" ref="Z857" si="1736">Z856</f>
        <v>0.41</v>
      </c>
      <c r="AA857" s="409">
        <f t="shared" ref="AA857" si="1737">AA856</f>
        <v>0.56000000000000005</v>
      </c>
      <c r="AB857" s="409">
        <f t="shared" ref="AB857" si="1738">AB856</f>
        <v>0</v>
      </c>
      <c r="AC857" s="409">
        <f t="shared" ref="AC857" si="1739">AC856</f>
        <v>0</v>
      </c>
      <c r="AD857" s="409">
        <f t="shared" ref="AD857" si="1740">AD856</f>
        <v>0</v>
      </c>
      <c r="AE857" s="409">
        <f t="shared" ref="AE857" si="1741">AE856</f>
        <v>0</v>
      </c>
      <c r="AF857" s="409">
        <f t="shared" ref="AF857" si="1742">AF856</f>
        <v>0</v>
      </c>
      <c r="AG857" s="409">
        <f t="shared" ref="AG857" si="1743">AG856</f>
        <v>0</v>
      </c>
      <c r="AH857" s="409">
        <f t="shared" ref="AH857" si="1744">AH856</f>
        <v>0</v>
      </c>
      <c r="AI857" s="409">
        <f t="shared" ref="AI857" si="1745">AI856</f>
        <v>0</v>
      </c>
      <c r="AJ857" s="409">
        <f t="shared" ref="AJ857" si="1746">AJ856</f>
        <v>0</v>
      </c>
      <c r="AK857" s="409">
        <f t="shared" ref="AK857" si="1747">AK856</f>
        <v>0</v>
      </c>
      <c r="AL857" s="409">
        <f t="shared" ref="AL857" si="1748">AL856</f>
        <v>0</v>
      </c>
      <c r="AM857" s="305"/>
    </row>
    <row r="858" spans="1:39" outlineLevel="1">
      <c r="A858" s="513"/>
      <c r="B858" s="82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0"/>
      <c r="Z858" s="423"/>
      <c r="AA858" s="423"/>
      <c r="AB858" s="423"/>
      <c r="AC858" s="423"/>
      <c r="AD858" s="423"/>
      <c r="AE858" s="423"/>
      <c r="AF858" s="423"/>
      <c r="AG858" s="423"/>
      <c r="AH858" s="423"/>
      <c r="AI858" s="423"/>
      <c r="AJ858" s="423"/>
      <c r="AK858" s="423"/>
      <c r="AL858" s="423"/>
      <c r="AM858" s="305"/>
    </row>
    <row r="859" spans="1:39" ht="30" outlineLevel="1">
      <c r="A859" s="513">
        <v>28</v>
      </c>
      <c r="B859" s="844"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4"/>
      <c r="Z859" s="413"/>
      <c r="AA859" s="413"/>
      <c r="AB859" s="413"/>
      <c r="AC859" s="413"/>
      <c r="AD859" s="413"/>
      <c r="AE859" s="413"/>
      <c r="AF859" s="413"/>
      <c r="AG859" s="413"/>
      <c r="AH859" s="413"/>
      <c r="AI859" s="413"/>
      <c r="AJ859" s="413"/>
      <c r="AK859" s="413"/>
      <c r="AL859" s="413"/>
      <c r="AM859" s="295">
        <f>SUM(Y859:AL859)</f>
        <v>0</v>
      </c>
    </row>
    <row r="860" spans="1:39" outlineLevel="1">
      <c r="A860" s="513"/>
      <c r="B860" s="82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09">
        <f>Y859</f>
        <v>0</v>
      </c>
      <c r="Z860" s="409">
        <f t="shared" ref="Z860" si="1749">Z859</f>
        <v>0</v>
      </c>
      <c r="AA860" s="409">
        <f t="shared" ref="AA860" si="1750">AA859</f>
        <v>0</v>
      </c>
      <c r="AB860" s="409">
        <f t="shared" ref="AB860" si="1751">AB859</f>
        <v>0</v>
      </c>
      <c r="AC860" s="409">
        <f t="shared" ref="AC860" si="1752">AC859</f>
        <v>0</v>
      </c>
      <c r="AD860" s="409">
        <f t="shared" ref="AD860" si="1753">AD859</f>
        <v>0</v>
      </c>
      <c r="AE860" s="409">
        <f t="shared" ref="AE860" si="1754">AE859</f>
        <v>0</v>
      </c>
      <c r="AF860" s="409">
        <f t="shared" ref="AF860" si="1755">AF859</f>
        <v>0</v>
      </c>
      <c r="AG860" s="409">
        <f t="shared" ref="AG860" si="1756">AG859</f>
        <v>0</v>
      </c>
      <c r="AH860" s="409">
        <f t="shared" ref="AH860" si="1757">AH859</f>
        <v>0</v>
      </c>
      <c r="AI860" s="409">
        <f t="shared" ref="AI860" si="1758">AI859</f>
        <v>0</v>
      </c>
      <c r="AJ860" s="409">
        <f t="shared" ref="AJ860" si="1759">AJ859</f>
        <v>0</v>
      </c>
      <c r="AK860" s="409">
        <f t="shared" ref="AK860" si="1760">AK859</f>
        <v>0</v>
      </c>
      <c r="AL860" s="409">
        <f t="shared" ref="AL860" si="1761">AL859</f>
        <v>0</v>
      </c>
      <c r="AM860" s="305"/>
    </row>
    <row r="861" spans="1:39" outlineLevel="1">
      <c r="A861" s="513"/>
      <c r="B861" s="82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0"/>
      <c r="Z861" s="423"/>
      <c r="AA861" s="423"/>
      <c r="AB861" s="423"/>
      <c r="AC861" s="423"/>
      <c r="AD861" s="423"/>
      <c r="AE861" s="423"/>
      <c r="AF861" s="423"/>
      <c r="AG861" s="423"/>
      <c r="AH861" s="423"/>
      <c r="AI861" s="423"/>
      <c r="AJ861" s="423"/>
      <c r="AK861" s="423"/>
      <c r="AL861" s="423"/>
      <c r="AM861" s="305"/>
    </row>
    <row r="862" spans="1:39" ht="30" outlineLevel="1">
      <c r="A862" s="513">
        <v>29</v>
      </c>
      <c r="B862" s="844"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4"/>
      <c r="Z862" s="413"/>
      <c r="AA862" s="413"/>
      <c r="AB862" s="413"/>
      <c r="AC862" s="413"/>
      <c r="AD862" s="413"/>
      <c r="AE862" s="413"/>
      <c r="AF862" s="413"/>
      <c r="AG862" s="413"/>
      <c r="AH862" s="413"/>
      <c r="AI862" s="413"/>
      <c r="AJ862" s="413"/>
      <c r="AK862" s="413"/>
      <c r="AL862" s="413"/>
      <c r="AM862" s="295">
        <f>SUM(Y862:AL862)</f>
        <v>0</v>
      </c>
    </row>
    <row r="863" spans="1:39" outlineLevel="1">
      <c r="A863" s="513"/>
      <c r="B863" s="82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09">
        <f>Y862</f>
        <v>0</v>
      </c>
      <c r="Z863" s="409">
        <f t="shared" ref="Z863" si="1762">Z862</f>
        <v>0</v>
      </c>
      <c r="AA863" s="409">
        <f t="shared" ref="AA863" si="1763">AA862</f>
        <v>0</v>
      </c>
      <c r="AB863" s="409">
        <f t="shared" ref="AB863" si="1764">AB862</f>
        <v>0</v>
      </c>
      <c r="AC863" s="409">
        <f t="shared" ref="AC863" si="1765">AC862</f>
        <v>0</v>
      </c>
      <c r="AD863" s="409">
        <f t="shared" ref="AD863" si="1766">AD862</f>
        <v>0</v>
      </c>
      <c r="AE863" s="409">
        <f t="shared" ref="AE863" si="1767">AE862</f>
        <v>0</v>
      </c>
      <c r="AF863" s="409">
        <f t="shared" ref="AF863" si="1768">AF862</f>
        <v>0</v>
      </c>
      <c r="AG863" s="409">
        <f t="shared" ref="AG863" si="1769">AG862</f>
        <v>0</v>
      </c>
      <c r="AH863" s="409">
        <f t="shared" ref="AH863" si="1770">AH862</f>
        <v>0</v>
      </c>
      <c r="AI863" s="409">
        <f t="shared" ref="AI863" si="1771">AI862</f>
        <v>0</v>
      </c>
      <c r="AJ863" s="409">
        <f t="shared" ref="AJ863" si="1772">AJ862</f>
        <v>0</v>
      </c>
      <c r="AK863" s="409">
        <f t="shared" ref="AK863" si="1773">AK862</f>
        <v>0</v>
      </c>
      <c r="AL863" s="409">
        <f t="shared" ref="AL863" si="1774">AL862</f>
        <v>0</v>
      </c>
      <c r="AM863" s="305"/>
    </row>
    <row r="864" spans="1:39" outlineLevel="1">
      <c r="A864" s="513"/>
      <c r="B864" s="82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0"/>
      <c r="Z864" s="423"/>
      <c r="AA864" s="423"/>
      <c r="AB864" s="423"/>
      <c r="AC864" s="423"/>
      <c r="AD864" s="423"/>
      <c r="AE864" s="423"/>
      <c r="AF864" s="423"/>
      <c r="AG864" s="423"/>
      <c r="AH864" s="423"/>
      <c r="AI864" s="423"/>
      <c r="AJ864" s="423"/>
      <c r="AK864" s="423"/>
      <c r="AL864" s="423"/>
      <c r="AM864" s="305"/>
    </row>
    <row r="865" spans="1:39" ht="30" outlineLevel="1">
      <c r="A865" s="513">
        <v>30</v>
      </c>
      <c r="B865" s="844" t="s">
        <v>122</v>
      </c>
      <c r="C865" s="290" t="s">
        <v>25</v>
      </c>
      <c r="D865" s="294">
        <f>'7.  Persistence Report'!AY156</f>
        <v>3592069.7669999991</v>
      </c>
      <c r="E865" s="294">
        <f>'7.  Persistence Report'!AZ156</f>
        <v>3592069.7669999991</v>
      </c>
      <c r="F865" s="294">
        <f>'7.  Persistence Report'!BA156</f>
        <v>3592069.7669999991</v>
      </c>
      <c r="G865" s="294"/>
      <c r="H865" s="294"/>
      <c r="I865" s="294"/>
      <c r="J865" s="294"/>
      <c r="K865" s="294"/>
      <c r="L865" s="294"/>
      <c r="M865" s="294"/>
      <c r="N865" s="294">
        <v>12</v>
      </c>
      <c r="O865" s="294">
        <f>'7.  Persistence Report'!T156</f>
        <v>857.59185600000001</v>
      </c>
      <c r="P865" s="294">
        <f>'7.  Persistence Report'!U156</f>
        <v>857.59185600000001</v>
      </c>
      <c r="Q865" s="294">
        <f>'7.  Persistence Report'!V156</f>
        <v>857.59185600000001</v>
      </c>
      <c r="R865" s="294"/>
      <c r="S865" s="294"/>
      <c r="T865" s="294"/>
      <c r="U865" s="294"/>
      <c r="V865" s="294"/>
      <c r="W865" s="294"/>
      <c r="X865" s="294"/>
      <c r="Y865" s="424"/>
      <c r="Z865" s="413"/>
      <c r="AA865" s="413">
        <v>0.53120000000000001</v>
      </c>
      <c r="AB865" s="413">
        <v>0.24790000000000001</v>
      </c>
      <c r="AC865" s="413"/>
      <c r="AD865" s="413"/>
      <c r="AE865" s="413"/>
      <c r="AF865" s="413">
        <v>0.22090000000000001</v>
      </c>
      <c r="AG865" s="413"/>
      <c r="AH865" s="413"/>
      <c r="AI865" s="413"/>
      <c r="AJ865" s="413"/>
      <c r="AK865" s="413"/>
      <c r="AL865" s="413"/>
      <c r="AM865" s="744">
        <f>SUM(Y865:AL865)</f>
        <v>1</v>
      </c>
    </row>
    <row r="866" spans="1:39" outlineLevel="1">
      <c r="A866" s="513"/>
      <c r="B866" s="82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09">
        <f>Y865</f>
        <v>0</v>
      </c>
      <c r="Z866" s="409">
        <f t="shared" ref="Z866" si="1775">Z865</f>
        <v>0</v>
      </c>
      <c r="AA866" s="409">
        <f t="shared" ref="AA866" si="1776">AA865</f>
        <v>0.53120000000000001</v>
      </c>
      <c r="AB866" s="409">
        <f t="shared" ref="AB866" si="1777">AB865</f>
        <v>0.24790000000000001</v>
      </c>
      <c r="AC866" s="409">
        <f t="shared" ref="AC866" si="1778">AC865</f>
        <v>0</v>
      </c>
      <c r="AD866" s="409">
        <f t="shared" ref="AD866" si="1779">AD865</f>
        <v>0</v>
      </c>
      <c r="AE866" s="409">
        <f t="shared" ref="AE866" si="1780">AE865</f>
        <v>0</v>
      </c>
      <c r="AF866" s="409">
        <f t="shared" ref="AF866" si="1781">AF865</f>
        <v>0.22090000000000001</v>
      </c>
      <c r="AG866" s="409">
        <f t="shared" ref="AG866" si="1782">AG865</f>
        <v>0</v>
      </c>
      <c r="AH866" s="409">
        <f t="shared" ref="AH866" si="1783">AH865</f>
        <v>0</v>
      </c>
      <c r="AI866" s="409">
        <f t="shared" ref="AI866" si="1784">AI865</f>
        <v>0</v>
      </c>
      <c r="AJ866" s="409">
        <f t="shared" ref="AJ866" si="1785">AJ865</f>
        <v>0</v>
      </c>
      <c r="AK866" s="409">
        <f t="shared" ref="AK866" si="1786">AK865</f>
        <v>0</v>
      </c>
      <c r="AL866" s="409">
        <f t="shared" ref="AL866" si="1787">AL865</f>
        <v>0</v>
      </c>
      <c r="AM866" s="305"/>
    </row>
    <row r="867" spans="1:39" outlineLevel="1">
      <c r="A867" s="513"/>
      <c r="B867" s="82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0"/>
      <c r="Z867" s="423"/>
      <c r="AA867" s="423"/>
      <c r="AB867" s="423"/>
      <c r="AC867" s="423"/>
      <c r="AD867" s="423"/>
      <c r="AE867" s="423"/>
      <c r="AF867" s="423"/>
      <c r="AG867" s="423"/>
      <c r="AH867" s="423"/>
      <c r="AI867" s="423"/>
      <c r="AJ867" s="423"/>
      <c r="AK867" s="423"/>
      <c r="AL867" s="423"/>
      <c r="AM867" s="305"/>
    </row>
    <row r="868" spans="1:39" ht="30" outlineLevel="1">
      <c r="A868" s="513">
        <v>31</v>
      </c>
      <c r="B868" s="844"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4"/>
      <c r="Z868" s="413"/>
      <c r="AA868" s="413"/>
      <c r="AB868" s="413"/>
      <c r="AC868" s="413"/>
      <c r="AD868" s="413"/>
      <c r="AE868" s="413"/>
      <c r="AF868" s="413"/>
      <c r="AG868" s="413"/>
      <c r="AH868" s="413"/>
      <c r="AI868" s="413"/>
      <c r="AJ868" s="413"/>
      <c r="AK868" s="413"/>
      <c r="AL868" s="413"/>
      <c r="AM868" s="295">
        <f>SUM(Y868:AL868)</f>
        <v>0</v>
      </c>
    </row>
    <row r="869" spans="1:39" outlineLevel="1">
      <c r="A869" s="513"/>
      <c r="B869" s="82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09">
        <f>Y868</f>
        <v>0</v>
      </c>
      <c r="Z869" s="409">
        <f t="shared" ref="Z869" si="1788">Z868</f>
        <v>0</v>
      </c>
      <c r="AA869" s="409">
        <f t="shared" ref="AA869" si="1789">AA868</f>
        <v>0</v>
      </c>
      <c r="AB869" s="409">
        <f t="shared" ref="AB869" si="1790">AB868</f>
        <v>0</v>
      </c>
      <c r="AC869" s="409">
        <f t="shared" ref="AC869" si="1791">AC868</f>
        <v>0</v>
      </c>
      <c r="AD869" s="409">
        <f t="shared" ref="AD869" si="1792">AD868</f>
        <v>0</v>
      </c>
      <c r="AE869" s="409">
        <f t="shared" ref="AE869" si="1793">AE868</f>
        <v>0</v>
      </c>
      <c r="AF869" s="409">
        <f t="shared" ref="AF869" si="1794">AF868</f>
        <v>0</v>
      </c>
      <c r="AG869" s="409">
        <f t="shared" ref="AG869" si="1795">AG868</f>
        <v>0</v>
      </c>
      <c r="AH869" s="409">
        <f t="shared" ref="AH869" si="1796">AH868</f>
        <v>0</v>
      </c>
      <c r="AI869" s="409">
        <f t="shared" ref="AI869" si="1797">AI868</f>
        <v>0</v>
      </c>
      <c r="AJ869" s="409">
        <f t="shared" ref="AJ869" si="1798">AJ868</f>
        <v>0</v>
      </c>
      <c r="AK869" s="409">
        <f t="shared" ref="AK869" si="1799">AK868</f>
        <v>0</v>
      </c>
      <c r="AL869" s="409">
        <f t="shared" ref="AL869" si="1800">AL868</f>
        <v>0</v>
      </c>
      <c r="AM869" s="305"/>
    </row>
    <row r="870" spans="1:39" outlineLevel="1">
      <c r="A870" s="513"/>
      <c r="B870" s="844"/>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0"/>
      <c r="Z870" s="423"/>
      <c r="AA870" s="423"/>
      <c r="AB870" s="423"/>
      <c r="AC870" s="423"/>
      <c r="AD870" s="423"/>
      <c r="AE870" s="423"/>
      <c r="AF870" s="423"/>
      <c r="AG870" s="423"/>
      <c r="AH870" s="423"/>
      <c r="AI870" s="423"/>
      <c r="AJ870" s="423"/>
      <c r="AK870" s="423"/>
      <c r="AL870" s="423"/>
      <c r="AM870" s="305"/>
    </row>
    <row r="871" spans="1:39" ht="30" outlineLevel="1">
      <c r="A871" s="513">
        <v>32</v>
      </c>
      <c r="B871" s="844"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4"/>
      <c r="Z871" s="413"/>
      <c r="AA871" s="413"/>
      <c r="AB871" s="413"/>
      <c r="AC871" s="413"/>
      <c r="AD871" s="413"/>
      <c r="AE871" s="413"/>
      <c r="AF871" s="413"/>
      <c r="AG871" s="413"/>
      <c r="AH871" s="413"/>
      <c r="AI871" s="413"/>
      <c r="AJ871" s="413"/>
      <c r="AK871" s="413"/>
      <c r="AL871" s="413"/>
      <c r="AM871" s="295">
        <f>SUM(Y871:AL871)</f>
        <v>0</v>
      </c>
    </row>
    <row r="872" spans="1:39" outlineLevel="1">
      <c r="A872" s="513"/>
      <c r="B872" s="82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09">
        <f>Y871</f>
        <v>0</v>
      </c>
      <c r="Z872" s="409">
        <f t="shared" ref="Z872" si="1801">Z871</f>
        <v>0</v>
      </c>
      <c r="AA872" s="409">
        <f t="shared" ref="AA872" si="1802">AA871</f>
        <v>0</v>
      </c>
      <c r="AB872" s="409">
        <f t="shared" ref="AB872" si="1803">AB871</f>
        <v>0</v>
      </c>
      <c r="AC872" s="409">
        <f t="shared" ref="AC872" si="1804">AC871</f>
        <v>0</v>
      </c>
      <c r="AD872" s="409">
        <f t="shared" ref="AD872" si="1805">AD871</f>
        <v>0</v>
      </c>
      <c r="AE872" s="409">
        <f t="shared" ref="AE872" si="1806">AE871</f>
        <v>0</v>
      </c>
      <c r="AF872" s="409">
        <f t="shared" ref="AF872" si="1807">AF871</f>
        <v>0</v>
      </c>
      <c r="AG872" s="409">
        <f t="shared" ref="AG872" si="1808">AG871</f>
        <v>0</v>
      </c>
      <c r="AH872" s="409">
        <f t="shared" ref="AH872" si="1809">AH871</f>
        <v>0</v>
      </c>
      <c r="AI872" s="409">
        <f t="shared" ref="AI872" si="1810">AI871</f>
        <v>0</v>
      </c>
      <c r="AJ872" s="409">
        <f t="shared" ref="AJ872" si="1811">AJ871</f>
        <v>0</v>
      </c>
      <c r="AK872" s="409">
        <f t="shared" ref="AK872" si="1812">AK871</f>
        <v>0</v>
      </c>
      <c r="AL872" s="409">
        <f>AL871</f>
        <v>0</v>
      </c>
      <c r="AM872" s="305"/>
    </row>
    <row r="873" spans="1:39" outlineLevel="1">
      <c r="A873" s="513"/>
      <c r="B873" s="844"/>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0"/>
      <c r="Z873" s="423"/>
      <c r="AA873" s="423"/>
      <c r="AB873" s="423"/>
      <c r="AC873" s="423"/>
      <c r="AD873" s="423"/>
      <c r="AE873" s="423"/>
      <c r="AF873" s="423"/>
      <c r="AG873" s="423"/>
      <c r="AH873" s="423"/>
      <c r="AI873" s="423"/>
      <c r="AJ873" s="423"/>
      <c r="AK873" s="423"/>
      <c r="AL873" s="423"/>
      <c r="AM873" s="305"/>
    </row>
    <row r="874" spans="1:39" ht="15.75" outlineLevel="1">
      <c r="A874" s="513"/>
      <c r="B874" s="821"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0"/>
      <c r="Z874" s="423"/>
      <c r="AA874" s="423"/>
      <c r="AB874" s="423"/>
      <c r="AC874" s="423"/>
      <c r="AD874" s="423"/>
      <c r="AE874" s="423"/>
      <c r="AF874" s="423"/>
      <c r="AG874" s="423"/>
      <c r="AH874" s="423"/>
      <c r="AI874" s="423"/>
      <c r="AJ874" s="423"/>
      <c r="AK874" s="423"/>
      <c r="AL874" s="423"/>
      <c r="AM874" s="305"/>
    </row>
    <row r="875" spans="1:39" outlineLevel="1">
      <c r="A875" s="513">
        <v>33</v>
      </c>
      <c r="B875" s="844"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4"/>
      <c r="Z875" s="413"/>
      <c r="AA875" s="413"/>
      <c r="AB875" s="413"/>
      <c r="AC875" s="413"/>
      <c r="AD875" s="413"/>
      <c r="AE875" s="413"/>
      <c r="AF875" s="413"/>
      <c r="AG875" s="413"/>
      <c r="AH875" s="413"/>
      <c r="AI875" s="413"/>
      <c r="AJ875" s="413"/>
      <c r="AK875" s="413"/>
      <c r="AL875" s="413"/>
      <c r="AM875" s="295">
        <f>SUM(Y875:AL875)</f>
        <v>0</v>
      </c>
    </row>
    <row r="876" spans="1:39" outlineLevel="1">
      <c r="A876" s="513"/>
      <c r="B876" s="82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09">
        <f>Y875</f>
        <v>0</v>
      </c>
      <c r="Z876" s="409">
        <f t="shared" ref="Z876" si="1813">Z875</f>
        <v>0</v>
      </c>
      <c r="AA876" s="409">
        <f t="shared" ref="AA876" si="1814">AA875</f>
        <v>0</v>
      </c>
      <c r="AB876" s="409">
        <f t="shared" ref="AB876" si="1815">AB875</f>
        <v>0</v>
      </c>
      <c r="AC876" s="409">
        <f t="shared" ref="AC876" si="1816">AC875</f>
        <v>0</v>
      </c>
      <c r="AD876" s="409">
        <f t="shared" ref="AD876" si="1817">AD875</f>
        <v>0</v>
      </c>
      <c r="AE876" s="409">
        <f t="shared" ref="AE876" si="1818">AE875</f>
        <v>0</v>
      </c>
      <c r="AF876" s="409">
        <f t="shared" ref="AF876" si="1819">AF875</f>
        <v>0</v>
      </c>
      <c r="AG876" s="409">
        <f t="shared" ref="AG876" si="1820">AG875</f>
        <v>0</v>
      </c>
      <c r="AH876" s="409">
        <f t="shared" ref="AH876" si="1821">AH875</f>
        <v>0</v>
      </c>
      <c r="AI876" s="409">
        <f t="shared" ref="AI876" si="1822">AI875</f>
        <v>0</v>
      </c>
      <c r="AJ876" s="409">
        <f t="shared" ref="AJ876" si="1823">AJ875</f>
        <v>0</v>
      </c>
      <c r="AK876" s="409">
        <f t="shared" ref="AK876" si="1824">AK875</f>
        <v>0</v>
      </c>
      <c r="AL876" s="409">
        <f t="shared" ref="AL876" si="1825">AL875</f>
        <v>0</v>
      </c>
      <c r="AM876" s="305"/>
    </row>
    <row r="877" spans="1:39" outlineLevel="1">
      <c r="A877" s="513"/>
      <c r="B877" s="844"/>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0"/>
      <c r="Z877" s="423"/>
      <c r="AA877" s="423"/>
      <c r="AB877" s="423"/>
      <c r="AC877" s="423"/>
      <c r="AD877" s="423"/>
      <c r="AE877" s="423"/>
      <c r="AF877" s="423"/>
      <c r="AG877" s="423"/>
      <c r="AH877" s="423"/>
      <c r="AI877" s="423"/>
      <c r="AJ877" s="423"/>
      <c r="AK877" s="423"/>
      <c r="AL877" s="423"/>
      <c r="AM877" s="305"/>
    </row>
    <row r="878" spans="1:39" outlineLevel="1">
      <c r="A878" s="513">
        <v>34</v>
      </c>
      <c r="B878" s="844"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4"/>
      <c r="Z878" s="413"/>
      <c r="AA878" s="413"/>
      <c r="AB878" s="413"/>
      <c r="AC878" s="413"/>
      <c r="AD878" s="413"/>
      <c r="AE878" s="413"/>
      <c r="AF878" s="413"/>
      <c r="AG878" s="413"/>
      <c r="AH878" s="413"/>
      <c r="AI878" s="413"/>
      <c r="AJ878" s="413"/>
      <c r="AK878" s="413"/>
      <c r="AL878" s="413"/>
      <c r="AM878" s="295">
        <f>SUM(Y878:AL878)</f>
        <v>0</v>
      </c>
    </row>
    <row r="879" spans="1:39" outlineLevel="1">
      <c r="A879" s="513"/>
      <c r="B879" s="82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09">
        <f>Y878</f>
        <v>0</v>
      </c>
      <c r="Z879" s="409">
        <f t="shared" ref="Z879" si="1826">Z878</f>
        <v>0</v>
      </c>
      <c r="AA879" s="409">
        <f t="shared" ref="AA879" si="1827">AA878</f>
        <v>0</v>
      </c>
      <c r="AB879" s="409">
        <f t="shared" ref="AB879" si="1828">AB878</f>
        <v>0</v>
      </c>
      <c r="AC879" s="409">
        <f t="shared" ref="AC879" si="1829">AC878</f>
        <v>0</v>
      </c>
      <c r="AD879" s="409">
        <f t="shared" ref="AD879" si="1830">AD878</f>
        <v>0</v>
      </c>
      <c r="AE879" s="409">
        <f t="shared" ref="AE879" si="1831">AE878</f>
        <v>0</v>
      </c>
      <c r="AF879" s="409">
        <f t="shared" ref="AF879" si="1832">AF878</f>
        <v>0</v>
      </c>
      <c r="AG879" s="409">
        <f t="shared" ref="AG879" si="1833">AG878</f>
        <v>0</v>
      </c>
      <c r="AH879" s="409">
        <f t="shared" ref="AH879" si="1834">AH878</f>
        <v>0</v>
      </c>
      <c r="AI879" s="409">
        <f t="shared" ref="AI879" si="1835">AI878</f>
        <v>0</v>
      </c>
      <c r="AJ879" s="409">
        <f t="shared" ref="AJ879" si="1836">AJ878</f>
        <v>0</v>
      </c>
      <c r="AK879" s="409">
        <f t="shared" ref="AK879" si="1837">AK878</f>
        <v>0</v>
      </c>
      <c r="AL879" s="409">
        <f t="shared" ref="AL879" si="1838">AL878</f>
        <v>0</v>
      </c>
      <c r="AM879" s="305"/>
    </row>
    <row r="880" spans="1:39" outlineLevel="1">
      <c r="A880" s="513"/>
      <c r="B880" s="844"/>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0"/>
      <c r="Z880" s="423"/>
      <c r="AA880" s="423"/>
      <c r="AB880" s="423"/>
      <c r="AC880" s="423"/>
      <c r="AD880" s="423"/>
      <c r="AE880" s="423"/>
      <c r="AF880" s="423"/>
      <c r="AG880" s="423"/>
      <c r="AH880" s="423"/>
      <c r="AI880" s="423"/>
      <c r="AJ880" s="423"/>
      <c r="AK880" s="423"/>
      <c r="AL880" s="423"/>
      <c r="AM880" s="305"/>
    </row>
    <row r="881" spans="1:39" outlineLevel="1">
      <c r="A881" s="513">
        <v>35</v>
      </c>
      <c r="B881" s="844"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4"/>
      <c r="Z881" s="413"/>
      <c r="AA881" s="413"/>
      <c r="AB881" s="413"/>
      <c r="AC881" s="413"/>
      <c r="AD881" s="413"/>
      <c r="AE881" s="413"/>
      <c r="AF881" s="413"/>
      <c r="AG881" s="413"/>
      <c r="AH881" s="413"/>
      <c r="AI881" s="413"/>
      <c r="AJ881" s="413"/>
      <c r="AK881" s="413"/>
      <c r="AL881" s="413"/>
      <c r="AM881" s="295">
        <f>SUM(Y881:AL881)</f>
        <v>0</v>
      </c>
    </row>
    <row r="882" spans="1:39" outlineLevel="1">
      <c r="A882" s="513"/>
      <c r="B882" s="82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09">
        <f>Y881</f>
        <v>0</v>
      </c>
      <c r="Z882" s="409">
        <f t="shared" ref="Z882" si="1839">Z881</f>
        <v>0</v>
      </c>
      <c r="AA882" s="409">
        <f t="shared" ref="AA882" si="1840">AA881</f>
        <v>0</v>
      </c>
      <c r="AB882" s="409">
        <f t="shared" ref="AB882" si="1841">AB881</f>
        <v>0</v>
      </c>
      <c r="AC882" s="409">
        <f t="shared" ref="AC882" si="1842">AC881</f>
        <v>0</v>
      </c>
      <c r="AD882" s="409">
        <f t="shared" ref="AD882" si="1843">AD881</f>
        <v>0</v>
      </c>
      <c r="AE882" s="409">
        <f t="shared" ref="AE882" si="1844">AE881</f>
        <v>0</v>
      </c>
      <c r="AF882" s="409">
        <f t="shared" ref="AF882" si="1845">AF881</f>
        <v>0</v>
      </c>
      <c r="AG882" s="409">
        <f t="shared" ref="AG882" si="1846">AG881</f>
        <v>0</v>
      </c>
      <c r="AH882" s="409">
        <f t="shared" ref="AH882" si="1847">AH881</f>
        <v>0</v>
      </c>
      <c r="AI882" s="409">
        <f t="shared" ref="AI882" si="1848">AI881</f>
        <v>0</v>
      </c>
      <c r="AJ882" s="409">
        <f t="shared" ref="AJ882" si="1849">AJ881</f>
        <v>0</v>
      </c>
      <c r="AK882" s="409">
        <f t="shared" ref="AK882" si="1850">AK881</f>
        <v>0</v>
      </c>
      <c r="AL882" s="409">
        <f t="shared" ref="AL882" si="1851">AL881</f>
        <v>0</v>
      </c>
      <c r="AM882" s="305"/>
    </row>
    <row r="883" spans="1:39" outlineLevel="1">
      <c r="A883" s="513"/>
      <c r="B883" s="845"/>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0"/>
      <c r="Z883" s="423"/>
      <c r="AA883" s="423"/>
      <c r="AB883" s="423"/>
      <c r="AC883" s="423"/>
      <c r="AD883" s="423"/>
      <c r="AE883" s="423"/>
      <c r="AF883" s="423"/>
      <c r="AG883" s="423"/>
      <c r="AH883" s="423"/>
      <c r="AI883" s="423"/>
      <c r="AJ883" s="423"/>
      <c r="AK883" s="423"/>
      <c r="AL883" s="423"/>
      <c r="AM883" s="305"/>
    </row>
    <row r="884" spans="1:39" ht="15.75" outlineLevel="1">
      <c r="A884" s="513"/>
      <c r="B884" s="821"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0"/>
      <c r="Z884" s="423"/>
      <c r="AA884" s="423"/>
      <c r="AB884" s="423"/>
      <c r="AC884" s="423"/>
      <c r="AD884" s="423"/>
      <c r="AE884" s="423"/>
      <c r="AF884" s="423"/>
      <c r="AG884" s="423"/>
      <c r="AH884" s="423"/>
      <c r="AI884" s="423"/>
      <c r="AJ884" s="423"/>
      <c r="AK884" s="423"/>
      <c r="AL884" s="423"/>
      <c r="AM884" s="305"/>
    </row>
    <row r="885" spans="1:39" ht="45" outlineLevel="1">
      <c r="A885" s="513">
        <v>36</v>
      </c>
      <c r="B885" s="844"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4"/>
      <c r="Z885" s="413"/>
      <c r="AA885" s="413"/>
      <c r="AB885" s="413"/>
      <c r="AC885" s="413"/>
      <c r="AD885" s="413"/>
      <c r="AE885" s="413"/>
      <c r="AF885" s="413"/>
      <c r="AG885" s="413"/>
      <c r="AH885" s="413"/>
      <c r="AI885" s="413"/>
      <c r="AJ885" s="413"/>
      <c r="AK885" s="413"/>
      <c r="AL885" s="413"/>
      <c r="AM885" s="295">
        <f>SUM(Y885:AL885)</f>
        <v>0</v>
      </c>
    </row>
    <row r="886" spans="1:39" outlineLevel="1">
      <c r="A886" s="513"/>
      <c r="B886" s="82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09">
        <f>Y885</f>
        <v>0</v>
      </c>
      <c r="Z886" s="409">
        <f t="shared" ref="Z886" si="1852">Z885</f>
        <v>0</v>
      </c>
      <c r="AA886" s="409">
        <f t="shared" ref="AA886" si="1853">AA885</f>
        <v>0</v>
      </c>
      <c r="AB886" s="409">
        <f t="shared" ref="AB886" si="1854">AB885</f>
        <v>0</v>
      </c>
      <c r="AC886" s="409">
        <f t="shared" ref="AC886" si="1855">AC885</f>
        <v>0</v>
      </c>
      <c r="AD886" s="409">
        <f t="shared" ref="AD886" si="1856">AD885</f>
        <v>0</v>
      </c>
      <c r="AE886" s="409">
        <f t="shared" ref="AE886" si="1857">AE885</f>
        <v>0</v>
      </c>
      <c r="AF886" s="409">
        <f t="shared" ref="AF886" si="1858">AF885</f>
        <v>0</v>
      </c>
      <c r="AG886" s="409">
        <f t="shared" ref="AG886" si="1859">AG885</f>
        <v>0</v>
      </c>
      <c r="AH886" s="409">
        <f t="shared" ref="AH886" si="1860">AH885</f>
        <v>0</v>
      </c>
      <c r="AI886" s="409">
        <f t="shared" ref="AI886" si="1861">AI885</f>
        <v>0</v>
      </c>
      <c r="AJ886" s="409">
        <f t="shared" ref="AJ886" si="1862">AJ885</f>
        <v>0</v>
      </c>
      <c r="AK886" s="409">
        <f t="shared" ref="AK886" si="1863">AK885</f>
        <v>0</v>
      </c>
      <c r="AL886" s="409">
        <f t="shared" ref="AL886" si="1864">AL885</f>
        <v>0</v>
      </c>
      <c r="AM886" s="305"/>
    </row>
    <row r="887" spans="1:39" outlineLevel="1">
      <c r="A887" s="513"/>
      <c r="B887" s="844"/>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0"/>
      <c r="Z887" s="423"/>
      <c r="AA887" s="423"/>
      <c r="AB887" s="423"/>
      <c r="AC887" s="423"/>
      <c r="AD887" s="423"/>
      <c r="AE887" s="423"/>
      <c r="AF887" s="423"/>
      <c r="AG887" s="423"/>
      <c r="AH887" s="423"/>
      <c r="AI887" s="423"/>
      <c r="AJ887" s="423"/>
      <c r="AK887" s="423"/>
      <c r="AL887" s="423"/>
      <c r="AM887" s="305"/>
    </row>
    <row r="888" spans="1:39" ht="30" outlineLevel="1">
      <c r="A888" s="513">
        <v>37</v>
      </c>
      <c r="B888" s="844"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4"/>
      <c r="Z888" s="413"/>
      <c r="AA888" s="413"/>
      <c r="AB888" s="413"/>
      <c r="AC888" s="413"/>
      <c r="AD888" s="413"/>
      <c r="AE888" s="413"/>
      <c r="AF888" s="413"/>
      <c r="AG888" s="413"/>
      <c r="AH888" s="413"/>
      <c r="AI888" s="413"/>
      <c r="AJ888" s="413"/>
      <c r="AK888" s="413"/>
      <c r="AL888" s="413"/>
      <c r="AM888" s="295">
        <f>SUM(Y888:AL888)</f>
        <v>0</v>
      </c>
    </row>
    <row r="889" spans="1:39" outlineLevel="1">
      <c r="A889" s="513"/>
      <c r="B889" s="82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09">
        <f>Y888</f>
        <v>0</v>
      </c>
      <c r="Z889" s="409">
        <f t="shared" ref="Z889" si="1865">Z888</f>
        <v>0</v>
      </c>
      <c r="AA889" s="409">
        <f t="shared" ref="AA889" si="1866">AA888</f>
        <v>0</v>
      </c>
      <c r="AB889" s="409">
        <f t="shared" ref="AB889" si="1867">AB888</f>
        <v>0</v>
      </c>
      <c r="AC889" s="409">
        <f t="shared" ref="AC889" si="1868">AC888</f>
        <v>0</v>
      </c>
      <c r="AD889" s="409">
        <f t="shared" ref="AD889" si="1869">AD888</f>
        <v>0</v>
      </c>
      <c r="AE889" s="409">
        <f t="shared" ref="AE889" si="1870">AE888</f>
        <v>0</v>
      </c>
      <c r="AF889" s="409">
        <f t="shared" ref="AF889" si="1871">AF888</f>
        <v>0</v>
      </c>
      <c r="AG889" s="409">
        <f t="shared" ref="AG889" si="1872">AG888</f>
        <v>0</v>
      </c>
      <c r="AH889" s="409">
        <f t="shared" ref="AH889" si="1873">AH888</f>
        <v>0</v>
      </c>
      <c r="AI889" s="409">
        <f t="shared" ref="AI889" si="1874">AI888</f>
        <v>0</v>
      </c>
      <c r="AJ889" s="409">
        <f t="shared" ref="AJ889" si="1875">AJ888</f>
        <v>0</v>
      </c>
      <c r="AK889" s="409">
        <f t="shared" ref="AK889" si="1876">AK888</f>
        <v>0</v>
      </c>
      <c r="AL889" s="409">
        <f t="shared" ref="AL889" si="1877">AL888</f>
        <v>0</v>
      </c>
      <c r="AM889" s="305"/>
    </row>
    <row r="890" spans="1:39" outlineLevel="1">
      <c r="A890" s="513"/>
      <c r="B890" s="844"/>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0"/>
      <c r="Z890" s="423"/>
      <c r="AA890" s="423"/>
      <c r="AB890" s="423"/>
      <c r="AC890" s="423"/>
      <c r="AD890" s="423"/>
      <c r="AE890" s="423"/>
      <c r="AF890" s="423"/>
      <c r="AG890" s="423"/>
      <c r="AH890" s="423"/>
      <c r="AI890" s="423"/>
      <c r="AJ890" s="423"/>
      <c r="AK890" s="423"/>
      <c r="AL890" s="423"/>
      <c r="AM890" s="305"/>
    </row>
    <row r="891" spans="1:39" outlineLevel="1">
      <c r="A891" s="513">
        <v>38</v>
      </c>
      <c r="B891" s="844"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4"/>
      <c r="Z891" s="413"/>
      <c r="AA891" s="413"/>
      <c r="AB891" s="413"/>
      <c r="AC891" s="413"/>
      <c r="AD891" s="413"/>
      <c r="AE891" s="413"/>
      <c r="AF891" s="413"/>
      <c r="AG891" s="413"/>
      <c r="AH891" s="413"/>
      <c r="AI891" s="413"/>
      <c r="AJ891" s="413"/>
      <c r="AK891" s="413"/>
      <c r="AL891" s="413"/>
      <c r="AM891" s="295">
        <f>SUM(Y891:AL891)</f>
        <v>0</v>
      </c>
    </row>
    <row r="892" spans="1:39" outlineLevel="1">
      <c r="A892" s="513"/>
      <c r="B892" s="82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09">
        <f>Y891</f>
        <v>0</v>
      </c>
      <c r="Z892" s="409">
        <f t="shared" ref="Z892" si="1878">Z891</f>
        <v>0</v>
      </c>
      <c r="AA892" s="409">
        <f t="shared" ref="AA892" si="1879">AA891</f>
        <v>0</v>
      </c>
      <c r="AB892" s="409">
        <f t="shared" ref="AB892" si="1880">AB891</f>
        <v>0</v>
      </c>
      <c r="AC892" s="409">
        <f t="shared" ref="AC892" si="1881">AC891</f>
        <v>0</v>
      </c>
      <c r="AD892" s="409">
        <f t="shared" ref="AD892" si="1882">AD891</f>
        <v>0</v>
      </c>
      <c r="AE892" s="409">
        <f t="shared" ref="AE892" si="1883">AE891</f>
        <v>0</v>
      </c>
      <c r="AF892" s="409">
        <f t="shared" ref="AF892" si="1884">AF891</f>
        <v>0</v>
      </c>
      <c r="AG892" s="409">
        <f t="shared" ref="AG892" si="1885">AG891</f>
        <v>0</v>
      </c>
      <c r="AH892" s="409">
        <f t="shared" ref="AH892" si="1886">AH891</f>
        <v>0</v>
      </c>
      <c r="AI892" s="409">
        <f t="shared" ref="AI892" si="1887">AI891</f>
        <v>0</v>
      </c>
      <c r="AJ892" s="409">
        <f t="shared" ref="AJ892" si="1888">AJ891</f>
        <v>0</v>
      </c>
      <c r="AK892" s="409">
        <f t="shared" ref="AK892" si="1889">AK891</f>
        <v>0</v>
      </c>
      <c r="AL892" s="409">
        <f t="shared" ref="AL892" si="1890">AL891</f>
        <v>0</v>
      </c>
      <c r="AM892" s="305"/>
    </row>
    <row r="893" spans="1:39" outlineLevel="1">
      <c r="A893" s="513"/>
      <c r="B893" s="844"/>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0"/>
      <c r="Z893" s="423"/>
      <c r="AA893" s="423"/>
      <c r="AB893" s="423"/>
      <c r="AC893" s="423"/>
      <c r="AD893" s="423"/>
      <c r="AE893" s="423"/>
      <c r="AF893" s="423"/>
      <c r="AG893" s="423"/>
      <c r="AH893" s="423"/>
      <c r="AI893" s="423"/>
      <c r="AJ893" s="423"/>
      <c r="AK893" s="423"/>
      <c r="AL893" s="423"/>
      <c r="AM893" s="305"/>
    </row>
    <row r="894" spans="1:39" ht="30" outlineLevel="1">
      <c r="A894" s="513">
        <v>39</v>
      </c>
      <c r="B894" s="844"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4"/>
      <c r="Z894" s="413"/>
      <c r="AA894" s="413"/>
      <c r="AB894" s="413"/>
      <c r="AC894" s="413"/>
      <c r="AD894" s="413"/>
      <c r="AE894" s="413"/>
      <c r="AF894" s="413"/>
      <c r="AG894" s="413"/>
      <c r="AH894" s="413"/>
      <c r="AI894" s="413"/>
      <c r="AJ894" s="413"/>
      <c r="AK894" s="413"/>
      <c r="AL894" s="413"/>
      <c r="AM894" s="295">
        <f>SUM(Y894:AL894)</f>
        <v>0</v>
      </c>
    </row>
    <row r="895" spans="1:39" outlineLevel="1">
      <c r="A895" s="513"/>
      <c r="B895" s="82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09">
        <f>Y894</f>
        <v>0</v>
      </c>
      <c r="Z895" s="409">
        <f t="shared" ref="Z895" si="1891">Z894</f>
        <v>0</v>
      </c>
      <c r="AA895" s="409">
        <f t="shared" ref="AA895" si="1892">AA894</f>
        <v>0</v>
      </c>
      <c r="AB895" s="409">
        <f t="shared" ref="AB895" si="1893">AB894</f>
        <v>0</v>
      </c>
      <c r="AC895" s="409">
        <f t="shared" ref="AC895" si="1894">AC894</f>
        <v>0</v>
      </c>
      <c r="AD895" s="409">
        <f t="shared" ref="AD895" si="1895">AD894</f>
        <v>0</v>
      </c>
      <c r="AE895" s="409">
        <f t="shared" ref="AE895" si="1896">AE894</f>
        <v>0</v>
      </c>
      <c r="AF895" s="409">
        <f t="shared" ref="AF895" si="1897">AF894</f>
        <v>0</v>
      </c>
      <c r="AG895" s="409">
        <f t="shared" ref="AG895" si="1898">AG894</f>
        <v>0</v>
      </c>
      <c r="AH895" s="409">
        <f t="shared" ref="AH895" si="1899">AH894</f>
        <v>0</v>
      </c>
      <c r="AI895" s="409">
        <f t="shared" ref="AI895" si="1900">AI894</f>
        <v>0</v>
      </c>
      <c r="AJ895" s="409">
        <f t="shared" ref="AJ895" si="1901">AJ894</f>
        <v>0</v>
      </c>
      <c r="AK895" s="409">
        <f t="shared" ref="AK895" si="1902">AK894</f>
        <v>0</v>
      </c>
      <c r="AL895" s="409">
        <f t="shared" ref="AL895" si="1903">AL894</f>
        <v>0</v>
      </c>
      <c r="AM895" s="305"/>
    </row>
    <row r="896" spans="1:39" outlineLevel="1">
      <c r="A896" s="513"/>
      <c r="B896" s="844"/>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0"/>
      <c r="Z896" s="423"/>
      <c r="AA896" s="423"/>
      <c r="AB896" s="423"/>
      <c r="AC896" s="423"/>
      <c r="AD896" s="423"/>
      <c r="AE896" s="423"/>
      <c r="AF896" s="423"/>
      <c r="AG896" s="423"/>
      <c r="AH896" s="423"/>
      <c r="AI896" s="423"/>
      <c r="AJ896" s="423"/>
      <c r="AK896" s="423"/>
      <c r="AL896" s="423"/>
      <c r="AM896" s="305"/>
    </row>
    <row r="897" spans="1:39" ht="30" outlineLevel="1">
      <c r="A897" s="513">
        <v>40</v>
      </c>
      <c r="B897" s="844"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4"/>
      <c r="Z897" s="413"/>
      <c r="AA897" s="413"/>
      <c r="AB897" s="413"/>
      <c r="AC897" s="413"/>
      <c r="AD897" s="413"/>
      <c r="AE897" s="413"/>
      <c r="AF897" s="413"/>
      <c r="AG897" s="413"/>
      <c r="AH897" s="413"/>
      <c r="AI897" s="413"/>
      <c r="AJ897" s="413"/>
      <c r="AK897" s="413"/>
      <c r="AL897" s="413"/>
      <c r="AM897" s="295">
        <f>SUM(Y897:AL897)</f>
        <v>0</v>
      </c>
    </row>
    <row r="898" spans="1:39" outlineLevel="1">
      <c r="A898" s="513"/>
      <c r="B898" s="82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09">
        <f>Y897</f>
        <v>0</v>
      </c>
      <c r="Z898" s="409">
        <f t="shared" ref="Z898" si="1904">Z897</f>
        <v>0</v>
      </c>
      <c r="AA898" s="409">
        <f t="shared" ref="AA898" si="1905">AA897</f>
        <v>0</v>
      </c>
      <c r="AB898" s="409">
        <f t="shared" ref="AB898" si="1906">AB897</f>
        <v>0</v>
      </c>
      <c r="AC898" s="409">
        <f t="shared" ref="AC898" si="1907">AC897</f>
        <v>0</v>
      </c>
      <c r="AD898" s="409">
        <f t="shared" ref="AD898" si="1908">AD897</f>
        <v>0</v>
      </c>
      <c r="AE898" s="409">
        <f t="shared" ref="AE898" si="1909">AE897</f>
        <v>0</v>
      </c>
      <c r="AF898" s="409">
        <f t="shared" ref="AF898" si="1910">AF897</f>
        <v>0</v>
      </c>
      <c r="AG898" s="409">
        <f t="shared" ref="AG898" si="1911">AG897</f>
        <v>0</v>
      </c>
      <c r="AH898" s="409">
        <f t="shared" ref="AH898" si="1912">AH897</f>
        <v>0</v>
      </c>
      <c r="AI898" s="409">
        <f t="shared" ref="AI898" si="1913">AI897</f>
        <v>0</v>
      </c>
      <c r="AJ898" s="409">
        <f t="shared" ref="AJ898" si="1914">AJ897</f>
        <v>0</v>
      </c>
      <c r="AK898" s="409">
        <f t="shared" ref="AK898" si="1915">AK897</f>
        <v>0</v>
      </c>
      <c r="AL898" s="409">
        <f t="shared" ref="AL898" si="1916">AL897</f>
        <v>0</v>
      </c>
      <c r="AM898" s="305"/>
    </row>
    <row r="899" spans="1:39" outlineLevel="1">
      <c r="A899" s="513"/>
      <c r="B899" s="844"/>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0"/>
      <c r="Z899" s="423"/>
      <c r="AA899" s="423"/>
      <c r="AB899" s="423"/>
      <c r="AC899" s="423"/>
      <c r="AD899" s="423"/>
      <c r="AE899" s="423"/>
      <c r="AF899" s="423"/>
      <c r="AG899" s="423"/>
      <c r="AH899" s="423"/>
      <c r="AI899" s="423"/>
      <c r="AJ899" s="423"/>
      <c r="AK899" s="423"/>
      <c r="AL899" s="423"/>
      <c r="AM899" s="305"/>
    </row>
    <row r="900" spans="1:39" ht="45" outlineLevel="1">
      <c r="A900" s="513">
        <v>41</v>
      </c>
      <c r="B900" s="844"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4"/>
      <c r="Z900" s="413"/>
      <c r="AA900" s="413"/>
      <c r="AB900" s="413"/>
      <c r="AC900" s="413"/>
      <c r="AD900" s="413"/>
      <c r="AE900" s="413"/>
      <c r="AF900" s="413"/>
      <c r="AG900" s="413"/>
      <c r="AH900" s="413"/>
      <c r="AI900" s="413"/>
      <c r="AJ900" s="413"/>
      <c r="AK900" s="413"/>
      <c r="AL900" s="413"/>
      <c r="AM900" s="295">
        <f>SUM(Y900:AL900)</f>
        <v>0</v>
      </c>
    </row>
    <row r="901" spans="1:39" outlineLevel="1">
      <c r="A901" s="513"/>
      <c r="B901" s="82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09">
        <f>Y900</f>
        <v>0</v>
      </c>
      <c r="Z901" s="409">
        <f t="shared" ref="Z901" si="1917">Z900</f>
        <v>0</v>
      </c>
      <c r="AA901" s="409">
        <f t="shared" ref="AA901" si="1918">AA900</f>
        <v>0</v>
      </c>
      <c r="AB901" s="409">
        <f t="shared" ref="AB901" si="1919">AB900</f>
        <v>0</v>
      </c>
      <c r="AC901" s="409">
        <f t="shared" ref="AC901" si="1920">AC900</f>
        <v>0</v>
      </c>
      <c r="AD901" s="409">
        <f t="shared" ref="AD901" si="1921">AD900</f>
        <v>0</v>
      </c>
      <c r="AE901" s="409">
        <f t="shared" ref="AE901" si="1922">AE900</f>
        <v>0</v>
      </c>
      <c r="AF901" s="409">
        <f t="shared" ref="AF901" si="1923">AF900</f>
        <v>0</v>
      </c>
      <c r="AG901" s="409">
        <f t="shared" ref="AG901" si="1924">AG900</f>
        <v>0</v>
      </c>
      <c r="AH901" s="409">
        <f t="shared" ref="AH901" si="1925">AH900</f>
        <v>0</v>
      </c>
      <c r="AI901" s="409">
        <f t="shared" ref="AI901" si="1926">AI900</f>
        <v>0</v>
      </c>
      <c r="AJ901" s="409">
        <f t="shared" ref="AJ901" si="1927">AJ900</f>
        <v>0</v>
      </c>
      <c r="AK901" s="409">
        <f t="shared" ref="AK901" si="1928">AK900</f>
        <v>0</v>
      </c>
      <c r="AL901" s="409">
        <f t="shared" ref="AL901" si="1929">AL900</f>
        <v>0</v>
      </c>
      <c r="AM901" s="305"/>
    </row>
    <row r="902" spans="1:39" outlineLevel="1">
      <c r="A902" s="513"/>
      <c r="B902" s="844"/>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0"/>
      <c r="Z902" s="423"/>
      <c r="AA902" s="423"/>
      <c r="AB902" s="423"/>
      <c r="AC902" s="423"/>
      <c r="AD902" s="423"/>
      <c r="AE902" s="423"/>
      <c r="AF902" s="423"/>
      <c r="AG902" s="423"/>
      <c r="AH902" s="423"/>
      <c r="AI902" s="423"/>
      <c r="AJ902" s="423"/>
      <c r="AK902" s="423"/>
      <c r="AL902" s="423"/>
      <c r="AM902" s="305"/>
    </row>
    <row r="903" spans="1:39" ht="45" outlineLevel="1">
      <c r="A903" s="513">
        <v>42</v>
      </c>
      <c r="B903" s="844"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4"/>
      <c r="Z903" s="413"/>
      <c r="AA903" s="413"/>
      <c r="AB903" s="413"/>
      <c r="AC903" s="413"/>
      <c r="AD903" s="413"/>
      <c r="AE903" s="413"/>
      <c r="AF903" s="413"/>
      <c r="AG903" s="413"/>
      <c r="AH903" s="413"/>
      <c r="AI903" s="413"/>
      <c r="AJ903" s="413"/>
      <c r="AK903" s="413"/>
      <c r="AL903" s="413"/>
      <c r="AM903" s="295">
        <f>SUM(Y903:AL903)</f>
        <v>0</v>
      </c>
    </row>
    <row r="904" spans="1:39" outlineLevel="1">
      <c r="A904" s="513"/>
      <c r="B904" s="823" t="s">
        <v>342</v>
      </c>
      <c r="C904" s="290" t="s">
        <v>163</v>
      </c>
      <c r="D904" s="294"/>
      <c r="E904" s="294"/>
      <c r="F904" s="294"/>
      <c r="G904" s="294"/>
      <c r="H904" s="294"/>
      <c r="I904" s="294"/>
      <c r="J904" s="294"/>
      <c r="K904" s="294"/>
      <c r="L904" s="294"/>
      <c r="M904" s="294"/>
      <c r="N904" s="461"/>
      <c r="O904" s="294"/>
      <c r="P904" s="294"/>
      <c r="Q904" s="294"/>
      <c r="R904" s="294"/>
      <c r="S904" s="294"/>
      <c r="T904" s="294"/>
      <c r="U904" s="294"/>
      <c r="V904" s="294"/>
      <c r="W904" s="294"/>
      <c r="X904" s="294"/>
      <c r="Y904" s="409">
        <f>Y903</f>
        <v>0</v>
      </c>
      <c r="Z904" s="409">
        <f t="shared" ref="Z904" si="1930">Z903</f>
        <v>0</v>
      </c>
      <c r="AA904" s="409">
        <f t="shared" ref="AA904" si="1931">AA903</f>
        <v>0</v>
      </c>
      <c r="AB904" s="409">
        <f t="shared" ref="AB904" si="1932">AB903</f>
        <v>0</v>
      </c>
      <c r="AC904" s="409">
        <f t="shared" ref="AC904" si="1933">AC903</f>
        <v>0</v>
      </c>
      <c r="AD904" s="409">
        <f t="shared" ref="AD904" si="1934">AD903</f>
        <v>0</v>
      </c>
      <c r="AE904" s="409">
        <f t="shared" ref="AE904" si="1935">AE903</f>
        <v>0</v>
      </c>
      <c r="AF904" s="409">
        <f t="shared" ref="AF904" si="1936">AF903</f>
        <v>0</v>
      </c>
      <c r="AG904" s="409">
        <f t="shared" ref="AG904" si="1937">AG903</f>
        <v>0</v>
      </c>
      <c r="AH904" s="409">
        <f t="shared" ref="AH904" si="1938">AH903</f>
        <v>0</v>
      </c>
      <c r="AI904" s="409">
        <f t="shared" ref="AI904" si="1939">AI903</f>
        <v>0</v>
      </c>
      <c r="AJ904" s="409">
        <f t="shared" ref="AJ904" si="1940">AJ903</f>
        <v>0</v>
      </c>
      <c r="AK904" s="409">
        <f t="shared" ref="AK904" si="1941">AK903</f>
        <v>0</v>
      </c>
      <c r="AL904" s="409">
        <f t="shared" ref="AL904" si="1942">AL903</f>
        <v>0</v>
      </c>
      <c r="AM904" s="305"/>
    </row>
    <row r="905" spans="1:39" outlineLevel="1">
      <c r="A905" s="513"/>
      <c r="B905" s="844"/>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0"/>
      <c r="Z905" s="423"/>
      <c r="AA905" s="423"/>
      <c r="AB905" s="423"/>
      <c r="AC905" s="423"/>
      <c r="AD905" s="423"/>
      <c r="AE905" s="423"/>
      <c r="AF905" s="423"/>
      <c r="AG905" s="423"/>
      <c r="AH905" s="423"/>
      <c r="AI905" s="423"/>
      <c r="AJ905" s="423"/>
      <c r="AK905" s="423"/>
      <c r="AL905" s="423"/>
      <c r="AM905" s="305"/>
    </row>
    <row r="906" spans="1:39" ht="30" outlineLevel="1">
      <c r="A906" s="513">
        <v>43</v>
      </c>
      <c r="B906" s="844"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4"/>
      <c r="Z906" s="413"/>
      <c r="AA906" s="413"/>
      <c r="AB906" s="413"/>
      <c r="AC906" s="413"/>
      <c r="AD906" s="413"/>
      <c r="AE906" s="413"/>
      <c r="AF906" s="413"/>
      <c r="AG906" s="413"/>
      <c r="AH906" s="413"/>
      <c r="AI906" s="413"/>
      <c r="AJ906" s="413"/>
      <c r="AK906" s="413"/>
      <c r="AL906" s="413"/>
      <c r="AM906" s="295">
        <f>SUM(Y906:AL906)</f>
        <v>0</v>
      </c>
    </row>
    <row r="907" spans="1:39" outlineLevel="1">
      <c r="A907" s="513"/>
      <c r="B907" s="82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09">
        <f>Y906</f>
        <v>0</v>
      </c>
      <c r="Z907" s="409">
        <f t="shared" ref="Z907" si="1943">Z906</f>
        <v>0</v>
      </c>
      <c r="AA907" s="409">
        <f t="shared" ref="AA907" si="1944">AA906</f>
        <v>0</v>
      </c>
      <c r="AB907" s="409">
        <f t="shared" ref="AB907" si="1945">AB906</f>
        <v>0</v>
      </c>
      <c r="AC907" s="409">
        <f t="shared" ref="AC907" si="1946">AC906</f>
        <v>0</v>
      </c>
      <c r="AD907" s="409">
        <f t="shared" ref="AD907" si="1947">AD906</f>
        <v>0</v>
      </c>
      <c r="AE907" s="409">
        <f t="shared" ref="AE907" si="1948">AE906</f>
        <v>0</v>
      </c>
      <c r="AF907" s="409">
        <f t="shared" ref="AF907" si="1949">AF906</f>
        <v>0</v>
      </c>
      <c r="AG907" s="409">
        <f t="shared" ref="AG907" si="1950">AG906</f>
        <v>0</v>
      </c>
      <c r="AH907" s="409">
        <f t="shared" ref="AH907" si="1951">AH906</f>
        <v>0</v>
      </c>
      <c r="AI907" s="409">
        <f t="shared" ref="AI907" si="1952">AI906</f>
        <v>0</v>
      </c>
      <c r="AJ907" s="409">
        <f t="shared" ref="AJ907" si="1953">AJ906</f>
        <v>0</v>
      </c>
      <c r="AK907" s="409">
        <f t="shared" ref="AK907" si="1954">AK906</f>
        <v>0</v>
      </c>
      <c r="AL907" s="409">
        <f t="shared" ref="AL907" si="1955">AL906</f>
        <v>0</v>
      </c>
      <c r="AM907" s="305"/>
    </row>
    <row r="908" spans="1:39" outlineLevel="1">
      <c r="A908" s="513"/>
      <c r="B908" s="844"/>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0"/>
      <c r="Z908" s="423"/>
      <c r="AA908" s="423"/>
      <c r="AB908" s="423"/>
      <c r="AC908" s="423"/>
      <c r="AD908" s="423"/>
      <c r="AE908" s="423"/>
      <c r="AF908" s="423"/>
      <c r="AG908" s="423"/>
      <c r="AH908" s="423"/>
      <c r="AI908" s="423"/>
      <c r="AJ908" s="423"/>
      <c r="AK908" s="423"/>
      <c r="AL908" s="423"/>
      <c r="AM908" s="305"/>
    </row>
    <row r="909" spans="1:39" ht="45" outlineLevel="1">
      <c r="A909" s="513">
        <v>44</v>
      </c>
      <c r="B909" s="844"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4"/>
      <c r="Z909" s="413"/>
      <c r="AA909" s="413"/>
      <c r="AB909" s="413"/>
      <c r="AC909" s="413"/>
      <c r="AD909" s="413"/>
      <c r="AE909" s="413"/>
      <c r="AF909" s="413"/>
      <c r="AG909" s="413"/>
      <c r="AH909" s="413"/>
      <c r="AI909" s="413"/>
      <c r="AJ909" s="413"/>
      <c r="AK909" s="413"/>
      <c r="AL909" s="413"/>
      <c r="AM909" s="295">
        <f>SUM(Y909:AL909)</f>
        <v>0</v>
      </c>
    </row>
    <row r="910" spans="1:39" outlineLevel="1">
      <c r="A910" s="513"/>
      <c r="B910" s="82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09">
        <f>Y909</f>
        <v>0</v>
      </c>
      <c r="Z910" s="409">
        <f t="shared" ref="Z910" si="1956">Z909</f>
        <v>0</v>
      </c>
      <c r="AA910" s="409">
        <f t="shared" ref="AA910" si="1957">AA909</f>
        <v>0</v>
      </c>
      <c r="AB910" s="409">
        <f t="shared" ref="AB910" si="1958">AB909</f>
        <v>0</v>
      </c>
      <c r="AC910" s="409">
        <f t="shared" ref="AC910" si="1959">AC909</f>
        <v>0</v>
      </c>
      <c r="AD910" s="409">
        <f t="shared" ref="AD910" si="1960">AD909</f>
        <v>0</v>
      </c>
      <c r="AE910" s="409">
        <f t="shared" ref="AE910" si="1961">AE909</f>
        <v>0</v>
      </c>
      <c r="AF910" s="409">
        <f t="shared" ref="AF910" si="1962">AF909</f>
        <v>0</v>
      </c>
      <c r="AG910" s="409">
        <f t="shared" ref="AG910" si="1963">AG909</f>
        <v>0</v>
      </c>
      <c r="AH910" s="409">
        <f t="shared" ref="AH910" si="1964">AH909</f>
        <v>0</v>
      </c>
      <c r="AI910" s="409">
        <f t="shared" ref="AI910" si="1965">AI909</f>
        <v>0</v>
      </c>
      <c r="AJ910" s="409">
        <f t="shared" ref="AJ910" si="1966">AJ909</f>
        <v>0</v>
      </c>
      <c r="AK910" s="409">
        <f t="shared" ref="AK910" si="1967">AK909</f>
        <v>0</v>
      </c>
      <c r="AL910" s="409">
        <f t="shared" ref="AL910" si="1968">AL909</f>
        <v>0</v>
      </c>
      <c r="AM910" s="305"/>
    </row>
    <row r="911" spans="1:39" outlineLevel="1">
      <c r="A911" s="513"/>
      <c r="B911" s="844"/>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0"/>
      <c r="Z911" s="423"/>
      <c r="AA911" s="423"/>
      <c r="AB911" s="423"/>
      <c r="AC911" s="423"/>
      <c r="AD911" s="423"/>
      <c r="AE911" s="423"/>
      <c r="AF911" s="423"/>
      <c r="AG911" s="423"/>
      <c r="AH911" s="423"/>
      <c r="AI911" s="423"/>
      <c r="AJ911" s="423"/>
      <c r="AK911" s="423"/>
      <c r="AL911" s="423"/>
      <c r="AM911" s="305"/>
    </row>
    <row r="912" spans="1:39" ht="30" outlineLevel="1">
      <c r="A912" s="513">
        <v>45</v>
      </c>
      <c r="B912" s="844"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4"/>
      <c r="Z912" s="413"/>
      <c r="AA912" s="413"/>
      <c r="AB912" s="413"/>
      <c r="AC912" s="413"/>
      <c r="AD912" s="413"/>
      <c r="AE912" s="413"/>
      <c r="AF912" s="413"/>
      <c r="AG912" s="413"/>
      <c r="AH912" s="413"/>
      <c r="AI912" s="413"/>
      <c r="AJ912" s="413"/>
      <c r="AK912" s="413"/>
      <c r="AL912" s="413"/>
      <c r="AM912" s="295">
        <f>SUM(Y912:AL912)</f>
        <v>0</v>
      </c>
    </row>
    <row r="913" spans="1:39" outlineLevel="1">
      <c r="A913" s="513"/>
      <c r="B913" s="82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09">
        <f>Y912</f>
        <v>0</v>
      </c>
      <c r="Z913" s="409">
        <f t="shared" ref="Z913" si="1969">Z912</f>
        <v>0</v>
      </c>
      <c r="AA913" s="409">
        <f t="shared" ref="AA913" si="1970">AA912</f>
        <v>0</v>
      </c>
      <c r="AB913" s="409">
        <f t="shared" ref="AB913" si="1971">AB912</f>
        <v>0</v>
      </c>
      <c r="AC913" s="409">
        <f t="shared" ref="AC913" si="1972">AC912</f>
        <v>0</v>
      </c>
      <c r="AD913" s="409">
        <f t="shared" ref="AD913" si="1973">AD912</f>
        <v>0</v>
      </c>
      <c r="AE913" s="409">
        <f t="shared" ref="AE913" si="1974">AE912</f>
        <v>0</v>
      </c>
      <c r="AF913" s="409">
        <f t="shared" ref="AF913" si="1975">AF912</f>
        <v>0</v>
      </c>
      <c r="AG913" s="409">
        <f t="shared" ref="AG913" si="1976">AG912</f>
        <v>0</v>
      </c>
      <c r="AH913" s="409">
        <f t="shared" ref="AH913" si="1977">AH912</f>
        <v>0</v>
      </c>
      <c r="AI913" s="409">
        <f t="shared" ref="AI913" si="1978">AI912</f>
        <v>0</v>
      </c>
      <c r="AJ913" s="409">
        <f t="shared" ref="AJ913" si="1979">AJ912</f>
        <v>0</v>
      </c>
      <c r="AK913" s="409">
        <f t="shared" ref="AK913" si="1980">AK912</f>
        <v>0</v>
      </c>
      <c r="AL913" s="409">
        <f t="shared" ref="AL913" si="1981">AL912</f>
        <v>0</v>
      </c>
      <c r="AM913" s="305"/>
    </row>
    <row r="914" spans="1:39" outlineLevel="1">
      <c r="A914" s="513"/>
      <c r="B914" s="844"/>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0"/>
      <c r="Z914" s="423"/>
      <c r="AA914" s="423"/>
      <c r="AB914" s="423"/>
      <c r="AC914" s="423"/>
      <c r="AD914" s="423"/>
      <c r="AE914" s="423"/>
      <c r="AF914" s="423"/>
      <c r="AG914" s="423"/>
      <c r="AH914" s="423"/>
      <c r="AI914" s="423"/>
      <c r="AJ914" s="423"/>
      <c r="AK914" s="423"/>
      <c r="AL914" s="423"/>
      <c r="AM914" s="305"/>
    </row>
    <row r="915" spans="1:39" ht="30" outlineLevel="1">
      <c r="A915" s="513">
        <v>46</v>
      </c>
      <c r="B915" s="844"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4"/>
      <c r="Z915" s="413"/>
      <c r="AA915" s="413"/>
      <c r="AB915" s="413"/>
      <c r="AC915" s="413"/>
      <c r="AD915" s="413"/>
      <c r="AE915" s="413"/>
      <c r="AF915" s="413"/>
      <c r="AG915" s="413"/>
      <c r="AH915" s="413"/>
      <c r="AI915" s="413"/>
      <c r="AJ915" s="413"/>
      <c r="AK915" s="413"/>
      <c r="AL915" s="413"/>
      <c r="AM915" s="295">
        <f>SUM(Y915:AL915)</f>
        <v>0</v>
      </c>
    </row>
    <row r="916" spans="1:39" outlineLevel="1">
      <c r="A916" s="513"/>
      <c r="B916" s="82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09">
        <f>Y915</f>
        <v>0</v>
      </c>
      <c r="Z916" s="409">
        <f t="shared" ref="Z916" si="1982">Z915</f>
        <v>0</v>
      </c>
      <c r="AA916" s="409">
        <f t="shared" ref="AA916" si="1983">AA915</f>
        <v>0</v>
      </c>
      <c r="AB916" s="409">
        <f t="shared" ref="AB916" si="1984">AB915</f>
        <v>0</v>
      </c>
      <c r="AC916" s="409">
        <f t="shared" ref="AC916" si="1985">AC915</f>
        <v>0</v>
      </c>
      <c r="AD916" s="409">
        <f t="shared" ref="AD916" si="1986">AD915</f>
        <v>0</v>
      </c>
      <c r="AE916" s="409">
        <f t="shared" ref="AE916" si="1987">AE915</f>
        <v>0</v>
      </c>
      <c r="AF916" s="409">
        <f t="shared" ref="AF916" si="1988">AF915</f>
        <v>0</v>
      </c>
      <c r="AG916" s="409">
        <f t="shared" ref="AG916" si="1989">AG915</f>
        <v>0</v>
      </c>
      <c r="AH916" s="409">
        <f t="shared" ref="AH916" si="1990">AH915</f>
        <v>0</v>
      </c>
      <c r="AI916" s="409">
        <f t="shared" ref="AI916" si="1991">AI915</f>
        <v>0</v>
      </c>
      <c r="AJ916" s="409">
        <f t="shared" ref="AJ916" si="1992">AJ915</f>
        <v>0</v>
      </c>
      <c r="AK916" s="409">
        <f t="shared" ref="AK916" si="1993">AK915</f>
        <v>0</v>
      </c>
      <c r="AL916" s="409">
        <f t="shared" ref="AL916" si="1994">AL915</f>
        <v>0</v>
      </c>
      <c r="AM916" s="305"/>
    </row>
    <row r="917" spans="1:39" outlineLevel="1">
      <c r="A917" s="513"/>
      <c r="B917" s="844"/>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0"/>
      <c r="Z917" s="423"/>
      <c r="AA917" s="423"/>
      <c r="AB917" s="423"/>
      <c r="AC917" s="423"/>
      <c r="AD917" s="423"/>
      <c r="AE917" s="423"/>
      <c r="AF917" s="423"/>
      <c r="AG917" s="423"/>
      <c r="AH917" s="423"/>
      <c r="AI917" s="423"/>
      <c r="AJ917" s="423"/>
      <c r="AK917" s="423"/>
      <c r="AL917" s="423"/>
      <c r="AM917" s="305"/>
    </row>
    <row r="918" spans="1:39" ht="30" outlineLevel="1">
      <c r="A918" s="513">
        <v>47</v>
      </c>
      <c r="B918" s="844"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4"/>
      <c r="Z918" s="413"/>
      <c r="AA918" s="413"/>
      <c r="AB918" s="413"/>
      <c r="AC918" s="413"/>
      <c r="AD918" s="413"/>
      <c r="AE918" s="413"/>
      <c r="AF918" s="413"/>
      <c r="AG918" s="413"/>
      <c r="AH918" s="413"/>
      <c r="AI918" s="413"/>
      <c r="AJ918" s="413"/>
      <c r="AK918" s="413"/>
      <c r="AL918" s="413"/>
      <c r="AM918" s="295">
        <f>SUM(Y918:AL918)</f>
        <v>0</v>
      </c>
    </row>
    <row r="919" spans="1:39" outlineLevel="1">
      <c r="A919" s="513"/>
      <c r="B919" s="82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09">
        <f>Y918</f>
        <v>0</v>
      </c>
      <c r="Z919" s="409">
        <f t="shared" ref="Z919" si="1995">Z918</f>
        <v>0</v>
      </c>
      <c r="AA919" s="409">
        <f t="shared" ref="AA919" si="1996">AA918</f>
        <v>0</v>
      </c>
      <c r="AB919" s="409">
        <f t="shared" ref="AB919" si="1997">AB918</f>
        <v>0</v>
      </c>
      <c r="AC919" s="409">
        <f t="shared" ref="AC919" si="1998">AC918</f>
        <v>0</v>
      </c>
      <c r="AD919" s="409">
        <f t="shared" ref="AD919" si="1999">AD918</f>
        <v>0</v>
      </c>
      <c r="AE919" s="409">
        <f t="shared" ref="AE919" si="2000">AE918</f>
        <v>0</v>
      </c>
      <c r="AF919" s="409">
        <f t="shared" ref="AF919" si="2001">AF918</f>
        <v>0</v>
      </c>
      <c r="AG919" s="409">
        <f t="shared" ref="AG919" si="2002">AG918</f>
        <v>0</v>
      </c>
      <c r="AH919" s="409">
        <f t="shared" ref="AH919" si="2003">AH918</f>
        <v>0</v>
      </c>
      <c r="AI919" s="409">
        <f t="shared" ref="AI919" si="2004">AI918</f>
        <v>0</v>
      </c>
      <c r="AJ919" s="409">
        <f t="shared" ref="AJ919" si="2005">AJ918</f>
        <v>0</v>
      </c>
      <c r="AK919" s="409">
        <f t="shared" ref="AK919" si="2006">AK918</f>
        <v>0</v>
      </c>
      <c r="AL919" s="409">
        <f t="shared" ref="AL919" si="2007">AL918</f>
        <v>0</v>
      </c>
      <c r="AM919" s="305"/>
    </row>
    <row r="920" spans="1:39" outlineLevel="1">
      <c r="A920" s="513"/>
      <c r="B920" s="844"/>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0"/>
      <c r="Z920" s="423"/>
      <c r="AA920" s="423"/>
      <c r="AB920" s="423"/>
      <c r="AC920" s="423"/>
      <c r="AD920" s="423"/>
      <c r="AE920" s="423"/>
      <c r="AF920" s="423"/>
      <c r="AG920" s="423"/>
      <c r="AH920" s="423"/>
      <c r="AI920" s="423"/>
      <c r="AJ920" s="423"/>
      <c r="AK920" s="423"/>
      <c r="AL920" s="423"/>
      <c r="AM920" s="305"/>
    </row>
    <row r="921" spans="1:39" ht="45" outlineLevel="1">
      <c r="A921" s="513">
        <v>48</v>
      </c>
      <c r="B921" s="844"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4"/>
      <c r="Z921" s="413"/>
      <c r="AA921" s="413"/>
      <c r="AB921" s="413"/>
      <c r="AC921" s="413"/>
      <c r="AD921" s="413"/>
      <c r="AE921" s="413"/>
      <c r="AF921" s="413"/>
      <c r="AG921" s="413"/>
      <c r="AH921" s="413"/>
      <c r="AI921" s="413"/>
      <c r="AJ921" s="413"/>
      <c r="AK921" s="413"/>
      <c r="AL921" s="413"/>
      <c r="AM921" s="295">
        <f>SUM(Y921:AL921)</f>
        <v>0</v>
      </c>
    </row>
    <row r="922" spans="1:39" outlineLevel="1">
      <c r="A922" s="513"/>
      <c r="B922" s="82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09">
        <f>Y921</f>
        <v>0</v>
      </c>
      <c r="Z922" s="409">
        <f t="shared" ref="Z922" si="2008">Z921</f>
        <v>0</v>
      </c>
      <c r="AA922" s="409">
        <f t="shared" ref="AA922" si="2009">AA921</f>
        <v>0</v>
      </c>
      <c r="AB922" s="409">
        <f t="shared" ref="AB922" si="2010">AB921</f>
        <v>0</v>
      </c>
      <c r="AC922" s="409">
        <f t="shared" ref="AC922" si="2011">AC921</f>
        <v>0</v>
      </c>
      <c r="AD922" s="409">
        <f t="shared" ref="AD922" si="2012">AD921</f>
        <v>0</v>
      </c>
      <c r="AE922" s="409">
        <f t="shared" ref="AE922" si="2013">AE921</f>
        <v>0</v>
      </c>
      <c r="AF922" s="409">
        <f t="shared" ref="AF922" si="2014">AF921</f>
        <v>0</v>
      </c>
      <c r="AG922" s="409">
        <f t="shared" ref="AG922" si="2015">AG921</f>
        <v>0</v>
      </c>
      <c r="AH922" s="409">
        <f t="shared" ref="AH922" si="2016">AH921</f>
        <v>0</v>
      </c>
      <c r="AI922" s="409">
        <f t="shared" ref="AI922" si="2017">AI921</f>
        <v>0</v>
      </c>
      <c r="AJ922" s="409">
        <f t="shared" ref="AJ922" si="2018">AJ921</f>
        <v>0</v>
      </c>
      <c r="AK922" s="409">
        <f t="shared" ref="AK922" si="2019">AK921</f>
        <v>0</v>
      </c>
      <c r="AL922" s="409">
        <f t="shared" ref="AL922" si="2020">AL921</f>
        <v>0</v>
      </c>
      <c r="AM922" s="305"/>
    </row>
    <row r="923" spans="1:39" outlineLevel="1">
      <c r="A923" s="513"/>
      <c r="B923" s="844"/>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0"/>
      <c r="Z923" s="423"/>
      <c r="AA923" s="423"/>
      <c r="AB923" s="423"/>
      <c r="AC923" s="423"/>
      <c r="AD923" s="423"/>
      <c r="AE923" s="423"/>
      <c r="AF923" s="423"/>
      <c r="AG923" s="423"/>
      <c r="AH923" s="423"/>
      <c r="AI923" s="423"/>
      <c r="AJ923" s="423"/>
      <c r="AK923" s="423"/>
      <c r="AL923" s="423"/>
      <c r="AM923" s="305"/>
    </row>
    <row r="924" spans="1:39" ht="30" outlineLevel="1">
      <c r="A924" s="513">
        <v>49</v>
      </c>
      <c r="B924" s="844"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4"/>
      <c r="Z924" s="413"/>
      <c r="AA924" s="413"/>
      <c r="AB924" s="413"/>
      <c r="AC924" s="413"/>
      <c r="AD924" s="413"/>
      <c r="AE924" s="413"/>
      <c r="AF924" s="413"/>
      <c r="AG924" s="413"/>
      <c r="AH924" s="413"/>
      <c r="AI924" s="413"/>
      <c r="AJ924" s="413"/>
      <c r="AK924" s="413"/>
      <c r="AL924" s="413"/>
      <c r="AM924" s="295">
        <f>SUM(Y924:AL924)</f>
        <v>0</v>
      </c>
    </row>
    <row r="925" spans="1:39" outlineLevel="1">
      <c r="A925" s="513"/>
      <c r="B925" s="82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09">
        <f>Y924</f>
        <v>0</v>
      </c>
      <c r="Z925" s="409">
        <f t="shared" ref="Z925" si="2021">Z924</f>
        <v>0</v>
      </c>
      <c r="AA925" s="409">
        <f t="shared" ref="AA925" si="2022">AA924</f>
        <v>0</v>
      </c>
      <c r="AB925" s="409">
        <f t="shared" ref="AB925" si="2023">AB924</f>
        <v>0</v>
      </c>
      <c r="AC925" s="409">
        <f t="shared" ref="AC925" si="2024">AC924</f>
        <v>0</v>
      </c>
      <c r="AD925" s="409">
        <f t="shared" ref="AD925" si="2025">AD924</f>
        <v>0</v>
      </c>
      <c r="AE925" s="409">
        <f t="shared" ref="AE925" si="2026">AE924</f>
        <v>0</v>
      </c>
      <c r="AF925" s="409">
        <f t="shared" ref="AF925" si="2027">AF924</f>
        <v>0</v>
      </c>
      <c r="AG925" s="409">
        <f t="shared" ref="AG925" si="2028">AG924</f>
        <v>0</v>
      </c>
      <c r="AH925" s="409">
        <f t="shared" ref="AH925" si="2029">AH924</f>
        <v>0</v>
      </c>
      <c r="AI925" s="409">
        <f t="shared" ref="AI925" si="2030">AI924</f>
        <v>0</v>
      </c>
      <c r="AJ925" s="409">
        <f t="shared" ref="AJ925" si="2031">AJ924</f>
        <v>0</v>
      </c>
      <c r="AK925" s="409">
        <f t="shared" ref="AK925" si="2032">AK924</f>
        <v>0</v>
      </c>
      <c r="AL925" s="409">
        <f t="shared" ref="AL925" si="2033">AL924</f>
        <v>0</v>
      </c>
      <c r="AM925" s="305"/>
    </row>
    <row r="926" spans="1:39" outlineLevel="1">
      <c r="A926" s="513"/>
      <c r="B926" s="82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 r="B927" s="832" t="s">
        <v>328</v>
      </c>
      <c r="C927" s="327"/>
      <c r="D927" s="327">
        <f>SUM(D770:D925)</f>
        <v>6969387.2008127961</v>
      </c>
      <c r="E927" s="327"/>
      <c r="F927" s="327"/>
      <c r="G927" s="327"/>
      <c r="H927" s="327"/>
      <c r="I927" s="327"/>
      <c r="J927" s="327"/>
      <c r="K927" s="327"/>
      <c r="L927" s="327"/>
      <c r="M927" s="327"/>
      <c r="N927" s="327"/>
      <c r="O927" s="327">
        <f>SUM(O770:O925)</f>
        <v>1470.3739716844086</v>
      </c>
      <c r="P927" s="327"/>
      <c r="Q927" s="327"/>
      <c r="R927" s="327"/>
      <c r="S927" s="327"/>
      <c r="T927" s="327"/>
      <c r="U927" s="327"/>
      <c r="V927" s="327"/>
      <c r="W927" s="327"/>
      <c r="X927" s="327"/>
      <c r="Y927" s="327">
        <f>IF(Y768="kWh",SUMPRODUCT(D770:D925,Y770:Y925))</f>
        <v>6300</v>
      </c>
      <c r="Z927" s="327">
        <f>IF(Z768="kWh",SUMPRODUCT(D770:D925,Z770:Z925))</f>
        <v>510595.47209839447</v>
      </c>
      <c r="AA927" s="327">
        <f>IF(AA768="kw",SUMPRODUCT(N770:N925,O770:O925,AA770:AA925),SUMPRODUCT(D770:D925,AA770:AA925))</f>
        <v>10401.455898754029</v>
      </c>
      <c r="AB927" s="327">
        <f>IF(AB768="kw",SUMPRODUCT(N770:N925,O770:O925,AB770:AB925),SUMPRODUCT(D770:D925,AB770:AB925))</f>
        <v>3913.4385612163237</v>
      </c>
      <c r="AC927" s="327">
        <f>IF(AC768="kw",SUMPRODUCT(N770:N925,O770:O925,AC770:AC925),SUMPRODUCT(D770:D925,AC770:AC925))</f>
        <v>0</v>
      </c>
      <c r="AD927" s="327">
        <f>IF(AD768="kw",SUMPRODUCT(N770:N925,O770:O925,AD770:AD925),SUMPRODUCT(D770:D925,AD770:AD925))</f>
        <v>0</v>
      </c>
      <c r="AE927" s="327">
        <f>IF(AE768="kw",SUMPRODUCT(N770:N925,O770:O925,AE770:AE925),SUMPRODUCT(D770:D925,AE770:AE925))</f>
        <v>0</v>
      </c>
      <c r="AF927" s="327">
        <f>IF(AF768="kw",SUMPRODUCT(N770:N925,O770:O925,AF770:AF925),SUMPRODUCT(D770:D925,AF770:AF925))</f>
        <v>2273.3044918848</v>
      </c>
      <c r="AG927" s="327">
        <f>IF(AG768="kw",SUMPRODUCT(N770:N925,O770:O925,AG770:AG925),SUMPRODUCT(D770:D925,AG770:AG925))</f>
        <v>0</v>
      </c>
      <c r="AH927" s="327">
        <f>IF(AH768="kw",SUMPRODUCT(N770:N925,O770:O925,AH770:AH925),SUMPRODUCT(D770:D925,AH770:AH925))</f>
        <v>0</v>
      </c>
      <c r="AI927" s="327">
        <f>IF(AI768="kw",SUMPRODUCT(N770:N925,O770:O925,AI770:AI925),SUMPRODUCT(D770:D925,AI770:AI925))</f>
        <v>0</v>
      </c>
      <c r="AJ927" s="327">
        <f>IF(AJ768="kw",SUMPRODUCT(N770:N925,O770:O925,AJ770:AJ925),SUMPRODUCT(D770:D925,AJ770:AJ925))</f>
        <v>0</v>
      </c>
      <c r="AK927" s="327">
        <f>IF(AK768="kw",SUMPRODUCT(N770:N925,O770:O925,AK770:AK925),SUMPRODUCT(D770:D925,AK770:AK925))</f>
        <v>0</v>
      </c>
      <c r="AL927" s="327">
        <f>IF(AL768="kw",SUMPRODUCT(N770:N925,O770:O925,AL770:AL925),SUMPRODUCT(D770:D925,AL770:AL925))</f>
        <v>0</v>
      </c>
      <c r="AM927" s="328"/>
    </row>
    <row r="928" spans="1:39" ht="15.75">
      <c r="B928" s="833" t="s">
        <v>329</v>
      </c>
      <c r="C928" s="390"/>
      <c r="D928" s="390"/>
      <c r="E928" s="390"/>
      <c r="F928" s="390"/>
      <c r="G928" s="390"/>
      <c r="H928" s="390"/>
      <c r="I928" s="390"/>
      <c r="J928" s="390"/>
      <c r="K928" s="390"/>
      <c r="L928" s="390"/>
      <c r="M928" s="390"/>
      <c r="N928" s="390"/>
      <c r="O928" s="390"/>
      <c r="P928" s="390"/>
      <c r="Q928" s="390"/>
      <c r="R928" s="390"/>
      <c r="S928" s="390"/>
      <c r="T928" s="390"/>
      <c r="U928" s="390"/>
      <c r="V928" s="390"/>
      <c r="W928" s="390"/>
      <c r="X928" s="390"/>
      <c r="Y928" s="390">
        <f>HLOOKUP(Y584,'2. LRAMVA Threshold'!$B$42:$Q$53,11,FALSE)</f>
        <v>4162607</v>
      </c>
      <c r="Z928" s="390">
        <f>HLOOKUP(Z584,'2. LRAMVA Threshold'!$B$42:$Q$53,11,FALSE)</f>
        <v>1601705</v>
      </c>
      <c r="AA928" s="390">
        <f>HLOOKUP(AA584,'2. LRAMVA Threshold'!$B$42:$Q$53,11,FALSE)</f>
        <v>1126</v>
      </c>
      <c r="AB928" s="390">
        <f>HLOOKUP(AB584,'2. LRAMVA Threshold'!$B$42:$Q$53,11,FALSE)</f>
        <v>607</v>
      </c>
      <c r="AC928" s="390">
        <f>HLOOKUP(AC584,'2. LRAMVA Threshold'!$B$42:$Q$53,11,FALSE)</f>
        <v>3</v>
      </c>
      <c r="AD928" s="390">
        <f>HLOOKUP(AD584,'2. LRAMVA Threshold'!$B$42:$Q$53,11,FALSE)</f>
        <v>44</v>
      </c>
      <c r="AE928" s="390">
        <f>HLOOKUP(AE584,'2. LRAMVA Threshold'!$B$42:$Q$53,11,FALSE)</f>
        <v>35877</v>
      </c>
      <c r="AF928" s="390">
        <f>HLOOKUP(AF584,'2. LRAMVA Threshold'!$B$42:$Q$53,11,FALSE)</f>
        <v>722</v>
      </c>
      <c r="AG928" s="390">
        <f>HLOOKUP(AG584,'2. LRAMVA Threshold'!$B$42:$Q$53,11,FALSE)</f>
        <v>0</v>
      </c>
      <c r="AH928" s="390">
        <f>HLOOKUP(AH584,'2. LRAMVA Threshold'!$B$42:$Q$53,11,FALSE)</f>
        <v>0</v>
      </c>
      <c r="AI928" s="390">
        <f>HLOOKUP(AI584,'2. LRAMVA Threshold'!$B$42:$Q$53,11,FALSE)</f>
        <v>0</v>
      </c>
      <c r="AJ928" s="390">
        <f>HLOOKUP(AJ584,'2. LRAMVA Threshold'!$B$42:$Q$53,11,FALSE)</f>
        <v>0</v>
      </c>
      <c r="AK928" s="390">
        <f>HLOOKUP(AK584,'2. LRAMVA Threshold'!$B$42:$Q$53,11,FALSE)</f>
        <v>0</v>
      </c>
      <c r="AL928" s="390">
        <f>HLOOKUP(AL584,'2. LRAMVA Threshold'!$B$42:$Q$53,11,FALSE)</f>
        <v>0</v>
      </c>
      <c r="AM928" s="435"/>
    </row>
    <row r="929" spans="2:39">
      <c r="B929" s="839"/>
      <c r="C929" s="428"/>
      <c r="D929" s="429"/>
      <c r="E929" s="429"/>
      <c r="F929" s="429"/>
      <c r="G929" s="429"/>
      <c r="H929" s="429"/>
      <c r="I929" s="429"/>
      <c r="J929" s="429"/>
      <c r="K929" s="429"/>
      <c r="L929" s="429"/>
      <c r="M929" s="429"/>
      <c r="N929" s="429"/>
      <c r="O929" s="430"/>
      <c r="P929" s="429"/>
      <c r="Q929" s="429"/>
      <c r="R929" s="429"/>
      <c r="S929" s="431"/>
      <c r="T929" s="431"/>
      <c r="U929" s="431"/>
      <c r="V929" s="431"/>
      <c r="W929" s="429"/>
      <c r="X929" s="429"/>
      <c r="Y929" s="432"/>
      <c r="Z929" s="432"/>
      <c r="AA929" s="432"/>
      <c r="AB929" s="432"/>
      <c r="AC929" s="432"/>
      <c r="AD929" s="432"/>
      <c r="AE929" s="432"/>
      <c r="AF929" s="397"/>
      <c r="AG929" s="397"/>
      <c r="AH929" s="397"/>
      <c r="AI929" s="397"/>
      <c r="AJ929" s="397"/>
      <c r="AK929" s="397"/>
      <c r="AL929" s="397"/>
      <c r="AM929" s="398"/>
    </row>
    <row r="930" spans="2:39">
      <c r="B930" s="829" t="s">
        <v>330</v>
      </c>
      <c r="C930" s="336"/>
      <c r="D930" s="336"/>
      <c r="E930" s="374"/>
      <c r="F930" s="374"/>
      <c r="G930" s="374"/>
      <c r="H930" s="374"/>
      <c r="I930" s="374"/>
      <c r="J930" s="374"/>
      <c r="K930" s="374"/>
      <c r="L930" s="374"/>
      <c r="M930" s="374"/>
      <c r="N930" s="374"/>
      <c r="O930" s="290"/>
      <c r="P930" s="338"/>
      <c r="Q930" s="338"/>
      <c r="R930" s="338"/>
      <c r="S930" s="337"/>
      <c r="T930" s="337"/>
      <c r="U930" s="337"/>
      <c r="V930" s="337"/>
      <c r="W930" s="338"/>
      <c r="X930" s="338"/>
      <c r="Y930" s="339">
        <f>HLOOKUP(Y$35,'3.  Distribution Rates'!$C$122:$P$133,11,FALSE)</f>
        <v>1.9E-3</v>
      </c>
      <c r="Z930" s="339">
        <f>HLOOKUP(Z$35,'3.  Distribution Rates'!$C$122:$P$133,11,FALSE)</f>
        <v>0.02</v>
      </c>
      <c r="AA930" s="339">
        <f>HLOOKUP(AA$35,'3.  Distribution Rates'!$C$122:$P$133,11,FALSE)</f>
        <v>4.4592999999999998</v>
      </c>
      <c r="AB930" s="339">
        <f>HLOOKUP(AB$35,'3.  Distribution Rates'!$C$122:$P$133,11,FALSE)</f>
        <v>1.8191999999999999</v>
      </c>
      <c r="AC930" s="339">
        <f>HLOOKUP(AC$35,'3.  Distribution Rates'!$C$122:$P$133,11,FALSE)</f>
        <v>27.428899999999999</v>
      </c>
      <c r="AD930" s="339">
        <f>HLOOKUP(AD$35,'3.  Distribution Rates'!$C$122:$P$133,11,FALSE)</f>
        <v>20.0611</v>
      </c>
      <c r="AE930" s="339">
        <f>HLOOKUP(AE$35,'3.  Distribution Rates'!$C$122:$P$133,11,FALSE)</f>
        <v>3.5099999999999999E-2</v>
      </c>
      <c r="AF930" s="339">
        <f>HLOOKUP(AF$35,'3.  Distribution Rates'!$C$122:$P$133,11,FALSE)</f>
        <v>1.9822</v>
      </c>
      <c r="AG930" s="339">
        <f>HLOOKUP(AG$35,'3.  Distribution Rates'!$C$122:$P$133,11,FALSE)</f>
        <v>0</v>
      </c>
      <c r="AH930" s="339">
        <f>HLOOKUP(AH$35,'3.  Distribution Rates'!$C$122:$P$133,11,FALSE)</f>
        <v>0</v>
      </c>
      <c r="AI930" s="339">
        <f>HLOOKUP(AI$35,'3.  Distribution Rates'!$C$122:$P$133,11,FALSE)</f>
        <v>0</v>
      </c>
      <c r="AJ930" s="339">
        <f>HLOOKUP(AJ$35,'3.  Distribution Rates'!$C$122:$P$133,11,FALSE)</f>
        <v>0</v>
      </c>
      <c r="AK930" s="339">
        <f>HLOOKUP(AK$35,'3.  Distribution Rates'!$C$122:$P$133,11,FALSE)</f>
        <v>0</v>
      </c>
      <c r="AL930" s="339">
        <f>HLOOKUP(AL$35,'3.  Distribution Rates'!$C$122:$P$133,11,FALSE)</f>
        <v>0</v>
      </c>
      <c r="AM930" s="375"/>
    </row>
    <row r="931" spans="2:39">
      <c r="B931" s="829" t="s">
        <v>331</v>
      </c>
      <c r="C931" s="343"/>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6">
        <f>'4.  2011-2014 LRAM'!Y142*Y930</f>
        <v>1748.4713121240716</v>
      </c>
      <c r="Z931" s="376">
        <f>'4.  2011-2014 LRAM'!Z142*Z930</f>
        <v>1139.6334872880591</v>
      </c>
      <c r="AA931" s="376">
        <f>'4.  2011-2014 LRAM'!AA142*AA930</f>
        <v>25868.370825918755</v>
      </c>
      <c r="AB931" s="376">
        <f>'4.  2011-2014 LRAM'!AB142*AB930</f>
        <v>0</v>
      </c>
      <c r="AC931" s="376">
        <f>'4.  2011-2014 LRAM'!AC142*AC930</f>
        <v>0</v>
      </c>
      <c r="AD931" s="376">
        <f>'4.  2011-2014 LRAM'!AD142*AD930</f>
        <v>0</v>
      </c>
      <c r="AE931" s="376">
        <f>'4.  2011-2014 LRAM'!AE142*AE930</f>
        <v>0</v>
      </c>
      <c r="AF931" s="376">
        <f>'4.  2011-2014 LRAM'!AF142*AF930</f>
        <v>0</v>
      </c>
      <c r="AG931" s="376">
        <f>'4.  2011-2014 LRAM'!AG142*AG930</f>
        <v>0</v>
      </c>
      <c r="AH931" s="376">
        <f>'4.  2011-2014 LRAM'!AH142*AH930</f>
        <v>0</v>
      </c>
      <c r="AI931" s="376">
        <f>'4.  2011-2014 LRAM'!AI142*AI930</f>
        <v>0</v>
      </c>
      <c r="AJ931" s="376">
        <f>'4.  2011-2014 LRAM'!AJ142*AJ930</f>
        <v>0</v>
      </c>
      <c r="AK931" s="376">
        <f>'4.  2011-2014 LRAM'!AK142*AK930</f>
        <v>0</v>
      </c>
      <c r="AL931" s="376">
        <f>'4.  2011-2014 LRAM'!AL142*AL930</f>
        <v>0</v>
      </c>
      <c r="AM931" s="609">
        <f t="shared" ref="AM931:AM939" si="2034">SUM(Y931:AL931)</f>
        <v>28756.475625330888</v>
      </c>
    </row>
    <row r="932" spans="2:39">
      <c r="B932" s="829" t="s">
        <v>332</v>
      </c>
      <c r="C932" s="343"/>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6">
        <f>'4.  2011-2014 LRAM'!Y271*Y930</f>
        <v>902.16034862310403</v>
      </c>
      <c r="Z932" s="376">
        <f>'4.  2011-2014 LRAM'!Z271*Z930</f>
        <v>6306.458598295807</v>
      </c>
      <c r="AA932" s="376">
        <f>'4.  2011-2014 LRAM'!AA271*AA930</f>
        <v>23589.813368100145</v>
      </c>
      <c r="AB932" s="376">
        <f>'4.  2011-2014 LRAM'!AB271*AB930</f>
        <v>214.64740799999998</v>
      </c>
      <c r="AC932" s="376">
        <f>'4.  2011-2014 LRAM'!AC271*AC930</f>
        <v>0</v>
      </c>
      <c r="AD932" s="376">
        <f>'4.  2011-2014 LRAM'!AD271*AD930</f>
        <v>0</v>
      </c>
      <c r="AE932" s="376">
        <f>'4.  2011-2014 LRAM'!AE271*AE930</f>
        <v>0</v>
      </c>
      <c r="AF932" s="376">
        <f>'4.  2011-2014 LRAM'!AF271*AF930</f>
        <v>0</v>
      </c>
      <c r="AG932" s="376">
        <f>'4.  2011-2014 LRAM'!AG271*AG930</f>
        <v>0</v>
      </c>
      <c r="AH932" s="376">
        <f>'4.  2011-2014 LRAM'!AH271*AH930</f>
        <v>0</v>
      </c>
      <c r="AI932" s="376">
        <f>'4.  2011-2014 LRAM'!AI271*AI930</f>
        <v>0</v>
      </c>
      <c r="AJ932" s="376">
        <f>'4.  2011-2014 LRAM'!AJ271*AJ930</f>
        <v>0</v>
      </c>
      <c r="AK932" s="376">
        <f>'4.  2011-2014 LRAM'!AK271*AK930</f>
        <v>0</v>
      </c>
      <c r="AL932" s="376">
        <f>'4.  2011-2014 LRAM'!AL271*AL930</f>
        <v>0</v>
      </c>
      <c r="AM932" s="609">
        <f t="shared" si="2034"/>
        <v>31013.079723019058</v>
      </c>
    </row>
    <row r="933" spans="2:39">
      <c r="B933" s="829" t="s">
        <v>333</v>
      </c>
      <c r="C933" s="343"/>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6">
        <f>'4.  2011-2014 LRAM'!Y400*Y930</f>
        <v>1250.7831827445759</v>
      </c>
      <c r="Z933" s="376">
        <f>'4.  2011-2014 LRAM'!Z400*Z930</f>
        <v>4492.1345119025</v>
      </c>
      <c r="AA933" s="376">
        <f>'4.  2011-2014 LRAM'!AA400*AA930</f>
        <v>10790.346852443348</v>
      </c>
      <c r="AB933" s="376">
        <f>'4.  2011-2014 LRAM'!AB400*AB930</f>
        <v>319.96243131573192</v>
      </c>
      <c r="AC933" s="376">
        <f>'4.  2011-2014 LRAM'!AC400*AC930</f>
        <v>0</v>
      </c>
      <c r="AD933" s="376">
        <f>'4.  2011-2014 LRAM'!AD400*AD930</f>
        <v>0</v>
      </c>
      <c r="AE933" s="376">
        <f>'4.  2011-2014 LRAM'!AE400*AE930</f>
        <v>0</v>
      </c>
      <c r="AF933" s="376">
        <f>'4.  2011-2014 LRAM'!AF400*AF930</f>
        <v>0</v>
      </c>
      <c r="AG933" s="376">
        <f>'4.  2011-2014 LRAM'!AG400*AG930</f>
        <v>0</v>
      </c>
      <c r="AH933" s="376">
        <f>'4.  2011-2014 LRAM'!AH400*AH930</f>
        <v>0</v>
      </c>
      <c r="AI933" s="376">
        <f>'4.  2011-2014 LRAM'!AI400*AI930</f>
        <v>0</v>
      </c>
      <c r="AJ933" s="376">
        <f>'4.  2011-2014 LRAM'!AJ400*AJ930</f>
        <v>0</v>
      </c>
      <c r="AK933" s="376">
        <f>'4.  2011-2014 LRAM'!AK400*AK930</f>
        <v>0</v>
      </c>
      <c r="AL933" s="376">
        <f>'4.  2011-2014 LRAM'!AL400*AL930</f>
        <v>0</v>
      </c>
      <c r="AM933" s="609">
        <f t="shared" si="2034"/>
        <v>16853.226978406157</v>
      </c>
    </row>
    <row r="934" spans="2:39">
      <c r="B934" s="829" t="s">
        <v>334</v>
      </c>
      <c r="C934" s="343"/>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6">
        <f>'4.  2011-2014 LRAM'!Y530*Y930</f>
        <v>2363.5016673239998</v>
      </c>
      <c r="Z934" s="376">
        <f>'4.  2011-2014 LRAM'!Z530*Z930</f>
        <v>11506.4763564</v>
      </c>
      <c r="AA934" s="376">
        <f>'4.  2011-2014 LRAM'!AA530*AA930</f>
        <v>10461.080758829714</v>
      </c>
      <c r="AB934" s="376">
        <f>'4.  2011-2014 LRAM'!AB530*AB930</f>
        <v>1473.1345263892608</v>
      </c>
      <c r="AC934" s="376">
        <f>'4.  2011-2014 LRAM'!AC530*AC930</f>
        <v>0</v>
      </c>
      <c r="AD934" s="376">
        <f>'4.  2011-2014 LRAM'!AD530*AD930</f>
        <v>0</v>
      </c>
      <c r="AE934" s="376">
        <f>'4.  2011-2014 LRAM'!AE530*AE930</f>
        <v>0</v>
      </c>
      <c r="AF934" s="376">
        <f>'4.  2011-2014 LRAM'!AF530*AF930</f>
        <v>401.85590763170165</v>
      </c>
      <c r="AG934" s="376">
        <f>'4.  2011-2014 LRAM'!AG530*AG930</f>
        <v>0</v>
      </c>
      <c r="AH934" s="376">
        <f>'4.  2011-2014 LRAM'!AH530*AH930</f>
        <v>0</v>
      </c>
      <c r="AI934" s="376">
        <f>'4.  2011-2014 LRAM'!AI530*AI930</f>
        <v>0</v>
      </c>
      <c r="AJ934" s="376">
        <f>'4.  2011-2014 LRAM'!AJ530*AJ930</f>
        <v>0</v>
      </c>
      <c r="AK934" s="376">
        <f>'4.  2011-2014 LRAM'!AK530*AK930</f>
        <v>0</v>
      </c>
      <c r="AL934" s="376">
        <f>'4.  2011-2014 LRAM'!AL530*AL930</f>
        <v>0</v>
      </c>
      <c r="AM934" s="609">
        <f t="shared" si="2034"/>
        <v>26206.04921657468</v>
      </c>
    </row>
    <row r="935" spans="2:39">
      <c r="B935" s="829" t="s">
        <v>335</v>
      </c>
      <c r="C935" s="343"/>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6">
        <f t="shared" ref="Y935:AL935" si="2035">Y211*Y930</f>
        <v>2708.8053</v>
      </c>
      <c r="Z935" s="376">
        <f t="shared" si="2035"/>
        <v>17780.4254</v>
      </c>
      <c r="AA935" s="376">
        <f t="shared" si="2035"/>
        <v>17635.282895999997</v>
      </c>
      <c r="AB935" s="376">
        <f t="shared" si="2035"/>
        <v>879.32851200000005</v>
      </c>
      <c r="AC935" s="376">
        <f t="shared" si="2035"/>
        <v>0</v>
      </c>
      <c r="AD935" s="376">
        <f t="shared" si="2035"/>
        <v>0</v>
      </c>
      <c r="AE935" s="376">
        <f t="shared" si="2035"/>
        <v>0</v>
      </c>
      <c r="AF935" s="376">
        <f t="shared" si="2035"/>
        <v>0</v>
      </c>
      <c r="AG935" s="376">
        <f t="shared" si="2035"/>
        <v>0</v>
      </c>
      <c r="AH935" s="376">
        <f t="shared" si="2035"/>
        <v>0</v>
      </c>
      <c r="AI935" s="376">
        <f t="shared" si="2035"/>
        <v>0</v>
      </c>
      <c r="AJ935" s="376">
        <f t="shared" si="2035"/>
        <v>0</v>
      </c>
      <c r="AK935" s="376">
        <f t="shared" si="2035"/>
        <v>0</v>
      </c>
      <c r="AL935" s="376">
        <f t="shared" si="2035"/>
        <v>0</v>
      </c>
      <c r="AM935" s="609">
        <f t="shared" si="2034"/>
        <v>39003.842107999997</v>
      </c>
    </row>
    <row r="936" spans="2:39">
      <c r="B936" s="829" t="s">
        <v>336</v>
      </c>
      <c r="C936" s="343"/>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6">
        <f t="shared" ref="Y936:AL936" si="2036">Y394*Y930</f>
        <v>6947.2379000000001</v>
      </c>
      <c r="Z936" s="376">
        <f t="shared" si="2036"/>
        <v>10576.197667116863</v>
      </c>
      <c r="AA936" s="376">
        <f t="shared" si="2036"/>
        <v>42019.496854234516</v>
      </c>
      <c r="AB936" s="376">
        <f t="shared" si="2036"/>
        <v>792.33274170046968</v>
      </c>
      <c r="AC936" s="376">
        <f t="shared" si="2036"/>
        <v>0</v>
      </c>
      <c r="AD936" s="376">
        <f t="shared" si="2036"/>
        <v>0</v>
      </c>
      <c r="AE936" s="376">
        <f t="shared" si="2036"/>
        <v>0</v>
      </c>
      <c r="AF936" s="376">
        <f t="shared" si="2036"/>
        <v>0</v>
      </c>
      <c r="AG936" s="376">
        <f t="shared" si="2036"/>
        <v>0</v>
      </c>
      <c r="AH936" s="376">
        <f t="shared" si="2036"/>
        <v>0</v>
      </c>
      <c r="AI936" s="376">
        <f t="shared" si="2036"/>
        <v>0</v>
      </c>
      <c r="AJ936" s="376">
        <f t="shared" si="2036"/>
        <v>0</v>
      </c>
      <c r="AK936" s="376">
        <f t="shared" si="2036"/>
        <v>0</v>
      </c>
      <c r="AL936" s="376">
        <f t="shared" si="2036"/>
        <v>0</v>
      </c>
      <c r="AM936" s="609">
        <f t="shared" si="2034"/>
        <v>60335.265163051845</v>
      </c>
    </row>
    <row r="937" spans="2:39">
      <c r="B937" s="829" t="s">
        <v>337</v>
      </c>
      <c r="C937" s="343"/>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6">
        <f t="shared" ref="Y937:AL937" si="2037">Y577*Y930</f>
        <v>11081.004701589953</v>
      </c>
      <c r="Z937" s="376">
        <f t="shared" si="2037"/>
        <v>23987.146637699665</v>
      </c>
      <c r="AA937" s="376">
        <f t="shared" si="2037"/>
        <v>40293.09412058731</v>
      </c>
      <c r="AB937" s="376">
        <f t="shared" si="2037"/>
        <v>91.087795755768127</v>
      </c>
      <c r="AC937" s="376">
        <f t="shared" si="2037"/>
        <v>0</v>
      </c>
      <c r="AD937" s="376">
        <f t="shared" si="2037"/>
        <v>0</v>
      </c>
      <c r="AE937" s="376">
        <f t="shared" si="2037"/>
        <v>0</v>
      </c>
      <c r="AF937" s="376">
        <f t="shared" si="2037"/>
        <v>0</v>
      </c>
      <c r="AG937" s="376">
        <f t="shared" si="2037"/>
        <v>0</v>
      </c>
      <c r="AH937" s="376">
        <f t="shared" si="2037"/>
        <v>0</v>
      </c>
      <c r="AI937" s="376">
        <f t="shared" si="2037"/>
        <v>0</v>
      </c>
      <c r="AJ937" s="376">
        <f t="shared" si="2037"/>
        <v>0</v>
      </c>
      <c r="AK937" s="376">
        <f t="shared" si="2037"/>
        <v>0</v>
      </c>
      <c r="AL937" s="376">
        <f t="shared" si="2037"/>
        <v>0</v>
      </c>
      <c r="AM937" s="609">
        <f t="shared" si="2034"/>
        <v>75452.333255632693</v>
      </c>
    </row>
    <row r="938" spans="2:39">
      <c r="B938" s="829" t="s">
        <v>338</v>
      </c>
      <c r="C938" s="343"/>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6">
        <f t="shared" ref="Y938:AL938" si="2038">Y760*Y930</f>
        <v>3440.2791801116973</v>
      </c>
      <c r="Z938" s="376">
        <f t="shared" si="2038"/>
        <v>5916.0391774338314</v>
      </c>
      <c r="AA938" s="376">
        <f t="shared" si="2038"/>
        <v>42646.54168023153</v>
      </c>
      <c r="AB938" s="376">
        <f t="shared" si="2038"/>
        <v>396.77669665235982</v>
      </c>
      <c r="AC938" s="376">
        <f t="shared" si="2038"/>
        <v>0</v>
      </c>
      <c r="AD938" s="376">
        <f t="shared" si="2038"/>
        <v>0</v>
      </c>
      <c r="AE938" s="376">
        <f t="shared" si="2038"/>
        <v>0</v>
      </c>
      <c r="AF938" s="376">
        <f t="shared" si="2038"/>
        <v>0</v>
      </c>
      <c r="AG938" s="376">
        <f t="shared" si="2038"/>
        <v>0</v>
      </c>
      <c r="AH938" s="376">
        <f t="shared" si="2038"/>
        <v>0</v>
      </c>
      <c r="AI938" s="376">
        <f t="shared" si="2038"/>
        <v>0</v>
      </c>
      <c r="AJ938" s="376">
        <f t="shared" si="2038"/>
        <v>0</v>
      </c>
      <c r="AK938" s="376">
        <f t="shared" si="2038"/>
        <v>0</v>
      </c>
      <c r="AL938" s="376">
        <f t="shared" si="2038"/>
        <v>0</v>
      </c>
      <c r="AM938" s="609">
        <f t="shared" si="2034"/>
        <v>52399.636734429427</v>
      </c>
    </row>
    <row r="939" spans="2:39">
      <c r="B939" s="829" t="s">
        <v>339</v>
      </c>
      <c r="C939" s="343"/>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6">
        <f>Y927*Y930</f>
        <v>11.97</v>
      </c>
      <c r="Z939" s="376">
        <f t="shared" ref="Z939:AL939" si="2039">Z927*Z930</f>
        <v>10211.90944196789</v>
      </c>
      <c r="AA939" s="376">
        <f t="shared" si="2039"/>
        <v>46383.212289313844</v>
      </c>
      <c r="AB939" s="376">
        <f t="shared" si="2039"/>
        <v>7119.3274305647356</v>
      </c>
      <c r="AC939" s="376">
        <f t="shared" si="2039"/>
        <v>0</v>
      </c>
      <c r="AD939" s="376">
        <f t="shared" si="2039"/>
        <v>0</v>
      </c>
      <c r="AE939" s="376">
        <f t="shared" si="2039"/>
        <v>0</v>
      </c>
      <c r="AF939" s="376">
        <f t="shared" si="2039"/>
        <v>4506.1441638140504</v>
      </c>
      <c r="AG939" s="376">
        <f t="shared" si="2039"/>
        <v>0</v>
      </c>
      <c r="AH939" s="376">
        <f t="shared" si="2039"/>
        <v>0</v>
      </c>
      <c r="AI939" s="376">
        <f t="shared" si="2039"/>
        <v>0</v>
      </c>
      <c r="AJ939" s="376">
        <f t="shared" si="2039"/>
        <v>0</v>
      </c>
      <c r="AK939" s="376">
        <f t="shared" si="2039"/>
        <v>0</v>
      </c>
      <c r="AL939" s="376">
        <f t="shared" si="2039"/>
        <v>0</v>
      </c>
      <c r="AM939" s="609">
        <f t="shared" si="2034"/>
        <v>68232.563325660522</v>
      </c>
    </row>
    <row r="940" spans="2:39" ht="15.75">
      <c r="B940" s="835" t="s">
        <v>343</v>
      </c>
      <c r="C940" s="343"/>
      <c r="D940" s="334"/>
      <c r="E940" s="332"/>
      <c r="F940" s="332"/>
      <c r="G940" s="332"/>
      <c r="H940" s="332"/>
      <c r="I940" s="332"/>
      <c r="J940" s="332"/>
      <c r="K940" s="332"/>
      <c r="L940" s="332"/>
      <c r="M940" s="332"/>
      <c r="N940" s="332"/>
      <c r="O940" s="299"/>
      <c r="P940" s="332"/>
      <c r="Q940" s="332"/>
      <c r="R940" s="332"/>
      <c r="S940" s="334"/>
      <c r="T940" s="334"/>
      <c r="U940" s="334"/>
      <c r="V940" s="334"/>
      <c r="W940" s="332"/>
      <c r="X940" s="332"/>
      <c r="Y940" s="344">
        <f>SUM(Y931:Y939)</f>
        <v>30454.213592517401</v>
      </c>
      <c r="Z940" s="344">
        <f t="shared" ref="Z940:AE940" si="2040">SUM(Z931:Z939)</f>
        <v>91916.421278104623</v>
      </c>
      <c r="AA940" s="344">
        <f t="shared" si="2040"/>
        <v>259687.23964565917</v>
      </c>
      <c r="AB940" s="344">
        <f t="shared" si="2040"/>
        <v>11286.597542378326</v>
      </c>
      <c r="AC940" s="344">
        <f t="shared" si="2040"/>
        <v>0</v>
      </c>
      <c r="AD940" s="344">
        <f t="shared" si="2040"/>
        <v>0</v>
      </c>
      <c r="AE940" s="344">
        <f t="shared" si="2040"/>
        <v>0</v>
      </c>
      <c r="AF940" s="344">
        <f>SUM(AF931:AF939)</f>
        <v>4908.0000714457519</v>
      </c>
      <c r="AG940" s="344">
        <f t="shared" ref="AG940:AL940" si="2041">SUM(AG931:AG939)</f>
        <v>0</v>
      </c>
      <c r="AH940" s="344">
        <f t="shared" si="2041"/>
        <v>0</v>
      </c>
      <c r="AI940" s="344">
        <f t="shared" si="2041"/>
        <v>0</v>
      </c>
      <c r="AJ940" s="344">
        <f t="shared" si="2041"/>
        <v>0</v>
      </c>
      <c r="AK940" s="344">
        <f t="shared" si="2041"/>
        <v>0</v>
      </c>
      <c r="AL940" s="344">
        <f t="shared" si="2041"/>
        <v>0</v>
      </c>
      <c r="AM940" s="405">
        <f>SUM(AM931:AM939)</f>
        <v>398252.47213010525</v>
      </c>
    </row>
    <row r="941" spans="2:39" ht="15.75">
      <c r="B941" s="835" t="s">
        <v>344</v>
      </c>
      <c r="C941" s="343"/>
      <c r="D941" s="348"/>
      <c r="E941" s="332"/>
      <c r="F941" s="332"/>
      <c r="G941" s="332"/>
      <c r="H941" s="332"/>
      <c r="I941" s="332"/>
      <c r="J941" s="332"/>
      <c r="K941" s="332"/>
      <c r="L941" s="332"/>
      <c r="M941" s="332"/>
      <c r="N941" s="332"/>
      <c r="O941" s="299"/>
      <c r="P941" s="332"/>
      <c r="Q941" s="332"/>
      <c r="R941" s="332"/>
      <c r="S941" s="334"/>
      <c r="T941" s="334"/>
      <c r="U941" s="334"/>
      <c r="V941" s="334"/>
      <c r="W941" s="332"/>
      <c r="X941" s="332"/>
      <c r="Y941" s="345">
        <f>Y928*Y930</f>
        <v>7908.9533000000001</v>
      </c>
      <c r="Z941" s="345">
        <f t="shared" ref="Z941:AE941" si="2042">Z928*Z930</f>
        <v>32034.100000000002</v>
      </c>
      <c r="AA941" s="345">
        <f t="shared" si="2042"/>
        <v>5021.1718000000001</v>
      </c>
      <c r="AB941" s="345">
        <f t="shared" si="2042"/>
        <v>1104.2544</v>
      </c>
      <c r="AC941" s="345">
        <f t="shared" si="2042"/>
        <v>82.286699999999996</v>
      </c>
      <c r="AD941" s="345">
        <f t="shared" si="2042"/>
        <v>882.6884</v>
      </c>
      <c r="AE941" s="345">
        <f t="shared" si="2042"/>
        <v>1259.2827</v>
      </c>
      <c r="AF941" s="345">
        <f>AF928*AF930</f>
        <v>1431.1484</v>
      </c>
      <c r="AG941" s="345">
        <f t="shared" ref="AG941:AL941" si="2043">AG928*AG930</f>
        <v>0</v>
      </c>
      <c r="AH941" s="345">
        <f t="shared" si="2043"/>
        <v>0</v>
      </c>
      <c r="AI941" s="345">
        <f t="shared" si="2043"/>
        <v>0</v>
      </c>
      <c r="AJ941" s="345">
        <f t="shared" si="2043"/>
        <v>0</v>
      </c>
      <c r="AK941" s="345">
        <f t="shared" si="2043"/>
        <v>0</v>
      </c>
      <c r="AL941" s="345">
        <f t="shared" si="2043"/>
        <v>0</v>
      </c>
      <c r="AM941" s="405">
        <f>SUM(Y941:AL941)</f>
        <v>49723.885699999992</v>
      </c>
    </row>
    <row r="942" spans="2:39" ht="15.75">
      <c r="B942" s="835" t="s">
        <v>345</v>
      </c>
      <c r="C942" s="343"/>
      <c r="D942" s="348"/>
      <c r="E942" s="332"/>
      <c r="F942" s="332"/>
      <c r="G942" s="332"/>
      <c r="H942" s="332"/>
      <c r="I942" s="332"/>
      <c r="J942" s="332"/>
      <c r="K942" s="332"/>
      <c r="L942" s="332"/>
      <c r="M942" s="332"/>
      <c r="N942" s="332"/>
      <c r="O942" s="299"/>
      <c r="P942" s="332"/>
      <c r="Q942" s="332"/>
      <c r="R942" s="332"/>
      <c r="S942" s="348"/>
      <c r="T942" s="348"/>
      <c r="U942" s="348"/>
      <c r="V942" s="348"/>
      <c r="W942" s="332"/>
      <c r="X942" s="332"/>
      <c r="Y942" s="349"/>
      <c r="Z942" s="349"/>
      <c r="AA942" s="349"/>
      <c r="AB942" s="349"/>
      <c r="AC942" s="349"/>
      <c r="AD942" s="349"/>
      <c r="AE942" s="349"/>
      <c r="AF942" s="349"/>
      <c r="AG942" s="349"/>
      <c r="AH942" s="349"/>
      <c r="AI942" s="349"/>
      <c r="AJ942" s="349"/>
      <c r="AK942" s="349"/>
      <c r="AL942" s="349"/>
      <c r="AM942" s="405">
        <f>AM940-AM941</f>
        <v>348528.58643010526</v>
      </c>
    </row>
    <row r="943" spans="2:39">
      <c r="B943" s="829"/>
      <c r="C943" s="348"/>
      <c r="D943" s="348"/>
      <c r="E943" s="332"/>
      <c r="F943" s="332"/>
      <c r="G943" s="332"/>
      <c r="H943" s="332"/>
      <c r="I943" s="332"/>
      <c r="J943" s="332"/>
      <c r="K943" s="332"/>
      <c r="L943" s="332"/>
      <c r="M943" s="332"/>
      <c r="N943" s="332"/>
      <c r="O943" s="299"/>
      <c r="P943" s="332"/>
      <c r="Q943" s="332"/>
      <c r="R943" s="332"/>
      <c r="S943" s="348"/>
      <c r="T943" s="343"/>
      <c r="U943" s="348"/>
      <c r="V943" s="348"/>
      <c r="W943" s="332"/>
      <c r="X943" s="332"/>
      <c r="Y943" s="350"/>
      <c r="Z943" s="350"/>
      <c r="AA943" s="350"/>
      <c r="AB943" s="350"/>
      <c r="AC943" s="350"/>
      <c r="AD943" s="350"/>
      <c r="AE943" s="350"/>
      <c r="AF943" s="350"/>
      <c r="AG943" s="350"/>
      <c r="AH943" s="350"/>
      <c r="AI943" s="350"/>
      <c r="AJ943" s="350"/>
      <c r="AK943" s="350"/>
      <c r="AL943" s="350"/>
      <c r="AM943" s="335"/>
    </row>
    <row r="944" spans="2:39">
      <c r="B944" s="841" t="s">
        <v>340</v>
      </c>
      <c r="C944" s="362"/>
      <c r="D944" s="382"/>
      <c r="E944" s="382"/>
      <c r="F944" s="382"/>
      <c r="G944" s="382"/>
      <c r="H944" s="382"/>
      <c r="I944" s="382"/>
      <c r="J944" s="382"/>
      <c r="K944" s="382"/>
      <c r="L944" s="382"/>
      <c r="M944" s="382"/>
      <c r="N944" s="382"/>
      <c r="O944" s="381"/>
      <c r="P944" s="382"/>
      <c r="Q944" s="382"/>
      <c r="R944" s="382"/>
      <c r="S944" s="362"/>
      <c r="T944" s="383"/>
      <c r="U944" s="383"/>
      <c r="V944" s="382"/>
      <c r="W944" s="382"/>
      <c r="X944" s="383"/>
      <c r="Y944" s="324">
        <f>SUMPRODUCT(E770:E925,Y770:Y925)</f>
        <v>0</v>
      </c>
      <c r="Z944" s="324">
        <f>SUMPRODUCT(E770:E925,Z770:Z925)</f>
        <v>500689.87209839449</v>
      </c>
      <c r="AA944" s="324">
        <f t="shared" ref="AA944:AL944" si="2044">IF(AA768="kw",SUMPRODUCT($N$770:$N$925,$P$770:$P$925,AA770:AA925),SUMPRODUCT($E$770:$E$925,AA770:AA925))</f>
        <v>10371.843106397748</v>
      </c>
      <c r="AB944" s="324">
        <f t="shared" si="2044"/>
        <v>3913.4385612163237</v>
      </c>
      <c r="AC944" s="324">
        <f t="shared" si="2044"/>
        <v>0</v>
      </c>
      <c r="AD944" s="324">
        <f t="shared" si="2044"/>
        <v>0</v>
      </c>
      <c r="AE944" s="324">
        <f t="shared" si="2044"/>
        <v>0</v>
      </c>
      <c r="AF944" s="324">
        <f t="shared" si="2044"/>
        <v>2273.3044918848</v>
      </c>
      <c r="AG944" s="324">
        <f t="shared" si="2044"/>
        <v>0</v>
      </c>
      <c r="AH944" s="324">
        <f t="shared" si="2044"/>
        <v>0</v>
      </c>
      <c r="AI944" s="324">
        <f t="shared" si="2044"/>
        <v>0</v>
      </c>
      <c r="AJ944" s="324">
        <f t="shared" si="2044"/>
        <v>0</v>
      </c>
      <c r="AK944" s="324">
        <f t="shared" si="2044"/>
        <v>0</v>
      </c>
      <c r="AL944" s="324">
        <f t="shared" si="2044"/>
        <v>0</v>
      </c>
      <c r="AM944" s="384"/>
    </row>
    <row r="945" spans="1:39" ht="18.75" customHeight="1">
      <c r="B945" s="837" t="s">
        <v>583</v>
      </c>
      <c r="C945" s="385"/>
      <c r="D945" s="386"/>
      <c r="E945" s="386"/>
      <c r="F945" s="386"/>
      <c r="G945" s="386"/>
      <c r="H945" s="386"/>
      <c r="I945" s="386"/>
      <c r="J945" s="386"/>
      <c r="K945" s="386"/>
      <c r="L945" s="386"/>
      <c r="M945" s="386"/>
      <c r="N945" s="386"/>
      <c r="O945" s="386"/>
      <c r="P945" s="386"/>
      <c r="Q945" s="386"/>
      <c r="R945" s="386"/>
      <c r="S945" s="369"/>
      <c r="T945" s="370"/>
      <c r="U945" s="386"/>
      <c r="V945" s="386"/>
      <c r="W945" s="386"/>
      <c r="X945" s="386"/>
      <c r="Y945" s="407"/>
      <c r="Z945" s="407"/>
      <c r="AA945" s="407"/>
      <c r="AB945" s="407"/>
      <c r="AC945" s="407"/>
      <c r="AD945" s="407"/>
      <c r="AE945" s="407"/>
      <c r="AF945" s="407"/>
      <c r="AG945" s="407"/>
      <c r="AH945" s="407"/>
      <c r="AI945" s="407"/>
      <c r="AJ945" s="407"/>
      <c r="AK945" s="407"/>
      <c r="AL945" s="407"/>
      <c r="AM945" s="387"/>
    </row>
    <row r="946" spans="1:39" collapsed="1"/>
    <row r="948" spans="1:39" ht="15.75">
      <c r="B948" s="819" t="s">
        <v>341</v>
      </c>
      <c r="C948" s="280"/>
      <c r="D948" s="570" t="s">
        <v>526</v>
      </c>
      <c r="E948" s="252"/>
      <c r="F948" s="570"/>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932" t="s">
        <v>211</v>
      </c>
      <c r="C949" s="922" t="s">
        <v>33</v>
      </c>
      <c r="D949" s="283" t="s">
        <v>422</v>
      </c>
      <c r="E949" s="924" t="s">
        <v>209</v>
      </c>
      <c r="F949" s="925"/>
      <c r="G949" s="925"/>
      <c r="H949" s="925"/>
      <c r="I949" s="925"/>
      <c r="J949" s="925"/>
      <c r="K949" s="925"/>
      <c r="L949" s="925"/>
      <c r="M949" s="926"/>
      <c r="N949" s="927" t="s">
        <v>213</v>
      </c>
      <c r="O949" s="283" t="s">
        <v>423</v>
      </c>
      <c r="P949" s="924" t="s">
        <v>212</v>
      </c>
      <c r="Q949" s="925"/>
      <c r="R949" s="925"/>
      <c r="S949" s="925"/>
      <c r="T949" s="925"/>
      <c r="U949" s="925"/>
      <c r="V949" s="925"/>
      <c r="W949" s="925"/>
      <c r="X949" s="926"/>
      <c r="Y949" s="917" t="s">
        <v>243</v>
      </c>
      <c r="Z949" s="918"/>
      <c r="AA949" s="918"/>
      <c r="AB949" s="918"/>
      <c r="AC949" s="918"/>
      <c r="AD949" s="918"/>
      <c r="AE949" s="918"/>
      <c r="AF949" s="918"/>
      <c r="AG949" s="918"/>
      <c r="AH949" s="918"/>
      <c r="AI949" s="918"/>
      <c r="AJ949" s="918"/>
      <c r="AK949" s="918"/>
      <c r="AL949" s="918"/>
      <c r="AM949" s="919"/>
    </row>
    <row r="950" spans="1:39" ht="65.25" customHeight="1">
      <c r="B950" s="933"/>
      <c r="C950" s="923"/>
      <c r="D950" s="284">
        <v>2020</v>
      </c>
      <c r="E950" s="284">
        <v>2021</v>
      </c>
      <c r="F950" s="284">
        <v>2022</v>
      </c>
      <c r="G950" s="284">
        <v>2023</v>
      </c>
      <c r="H950" s="284">
        <v>2024</v>
      </c>
      <c r="I950" s="284">
        <v>2025</v>
      </c>
      <c r="J950" s="284">
        <v>2026</v>
      </c>
      <c r="K950" s="284">
        <v>2027</v>
      </c>
      <c r="L950" s="284">
        <v>2028</v>
      </c>
      <c r="M950" s="284">
        <v>2029</v>
      </c>
      <c r="N950" s="928"/>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General Service 50 - 999 kW</v>
      </c>
      <c r="AB950" s="284" t="str">
        <f>'1.  LRAMVA Summary'!G52</f>
        <v>General Service 1,000 - 4,999 kW</v>
      </c>
      <c r="AC950" s="284" t="str">
        <f>'1.  LRAMVA Summary'!H52</f>
        <v>Sentinel Lighting</v>
      </c>
      <c r="AD950" s="284" t="str">
        <f>'1.  LRAMVA Summary'!I52</f>
        <v>Street Lighting</v>
      </c>
      <c r="AE950" s="284" t="str">
        <f>'1.  LRAMVA Summary'!J52</f>
        <v>Unmetered Scattered Load</v>
      </c>
      <c r="AF950" s="284" t="str">
        <f>'1.  LRAMVA Summary'!K52</f>
        <v>Large Use</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13"/>
      <c r="B951" s="820"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v>
      </c>
      <c r="AD951" s="290" t="str">
        <f>'1.  LRAMVA Summary'!I53</f>
        <v>kW</v>
      </c>
      <c r="AE951" s="290" t="str">
        <f>'1.  LRAMVA Summary'!J53</f>
        <v>kWh</v>
      </c>
      <c r="AF951" s="290" t="str">
        <f>'1.  LRAMVA Summary'!K53</f>
        <v>kW</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customHeight="1" outlineLevel="1">
      <c r="A952" s="513"/>
      <c r="B952" s="843"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customHeight="1" outlineLevel="1">
      <c r="A953" s="513">
        <v>1</v>
      </c>
      <c r="B953" s="844"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3"/>
      <c r="Z953" s="413"/>
      <c r="AA953" s="413"/>
      <c r="AB953" s="413"/>
      <c r="AC953" s="413"/>
      <c r="AD953" s="413"/>
      <c r="AE953" s="413"/>
      <c r="AF953" s="408"/>
      <c r="AG953" s="408"/>
      <c r="AH953" s="408"/>
      <c r="AI953" s="408"/>
      <c r="AJ953" s="408"/>
      <c r="AK953" s="408"/>
      <c r="AL953" s="408"/>
      <c r="AM953" s="295">
        <f>SUM(Y953:AL953)</f>
        <v>0</v>
      </c>
    </row>
    <row r="954" spans="1:39" ht="15" customHeight="1" outlineLevel="1">
      <c r="A954" s="513"/>
      <c r="B954" s="823" t="s">
        <v>346</v>
      </c>
      <c r="C954" s="290" t="s">
        <v>163</v>
      </c>
      <c r="D954" s="294"/>
      <c r="E954" s="294"/>
      <c r="F954" s="294"/>
      <c r="G954" s="294"/>
      <c r="H954" s="294"/>
      <c r="I954" s="294"/>
      <c r="J954" s="294"/>
      <c r="K954" s="294"/>
      <c r="L954" s="294"/>
      <c r="M954" s="294"/>
      <c r="N954" s="461"/>
      <c r="O954" s="294"/>
      <c r="P954" s="294"/>
      <c r="Q954" s="294"/>
      <c r="R954" s="294"/>
      <c r="S954" s="294"/>
      <c r="T954" s="294"/>
      <c r="U954" s="294"/>
      <c r="V954" s="294"/>
      <c r="W954" s="294"/>
      <c r="X954" s="294"/>
      <c r="Y954" s="409">
        <f>Y953</f>
        <v>0</v>
      </c>
      <c r="Z954" s="409">
        <f t="shared" ref="Z954" si="2045">Z953</f>
        <v>0</v>
      </c>
      <c r="AA954" s="409">
        <f t="shared" ref="AA954" si="2046">AA953</f>
        <v>0</v>
      </c>
      <c r="AB954" s="409">
        <f t="shared" ref="AB954" si="2047">AB953</f>
        <v>0</v>
      </c>
      <c r="AC954" s="409">
        <f t="shared" ref="AC954" si="2048">AC953</f>
        <v>0</v>
      </c>
      <c r="AD954" s="409">
        <f t="shared" ref="AD954" si="2049">AD953</f>
        <v>0</v>
      </c>
      <c r="AE954" s="409">
        <f t="shared" ref="AE954" si="2050">AE953</f>
        <v>0</v>
      </c>
      <c r="AF954" s="409">
        <f t="shared" ref="AF954" si="2051">AF953</f>
        <v>0</v>
      </c>
      <c r="AG954" s="409">
        <f t="shared" ref="AG954" si="2052">AG953</f>
        <v>0</v>
      </c>
      <c r="AH954" s="409">
        <f t="shared" ref="AH954" si="2053">AH953</f>
        <v>0</v>
      </c>
      <c r="AI954" s="409">
        <f t="shared" ref="AI954" si="2054">AI953</f>
        <v>0</v>
      </c>
      <c r="AJ954" s="409">
        <f t="shared" ref="AJ954" si="2055">AJ953</f>
        <v>0</v>
      </c>
      <c r="AK954" s="409">
        <f t="shared" ref="AK954" si="2056">AK953</f>
        <v>0</v>
      </c>
      <c r="AL954" s="409">
        <f t="shared" ref="AL954" si="2057">AL953</f>
        <v>0</v>
      </c>
      <c r="AM954" s="296"/>
    </row>
    <row r="955" spans="1:39" ht="15" customHeight="1" outlineLevel="1">
      <c r="A955" s="513"/>
      <c r="B955" s="824"/>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0"/>
      <c r="Z955" s="411"/>
      <c r="AA955" s="411"/>
      <c r="AB955" s="411"/>
      <c r="AC955" s="411"/>
      <c r="AD955" s="411"/>
      <c r="AE955" s="411"/>
      <c r="AF955" s="411"/>
      <c r="AG955" s="411"/>
      <c r="AH955" s="411"/>
      <c r="AI955" s="411"/>
      <c r="AJ955" s="411"/>
      <c r="AK955" s="411"/>
      <c r="AL955" s="411"/>
      <c r="AM955" s="301"/>
    </row>
    <row r="956" spans="1:39" ht="15" customHeight="1" outlineLevel="1">
      <c r="A956" s="513">
        <v>2</v>
      </c>
      <c r="B956" s="844"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3"/>
      <c r="Z956" s="413"/>
      <c r="AA956" s="413"/>
      <c r="AB956" s="413"/>
      <c r="AC956" s="413"/>
      <c r="AD956" s="413"/>
      <c r="AE956" s="413"/>
      <c r="AF956" s="408"/>
      <c r="AG956" s="408"/>
      <c r="AH956" s="408"/>
      <c r="AI956" s="408"/>
      <c r="AJ956" s="408"/>
      <c r="AK956" s="408"/>
      <c r="AL956" s="408"/>
      <c r="AM956" s="295">
        <f>SUM(Y956:AL956)</f>
        <v>0</v>
      </c>
    </row>
    <row r="957" spans="1:39" ht="15" customHeight="1" outlineLevel="1">
      <c r="A957" s="513"/>
      <c r="B957" s="823" t="s">
        <v>346</v>
      </c>
      <c r="C957" s="290" t="s">
        <v>163</v>
      </c>
      <c r="D957" s="294"/>
      <c r="E957" s="294"/>
      <c r="F957" s="294"/>
      <c r="G957" s="294"/>
      <c r="H957" s="294"/>
      <c r="I957" s="294"/>
      <c r="J957" s="294"/>
      <c r="K957" s="294"/>
      <c r="L957" s="294"/>
      <c r="M957" s="294"/>
      <c r="N957" s="461"/>
      <c r="O957" s="294"/>
      <c r="P957" s="294"/>
      <c r="Q957" s="294"/>
      <c r="R957" s="294"/>
      <c r="S957" s="294"/>
      <c r="T957" s="294"/>
      <c r="U957" s="294"/>
      <c r="V957" s="294"/>
      <c r="W957" s="294"/>
      <c r="X957" s="294"/>
      <c r="Y957" s="409">
        <f>Y956</f>
        <v>0</v>
      </c>
      <c r="Z957" s="409">
        <f t="shared" ref="Z957" si="2058">Z956</f>
        <v>0</v>
      </c>
      <c r="AA957" s="409">
        <f t="shared" ref="AA957" si="2059">AA956</f>
        <v>0</v>
      </c>
      <c r="AB957" s="409">
        <f t="shared" ref="AB957" si="2060">AB956</f>
        <v>0</v>
      </c>
      <c r="AC957" s="409">
        <f t="shared" ref="AC957" si="2061">AC956</f>
        <v>0</v>
      </c>
      <c r="AD957" s="409">
        <f t="shared" ref="AD957" si="2062">AD956</f>
        <v>0</v>
      </c>
      <c r="AE957" s="409">
        <f t="shared" ref="AE957" si="2063">AE956</f>
        <v>0</v>
      </c>
      <c r="AF957" s="409">
        <f t="shared" ref="AF957" si="2064">AF956</f>
        <v>0</v>
      </c>
      <c r="AG957" s="409">
        <f t="shared" ref="AG957" si="2065">AG956</f>
        <v>0</v>
      </c>
      <c r="AH957" s="409">
        <f t="shared" ref="AH957" si="2066">AH956</f>
        <v>0</v>
      </c>
      <c r="AI957" s="409">
        <f t="shared" ref="AI957" si="2067">AI956</f>
        <v>0</v>
      </c>
      <c r="AJ957" s="409">
        <f t="shared" ref="AJ957" si="2068">AJ956</f>
        <v>0</v>
      </c>
      <c r="AK957" s="409">
        <f t="shared" ref="AK957" si="2069">AK956</f>
        <v>0</v>
      </c>
      <c r="AL957" s="409">
        <f t="shared" ref="AL957" si="2070">AL956</f>
        <v>0</v>
      </c>
      <c r="AM957" s="296"/>
    </row>
    <row r="958" spans="1:39" ht="15" customHeight="1" outlineLevel="1">
      <c r="A958" s="513"/>
      <c r="B958" s="824"/>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0"/>
      <c r="Z958" s="411"/>
      <c r="AA958" s="411"/>
      <c r="AB958" s="411"/>
      <c r="AC958" s="411"/>
      <c r="AD958" s="411"/>
      <c r="AE958" s="411"/>
      <c r="AF958" s="411"/>
      <c r="AG958" s="411"/>
      <c r="AH958" s="411"/>
      <c r="AI958" s="411"/>
      <c r="AJ958" s="411"/>
      <c r="AK958" s="411"/>
      <c r="AL958" s="411"/>
      <c r="AM958" s="301"/>
    </row>
    <row r="959" spans="1:39" ht="15" customHeight="1" outlineLevel="1">
      <c r="A959" s="513">
        <v>3</v>
      </c>
      <c r="B959" s="844"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3"/>
      <c r="Z959" s="413"/>
      <c r="AA959" s="413"/>
      <c r="AB959" s="413"/>
      <c r="AC959" s="413"/>
      <c r="AD959" s="413"/>
      <c r="AE959" s="413"/>
      <c r="AF959" s="408"/>
      <c r="AG959" s="408"/>
      <c r="AH959" s="408"/>
      <c r="AI959" s="408"/>
      <c r="AJ959" s="408"/>
      <c r="AK959" s="408"/>
      <c r="AL959" s="408"/>
      <c r="AM959" s="295">
        <f>SUM(Y959:AL959)</f>
        <v>0</v>
      </c>
    </row>
    <row r="960" spans="1:39" ht="15" customHeight="1" outlineLevel="1">
      <c r="A960" s="513"/>
      <c r="B960" s="823" t="s">
        <v>346</v>
      </c>
      <c r="C960" s="290" t="s">
        <v>163</v>
      </c>
      <c r="D960" s="294"/>
      <c r="E960" s="294"/>
      <c r="F960" s="294"/>
      <c r="G960" s="294"/>
      <c r="H960" s="294"/>
      <c r="I960" s="294"/>
      <c r="J960" s="294"/>
      <c r="K960" s="294"/>
      <c r="L960" s="294"/>
      <c r="M960" s="294"/>
      <c r="N960" s="461"/>
      <c r="O960" s="294"/>
      <c r="P960" s="294"/>
      <c r="Q960" s="294"/>
      <c r="R960" s="294"/>
      <c r="S960" s="294"/>
      <c r="T960" s="294"/>
      <c r="U960" s="294"/>
      <c r="V960" s="294"/>
      <c r="W960" s="294"/>
      <c r="X960" s="294"/>
      <c r="Y960" s="409">
        <f>Y959</f>
        <v>0</v>
      </c>
      <c r="Z960" s="409">
        <f t="shared" ref="Z960" si="2071">Z959</f>
        <v>0</v>
      </c>
      <c r="AA960" s="409">
        <f t="shared" ref="AA960" si="2072">AA959</f>
        <v>0</v>
      </c>
      <c r="AB960" s="409">
        <f t="shared" ref="AB960" si="2073">AB959</f>
        <v>0</v>
      </c>
      <c r="AC960" s="409">
        <f t="shared" ref="AC960" si="2074">AC959</f>
        <v>0</v>
      </c>
      <c r="AD960" s="409">
        <f t="shared" ref="AD960" si="2075">AD959</f>
        <v>0</v>
      </c>
      <c r="AE960" s="409">
        <f t="shared" ref="AE960" si="2076">AE959</f>
        <v>0</v>
      </c>
      <c r="AF960" s="409">
        <f t="shared" ref="AF960" si="2077">AF959</f>
        <v>0</v>
      </c>
      <c r="AG960" s="409">
        <f t="shared" ref="AG960" si="2078">AG959</f>
        <v>0</v>
      </c>
      <c r="AH960" s="409">
        <f t="shared" ref="AH960" si="2079">AH959</f>
        <v>0</v>
      </c>
      <c r="AI960" s="409">
        <f t="shared" ref="AI960" si="2080">AI959</f>
        <v>0</v>
      </c>
      <c r="AJ960" s="409">
        <f t="shared" ref="AJ960" si="2081">AJ959</f>
        <v>0</v>
      </c>
      <c r="AK960" s="409">
        <f t="shared" ref="AK960" si="2082">AK959</f>
        <v>0</v>
      </c>
      <c r="AL960" s="409">
        <f t="shared" ref="AL960" si="2083">AL959</f>
        <v>0</v>
      </c>
      <c r="AM960" s="296"/>
    </row>
    <row r="961" spans="1:39" ht="15" customHeight="1" outlineLevel="1">
      <c r="A961" s="513"/>
      <c r="B961" s="82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0"/>
      <c r="Z961" s="410"/>
      <c r="AA961" s="410"/>
      <c r="AB961" s="410"/>
      <c r="AC961" s="410"/>
      <c r="AD961" s="410"/>
      <c r="AE961" s="410"/>
      <c r="AF961" s="410"/>
      <c r="AG961" s="410"/>
      <c r="AH961" s="410"/>
      <c r="AI961" s="410"/>
      <c r="AJ961" s="410"/>
      <c r="AK961" s="410"/>
      <c r="AL961" s="410"/>
      <c r="AM961" s="305"/>
    </row>
    <row r="962" spans="1:39" ht="15" customHeight="1" outlineLevel="1">
      <c r="A962" s="513">
        <v>4</v>
      </c>
      <c r="B962" s="822" t="s">
        <v>673</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3"/>
      <c r="Z962" s="413"/>
      <c r="AA962" s="413"/>
      <c r="AB962" s="413"/>
      <c r="AC962" s="413"/>
      <c r="AD962" s="413"/>
      <c r="AE962" s="413"/>
      <c r="AF962" s="408"/>
      <c r="AG962" s="408"/>
      <c r="AH962" s="408"/>
      <c r="AI962" s="408"/>
      <c r="AJ962" s="408"/>
      <c r="AK962" s="408"/>
      <c r="AL962" s="408"/>
      <c r="AM962" s="295">
        <f>SUM(Y962:AL962)</f>
        <v>0</v>
      </c>
    </row>
    <row r="963" spans="1:39" ht="15" customHeight="1" outlineLevel="1">
      <c r="A963" s="513"/>
      <c r="B963" s="823" t="s">
        <v>346</v>
      </c>
      <c r="C963" s="290" t="s">
        <v>163</v>
      </c>
      <c r="D963" s="294"/>
      <c r="E963" s="294"/>
      <c r="F963" s="294"/>
      <c r="G963" s="294"/>
      <c r="H963" s="294"/>
      <c r="I963" s="294"/>
      <c r="J963" s="294"/>
      <c r="K963" s="294"/>
      <c r="L963" s="294"/>
      <c r="M963" s="294"/>
      <c r="N963" s="461"/>
      <c r="O963" s="294"/>
      <c r="P963" s="294"/>
      <c r="Q963" s="294"/>
      <c r="R963" s="294"/>
      <c r="S963" s="294"/>
      <c r="T963" s="294"/>
      <c r="U963" s="294"/>
      <c r="V963" s="294"/>
      <c r="W963" s="294"/>
      <c r="X963" s="294"/>
      <c r="Y963" s="409">
        <f>Y962</f>
        <v>0</v>
      </c>
      <c r="Z963" s="409">
        <f t="shared" ref="Z963" si="2084">Z962</f>
        <v>0</v>
      </c>
      <c r="AA963" s="409">
        <f t="shared" ref="AA963" si="2085">AA962</f>
        <v>0</v>
      </c>
      <c r="AB963" s="409">
        <f t="shared" ref="AB963" si="2086">AB962</f>
        <v>0</v>
      </c>
      <c r="AC963" s="409">
        <f t="shared" ref="AC963" si="2087">AC962</f>
        <v>0</v>
      </c>
      <c r="AD963" s="409">
        <f t="shared" ref="AD963" si="2088">AD962</f>
        <v>0</v>
      </c>
      <c r="AE963" s="409">
        <f t="shared" ref="AE963" si="2089">AE962</f>
        <v>0</v>
      </c>
      <c r="AF963" s="409">
        <f t="shared" ref="AF963" si="2090">AF962</f>
        <v>0</v>
      </c>
      <c r="AG963" s="409">
        <f t="shared" ref="AG963" si="2091">AG962</f>
        <v>0</v>
      </c>
      <c r="AH963" s="409">
        <f t="shared" ref="AH963" si="2092">AH962</f>
        <v>0</v>
      </c>
      <c r="AI963" s="409">
        <f t="shared" ref="AI963" si="2093">AI962</f>
        <v>0</v>
      </c>
      <c r="AJ963" s="409">
        <f t="shared" ref="AJ963" si="2094">AJ962</f>
        <v>0</v>
      </c>
      <c r="AK963" s="409">
        <f t="shared" ref="AK963" si="2095">AK962</f>
        <v>0</v>
      </c>
      <c r="AL963" s="409">
        <f t="shared" ref="AL963" si="2096">AL962</f>
        <v>0</v>
      </c>
      <c r="AM963" s="296"/>
    </row>
    <row r="964" spans="1:39" ht="15" customHeight="1" outlineLevel="1">
      <c r="A964" s="513"/>
      <c r="B964" s="82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0"/>
      <c r="Z964" s="410"/>
      <c r="AA964" s="410"/>
      <c r="AB964" s="410"/>
      <c r="AC964" s="410"/>
      <c r="AD964" s="410"/>
      <c r="AE964" s="410"/>
      <c r="AF964" s="410"/>
      <c r="AG964" s="410"/>
      <c r="AH964" s="410"/>
      <c r="AI964" s="410"/>
      <c r="AJ964" s="410"/>
      <c r="AK964" s="410"/>
      <c r="AL964" s="410"/>
      <c r="AM964" s="305"/>
    </row>
    <row r="965" spans="1:39" ht="15" customHeight="1" outlineLevel="1">
      <c r="A965" s="513">
        <v>5</v>
      </c>
      <c r="B965" s="844"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3"/>
      <c r="Z965" s="413"/>
      <c r="AA965" s="413"/>
      <c r="AB965" s="413"/>
      <c r="AC965" s="413"/>
      <c r="AD965" s="413"/>
      <c r="AE965" s="413"/>
      <c r="AF965" s="408"/>
      <c r="AG965" s="408"/>
      <c r="AH965" s="408"/>
      <c r="AI965" s="408"/>
      <c r="AJ965" s="408"/>
      <c r="AK965" s="408"/>
      <c r="AL965" s="408"/>
      <c r="AM965" s="295">
        <f>SUM(Y965:AL965)</f>
        <v>0</v>
      </c>
    </row>
    <row r="966" spans="1:39" ht="15" customHeight="1" outlineLevel="1">
      <c r="A966" s="513"/>
      <c r="B966" s="823" t="s">
        <v>346</v>
      </c>
      <c r="C966" s="290" t="s">
        <v>163</v>
      </c>
      <c r="D966" s="294"/>
      <c r="E966" s="294"/>
      <c r="F966" s="294"/>
      <c r="G966" s="294"/>
      <c r="H966" s="294"/>
      <c r="I966" s="294"/>
      <c r="J966" s="294"/>
      <c r="K966" s="294"/>
      <c r="L966" s="294"/>
      <c r="M966" s="294"/>
      <c r="N966" s="461"/>
      <c r="O966" s="294"/>
      <c r="P966" s="294"/>
      <c r="Q966" s="294"/>
      <c r="R966" s="294"/>
      <c r="S966" s="294"/>
      <c r="T966" s="294"/>
      <c r="U966" s="294"/>
      <c r="V966" s="294"/>
      <c r="W966" s="294"/>
      <c r="X966" s="294"/>
      <c r="Y966" s="409">
        <f>Y965</f>
        <v>0</v>
      </c>
      <c r="Z966" s="409">
        <f t="shared" ref="Z966" si="2097">Z965</f>
        <v>0</v>
      </c>
      <c r="AA966" s="409">
        <f t="shared" ref="AA966" si="2098">AA965</f>
        <v>0</v>
      </c>
      <c r="AB966" s="409">
        <f t="shared" ref="AB966" si="2099">AB965</f>
        <v>0</v>
      </c>
      <c r="AC966" s="409">
        <f t="shared" ref="AC966" si="2100">AC965</f>
        <v>0</v>
      </c>
      <c r="AD966" s="409">
        <f t="shared" ref="AD966" si="2101">AD965</f>
        <v>0</v>
      </c>
      <c r="AE966" s="409">
        <f t="shared" ref="AE966" si="2102">AE965</f>
        <v>0</v>
      </c>
      <c r="AF966" s="409">
        <f t="shared" ref="AF966" si="2103">AF965</f>
        <v>0</v>
      </c>
      <c r="AG966" s="409">
        <f t="shared" ref="AG966" si="2104">AG965</f>
        <v>0</v>
      </c>
      <c r="AH966" s="409">
        <f t="shared" ref="AH966" si="2105">AH965</f>
        <v>0</v>
      </c>
      <c r="AI966" s="409">
        <f t="shared" ref="AI966" si="2106">AI965</f>
        <v>0</v>
      </c>
      <c r="AJ966" s="409">
        <f t="shared" ref="AJ966" si="2107">AJ965</f>
        <v>0</v>
      </c>
      <c r="AK966" s="409">
        <f t="shared" ref="AK966" si="2108">AK965</f>
        <v>0</v>
      </c>
      <c r="AL966" s="409">
        <f t="shared" ref="AL966" si="2109">AL965</f>
        <v>0</v>
      </c>
      <c r="AM966" s="296"/>
    </row>
    <row r="967" spans="1:39" ht="15" customHeight="1" outlineLevel="1">
      <c r="A967" s="513"/>
      <c r="B967" s="82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0"/>
      <c r="Z967" s="421"/>
      <c r="AA967" s="421"/>
      <c r="AB967" s="421"/>
      <c r="AC967" s="421"/>
      <c r="AD967" s="421"/>
      <c r="AE967" s="421"/>
      <c r="AF967" s="421"/>
      <c r="AG967" s="421"/>
      <c r="AH967" s="421"/>
      <c r="AI967" s="421"/>
      <c r="AJ967" s="421"/>
      <c r="AK967" s="421"/>
      <c r="AL967" s="421"/>
      <c r="AM967" s="296"/>
    </row>
    <row r="968" spans="1:39" ht="15.75" outlineLevel="1">
      <c r="A968" s="513"/>
      <c r="B968" s="825"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2"/>
      <c r="Z968" s="412"/>
      <c r="AA968" s="412"/>
      <c r="AB968" s="412"/>
      <c r="AC968" s="412"/>
      <c r="AD968" s="412"/>
      <c r="AE968" s="412"/>
      <c r="AF968" s="412"/>
      <c r="AG968" s="412"/>
      <c r="AH968" s="412"/>
      <c r="AI968" s="412"/>
      <c r="AJ968" s="412"/>
      <c r="AK968" s="412"/>
      <c r="AL968" s="412"/>
      <c r="AM968" s="291"/>
    </row>
    <row r="969" spans="1:39" ht="15" customHeight="1" outlineLevel="1">
      <c r="A969" s="513">
        <v>6</v>
      </c>
      <c r="B969" s="844"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3"/>
      <c r="Z969" s="413"/>
      <c r="AA969" s="413"/>
      <c r="AB969" s="413"/>
      <c r="AC969" s="413"/>
      <c r="AD969" s="413"/>
      <c r="AE969" s="413"/>
      <c r="AF969" s="413"/>
      <c r="AG969" s="413"/>
      <c r="AH969" s="413"/>
      <c r="AI969" s="413"/>
      <c r="AJ969" s="413"/>
      <c r="AK969" s="413"/>
      <c r="AL969" s="413"/>
      <c r="AM969" s="295">
        <f>SUM(Y969:AL969)</f>
        <v>0</v>
      </c>
    </row>
    <row r="970" spans="1:39" ht="15" customHeight="1" outlineLevel="1">
      <c r="A970" s="513"/>
      <c r="B970" s="82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09">
        <f>Y969</f>
        <v>0</v>
      </c>
      <c r="Z970" s="409">
        <f t="shared" ref="Z970" si="2110">Z969</f>
        <v>0</v>
      </c>
      <c r="AA970" s="409">
        <f t="shared" ref="AA970" si="2111">AA969</f>
        <v>0</v>
      </c>
      <c r="AB970" s="409">
        <f t="shared" ref="AB970" si="2112">AB969</f>
        <v>0</v>
      </c>
      <c r="AC970" s="409">
        <f t="shared" ref="AC970" si="2113">AC969</f>
        <v>0</v>
      </c>
      <c r="AD970" s="409">
        <f t="shared" ref="AD970" si="2114">AD969</f>
        <v>0</v>
      </c>
      <c r="AE970" s="409">
        <f t="shared" ref="AE970" si="2115">AE969</f>
        <v>0</v>
      </c>
      <c r="AF970" s="409">
        <f t="shared" ref="AF970" si="2116">AF969</f>
        <v>0</v>
      </c>
      <c r="AG970" s="409">
        <f t="shared" ref="AG970" si="2117">AG969</f>
        <v>0</v>
      </c>
      <c r="AH970" s="409">
        <f t="shared" ref="AH970" si="2118">AH969</f>
        <v>0</v>
      </c>
      <c r="AI970" s="409">
        <f t="shared" ref="AI970" si="2119">AI969</f>
        <v>0</v>
      </c>
      <c r="AJ970" s="409">
        <f t="shared" ref="AJ970" si="2120">AJ969</f>
        <v>0</v>
      </c>
      <c r="AK970" s="409">
        <f t="shared" ref="AK970" si="2121">AK969</f>
        <v>0</v>
      </c>
      <c r="AL970" s="409">
        <f t="shared" ref="AL970" si="2122">AL969</f>
        <v>0</v>
      </c>
      <c r="AM970" s="310"/>
    </row>
    <row r="971" spans="1:39" ht="15" customHeight="1" outlineLevel="1">
      <c r="A971" s="513"/>
      <c r="B971" s="826"/>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4"/>
      <c r="Z971" s="414"/>
      <c r="AA971" s="414"/>
      <c r="AB971" s="414"/>
      <c r="AC971" s="414"/>
      <c r="AD971" s="414"/>
      <c r="AE971" s="414"/>
      <c r="AF971" s="414"/>
      <c r="AG971" s="414"/>
      <c r="AH971" s="414"/>
      <c r="AI971" s="414"/>
      <c r="AJ971" s="414"/>
      <c r="AK971" s="414"/>
      <c r="AL971" s="414"/>
      <c r="AM971" s="312"/>
    </row>
    <row r="972" spans="1:39" ht="15" customHeight="1" outlineLevel="1">
      <c r="A972" s="513">
        <v>7</v>
      </c>
      <c r="B972" s="844"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3"/>
      <c r="Z972" s="413"/>
      <c r="AA972" s="413"/>
      <c r="AB972" s="413"/>
      <c r="AC972" s="413"/>
      <c r="AD972" s="413"/>
      <c r="AE972" s="413"/>
      <c r="AF972" s="413"/>
      <c r="AG972" s="413"/>
      <c r="AH972" s="413"/>
      <c r="AI972" s="413"/>
      <c r="AJ972" s="413"/>
      <c r="AK972" s="413"/>
      <c r="AL972" s="413"/>
      <c r="AM972" s="295">
        <f>SUM(Y972:AL972)</f>
        <v>0</v>
      </c>
    </row>
    <row r="973" spans="1:39" ht="15" customHeight="1" outlineLevel="1">
      <c r="A973" s="513"/>
      <c r="B973" s="82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09">
        <f>Y972</f>
        <v>0</v>
      </c>
      <c r="Z973" s="409">
        <f t="shared" ref="Z973" si="2123">Z972</f>
        <v>0</v>
      </c>
      <c r="AA973" s="409">
        <f t="shared" ref="AA973" si="2124">AA972</f>
        <v>0</v>
      </c>
      <c r="AB973" s="409">
        <f t="shared" ref="AB973" si="2125">AB972</f>
        <v>0</v>
      </c>
      <c r="AC973" s="409">
        <f t="shared" ref="AC973" si="2126">AC972</f>
        <v>0</v>
      </c>
      <c r="AD973" s="409">
        <f t="shared" ref="AD973" si="2127">AD972</f>
        <v>0</v>
      </c>
      <c r="AE973" s="409">
        <f t="shared" ref="AE973" si="2128">AE972</f>
        <v>0</v>
      </c>
      <c r="AF973" s="409">
        <f t="shared" ref="AF973" si="2129">AF972</f>
        <v>0</v>
      </c>
      <c r="AG973" s="409">
        <f t="shared" ref="AG973" si="2130">AG972</f>
        <v>0</v>
      </c>
      <c r="AH973" s="409">
        <f t="shared" ref="AH973" si="2131">AH972</f>
        <v>0</v>
      </c>
      <c r="AI973" s="409">
        <f t="shared" ref="AI973" si="2132">AI972</f>
        <v>0</v>
      </c>
      <c r="AJ973" s="409">
        <f t="shared" ref="AJ973" si="2133">AJ972</f>
        <v>0</v>
      </c>
      <c r="AK973" s="409">
        <f t="shared" ref="AK973" si="2134">AK972</f>
        <v>0</v>
      </c>
      <c r="AL973" s="409">
        <f t="shared" ref="AL973" si="2135">AL972</f>
        <v>0</v>
      </c>
      <c r="AM973" s="310"/>
    </row>
    <row r="974" spans="1:39" ht="15" customHeight="1" outlineLevel="1">
      <c r="A974" s="513"/>
      <c r="B974" s="827"/>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4"/>
      <c r="Z974" s="415"/>
      <c r="AA974" s="414"/>
      <c r="AB974" s="414"/>
      <c r="AC974" s="414"/>
      <c r="AD974" s="414"/>
      <c r="AE974" s="414"/>
      <c r="AF974" s="414"/>
      <c r="AG974" s="414"/>
      <c r="AH974" s="414"/>
      <c r="AI974" s="414"/>
      <c r="AJ974" s="414"/>
      <c r="AK974" s="414"/>
      <c r="AL974" s="414"/>
      <c r="AM974" s="312"/>
    </row>
    <row r="975" spans="1:39" ht="15" customHeight="1" outlineLevel="1">
      <c r="A975" s="513">
        <v>8</v>
      </c>
      <c r="B975" s="844"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3"/>
      <c r="Z975" s="413"/>
      <c r="AA975" s="413"/>
      <c r="AB975" s="413"/>
      <c r="AC975" s="413"/>
      <c r="AD975" s="413"/>
      <c r="AE975" s="413"/>
      <c r="AF975" s="413"/>
      <c r="AG975" s="413"/>
      <c r="AH975" s="413"/>
      <c r="AI975" s="413"/>
      <c r="AJ975" s="413"/>
      <c r="AK975" s="413"/>
      <c r="AL975" s="413"/>
      <c r="AM975" s="295">
        <f>SUM(Y975:AL975)</f>
        <v>0</v>
      </c>
    </row>
    <row r="976" spans="1:39" ht="15" customHeight="1" outlineLevel="1">
      <c r="A976" s="513"/>
      <c r="B976" s="82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09">
        <f>Y975</f>
        <v>0</v>
      </c>
      <c r="Z976" s="409">
        <f t="shared" ref="Z976" si="2136">Z975</f>
        <v>0</v>
      </c>
      <c r="AA976" s="409">
        <f t="shared" ref="AA976" si="2137">AA975</f>
        <v>0</v>
      </c>
      <c r="AB976" s="409">
        <f t="shared" ref="AB976" si="2138">AB975</f>
        <v>0</v>
      </c>
      <c r="AC976" s="409">
        <f t="shared" ref="AC976" si="2139">AC975</f>
        <v>0</v>
      </c>
      <c r="AD976" s="409">
        <f t="shared" ref="AD976" si="2140">AD975</f>
        <v>0</v>
      </c>
      <c r="AE976" s="409">
        <f t="shared" ref="AE976" si="2141">AE975</f>
        <v>0</v>
      </c>
      <c r="AF976" s="409">
        <f t="shared" ref="AF976" si="2142">AF975</f>
        <v>0</v>
      </c>
      <c r="AG976" s="409">
        <f t="shared" ref="AG976" si="2143">AG975</f>
        <v>0</v>
      </c>
      <c r="AH976" s="409">
        <f t="shared" ref="AH976" si="2144">AH975</f>
        <v>0</v>
      </c>
      <c r="AI976" s="409">
        <f t="shared" ref="AI976" si="2145">AI975</f>
        <v>0</v>
      </c>
      <c r="AJ976" s="409">
        <f t="shared" ref="AJ976" si="2146">AJ975</f>
        <v>0</v>
      </c>
      <c r="AK976" s="409">
        <f t="shared" ref="AK976" si="2147">AK975</f>
        <v>0</v>
      </c>
      <c r="AL976" s="409">
        <f t="shared" ref="AL976" si="2148">AL975</f>
        <v>0</v>
      </c>
      <c r="AM976" s="310"/>
    </row>
    <row r="977" spans="1:39" ht="15" customHeight="1" outlineLevel="1">
      <c r="A977" s="513"/>
      <c r="B977" s="827"/>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4"/>
      <c r="Z977" s="415"/>
      <c r="AA977" s="414"/>
      <c r="AB977" s="414"/>
      <c r="AC977" s="414"/>
      <c r="AD977" s="414"/>
      <c r="AE977" s="414"/>
      <c r="AF977" s="414"/>
      <c r="AG977" s="414"/>
      <c r="AH977" s="414"/>
      <c r="AI977" s="414"/>
      <c r="AJ977" s="414"/>
      <c r="AK977" s="414"/>
      <c r="AL977" s="414"/>
      <c r="AM977" s="312"/>
    </row>
    <row r="978" spans="1:39" ht="15" customHeight="1" outlineLevel="1">
      <c r="A978" s="513">
        <v>9</v>
      </c>
      <c r="B978" s="844"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3"/>
      <c r="Z978" s="413"/>
      <c r="AA978" s="413"/>
      <c r="AB978" s="413"/>
      <c r="AC978" s="413"/>
      <c r="AD978" s="413"/>
      <c r="AE978" s="413"/>
      <c r="AF978" s="413"/>
      <c r="AG978" s="413"/>
      <c r="AH978" s="413"/>
      <c r="AI978" s="413"/>
      <c r="AJ978" s="413"/>
      <c r="AK978" s="413"/>
      <c r="AL978" s="413"/>
      <c r="AM978" s="295">
        <f>SUM(Y978:AL978)</f>
        <v>0</v>
      </c>
    </row>
    <row r="979" spans="1:39" ht="15" customHeight="1" outlineLevel="1">
      <c r="A979" s="513"/>
      <c r="B979" s="82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09">
        <f>Y978</f>
        <v>0</v>
      </c>
      <c r="Z979" s="409">
        <f t="shared" ref="Z979" si="2149">Z978</f>
        <v>0</v>
      </c>
      <c r="AA979" s="409">
        <f t="shared" ref="AA979" si="2150">AA978</f>
        <v>0</v>
      </c>
      <c r="AB979" s="409">
        <f t="shared" ref="AB979" si="2151">AB978</f>
        <v>0</v>
      </c>
      <c r="AC979" s="409">
        <f t="shared" ref="AC979" si="2152">AC978</f>
        <v>0</v>
      </c>
      <c r="AD979" s="409">
        <f t="shared" ref="AD979" si="2153">AD978</f>
        <v>0</v>
      </c>
      <c r="AE979" s="409">
        <f t="shared" ref="AE979" si="2154">AE978</f>
        <v>0</v>
      </c>
      <c r="AF979" s="409">
        <f t="shared" ref="AF979" si="2155">AF978</f>
        <v>0</v>
      </c>
      <c r="AG979" s="409">
        <f t="shared" ref="AG979" si="2156">AG978</f>
        <v>0</v>
      </c>
      <c r="AH979" s="409">
        <f t="shared" ref="AH979" si="2157">AH978</f>
        <v>0</v>
      </c>
      <c r="AI979" s="409">
        <f t="shared" ref="AI979" si="2158">AI978</f>
        <v>0</v>
      </c>
      <c r="AJ979" s="409">
        <f t="shared" ref="AJ979" si="2159">AJ978</f>
        <v>0</v>
      </c>
      <c r="AK979" s="409">
        <f t="shared" ref="AK979" si="2160">AK978</f>
        <v>0</v>
      </c>
      <c r="AL979" s="409">
        <f t="shared" ref="AL979" si="2161">AL978</f>
        <v>0</v>
      </c>
      <c r="AM979" s="310"/>
    </row>
    <row r="980" spans="1:39" ht="15" customHeight="1" outlineLevel="1">
      <c r="A980" s="513"/>
      <c r="B980" s="827"/>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4"/>
      <c r="Z980" s="414"/>
      <c r="AA980" s="414"/>
      <c r="AB980" s="414"/>
      <c r="AC980" s="414"/>
      <c r="AD980" s="414"/>
      <c r="AE980" s="414"/>
      <c r="AF980" s="414"/>
      <c r="AG980" s="414"/>
      <c r="AH980" s="414"/>
      <c r="AI980" s="414"/>
      <c r="AJ980" s="414"/>
      <c r="AK980" s="414"/>
      <c r="AL980" s="414"/>
      <c r="AM980" s="312"/>
    </row>
    <row r="981" spans="1:39" ht="15" customHeight="1" outlineLevel="1">
      <c r="A981" s="513">
        <v>10</v>
      </c>
      <c r="B981" s="844"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3"/>
      <c r="Z981" s="413"/>
      <c r="AA981" s="413"/>
      <c r="AB981" s="413"/>
      <c r="AC981" s="413"/>
      <c r="AD981" s="413"/>
      <c r="AE981" s="413"/>
      <c r="AF981" s="413"/>
      <c r="AG981" s="413"/>
      <c r="AH981" s="413"/>
      <c r="AI981" s="413"/>
      <c r="AJ981" s="413"/>
      <c r="AK981" s="413"/>
      <c r="AL981" s="413"/>
      <c r="AM981" s="295">
        <f>SUM(Y981:AL981)</f>
        <v>0</v>
      </c>
    </row>
    <row r="982" spans="1:39" ht="15" customHeight="1" outlineLevel="1">
      <c r="A982" s="513"/>
      <c r="B982" s="82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09">
        <f>Y981</f>
        <v>0</v>
      </c>
      <c r="Z982" s="409">
        <f t="shared" ref="Z982" si="2162">Z981</f>
        <v>0</v>
      </c>
      <c r="AA982" s="409">
        <f t="shared" ref="AA982" si="2163">AA981</f>
        <v>0</v>
      </c>
      <c r="AB982" s="409">
        <f t="shared" ref="AB982" si="2164">AB981</f>
        <v>0</v>
      </c>
      <c r="AC982" s="409">
        <f t="shared" ref="AC982" si="2165">AC981</f>
        <v>0</v>
      </c>
      <c r="AD982" s="409">
        <f t="shared" ref="AD982" si="2166">AD981</f>
        <v>0</v>
      </c>
      <c r="AE982" s="409">
        <f t="shared" ref="AE982" si="2167">AE981</f>
        <v>0</v>
      </c>
      <c r="AF982" s="409">
        <f t="shared" ref="AF982" si="2168">AF981</f>
        <v>0</v>
      </c>
      <c r="AG982" s="409">
        <f t="shared" ref="AG982" si="2169">AG981</f>
        <v>0</v>
      </c>
      <c r="AH982" s="409">
        <f t="shared" ref="AH982" si="2170">AH981</f>
        <v>0</v>
      </c>
      <c r="AI982" s="409">
        <f t="shared" ref="AI982" si="2171">AI981</f>
        <v>0</v>
      </c>
      <c r="AJ982" s="409">
        <f t="shared" ref="AJ982" si="2172">AJ981</f>
        <v>0</v>
      </c>
      <c r="AK982" s="409">
        <f t="shared" ref="AK982" si="2173">AK981</f>
        <v>0</v>
      </c>
      <c r="AL982" s="409">
        <f t="shared" ref="AL982" si="2174">AL981</f>
        <v>0</v>
      </c>
      <c r="AM982" s="310"/>
    </row>
    <row r="983" spans="1:39" ht="15" customHeight="1" outlineLevel="1">
      <c r="A983" s="513"/>
      <c r="B983" s="827"/>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4"/>
      <c r="Z983" s="415"/>
      <c r="AA983" s="414"/>
      <c r="AB983" s="414"/>
      <c r="AC983" s="414"/>
      <c r="AD983" s="414"/>
      <c r="AE983" s="414"/>
      <c r="AF983" s="414"/>
      <c r="AG983" s="414"/>
      <c r="AH983" s="414"/>
      <c r="AI983" s="414"/>
      <c r="AJ983" s="414"/>
      <c r="AK983" s="414"/>
      <c r="AL983" s="414"/>
      <c r="AM983" s="312"/>
    </row>
    <row r="984" spans="1:39" ht="15" customHeight="1" outlineLevel="1">
      <c r="A984" s="513"/>
      <c r="B984" s="821"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2"/>
      <c r="Z984" s="412"/>
      <c r="AA984" s="412"/>
      <c r="AB984" s="412"/>
      <c r="AC984" s="412"/>
      <c r="AD984" s="412"/>
      <c r="AE984" s="412"/>
      <c r="AF984" s="412"/>
      <c r="AG984" s="412"/>
      <c r="AH984" s="412"/>
      <c r="AI984" s="412"/>
      <c r="AJ984" s="412"/>
      <c r="AK984" s="412"/>
      <c r="AL984" s="412"/>
      <c r="AM984" s="291"/>
    </row>
    <row r="985" spans="1:39" ht="15" customHeight="1" outlineLevel="1">
      <c r="A985" s="513">
        <v>11</v>
      </c>
      <c r="B985" s="844"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4"/>
      <c r="Z985" s="413"/>
      <c r="AA985" s="413"/>
      <c r="AB985" s="413"/>
      <c r="AC985" s="413"/>
      <c r="AD985" s="413"/>
      <c r="AE985" s="413"/>
      <c r="AF985" s="413"/>
      <c r="AG985" s="413"/>
      <c r="AH985" s="413"/>
      <c r="AI985" s="413"/>
      <c r="AJ985" s="413"/>
      <c r="AK985" s="413"/>
      <c r="AL985" s="413"/>
      <c r="AM985" s="295">
        <f>SUM(Y985:AL985)</f>
        <v>0</v>
      </c>
    </row>
    <row r="986" spans="1:39" ht="15" customHeight="1" outlineLevel="1">
      <c r="A986" s="513"/>
      <c r="B986" s="82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09">
        <f>Y985</f>
        <v>0</v>
      </c>
      <c r="Z986" s="409">
        <f t="shared" ref="Z986" si="2175">Z985</f>
        <v>0</v>
      </c>
      <c r="AA986" s="409">
        <f t="shared" ref="AA986" si="2176">AA985</f>
        <v>0</v>
      </c>
      <c r="AB986" s="409">
        <f t="shared" ref="AB986" si="2177">AB985</f>
        <v>0</v>
      </c>
      <c r="AC986" s="409">
        <f t="shared" ref="AC986" si="2178">AC985</f>
        <v>0</v>
      </c>
      <c r="AD986" s="409">
        <f t="shared" ref="AD986" si="2179">AD985</f>
        <v>0</v>
      </c>
      <c r="AE986" s="409">
        <f t="shared" ref="AE986" si="2180">AE985</f>
        <v>0</v>
      </c>
      <c r="AF986" s="409">
        <f t="shared" ref="AF986" si="2181">AF985</f>
        <v>0</v>
      </c>
      <c r="AG986" s="409">
        <f t="shared" ref="AG986" si="2182">AG985</f>
        <v>0</v>
      </c>
      <c r="AH986" s="409">
        <f t="shared" ref="AH986" si="2183">AH985</f>
        <v>0</v>
      </c>
      <c r="AI986" s="409">
        <f t="shared" ref="AI986" si="2184">AI985</f>
        <v>0</v>
      </c>
      <c r="AJ986" s="409">
        <f t="shared" ref="AJ986" si="2185">AJ985</f>
        <v>0</v>
      </c>
      <c r="AK986" s="409">
        <f t="shared" ref="AK986" si="2186">AK985</f>
        <v>0</v>
      </c>
      <c r="AL986" s="409">
        <f t="shared" ref="AL986" si="2187">AL985</f>
        <v>0</v>
      </c>
      <c r="AM986" s="296"/>
    </row>
    <row r="987" spans="1:39" ht="15" customHeight="1" outlineLevel="1">
      <c r="A987" s="513"/>
      <c r="B987" s="828"/>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0"/>
      <c r="Z987" s="419"/>
      <c r="AA987" s="419"/>
      <c r="AB987" s="419"/>
      <c r="AC987" s="419"/>
      <c r="AD987" s="419"/>
      <c r="AE987" s="419"/>
      <c r="AF987" s="419"/>
      <c r="AG987" s="419"/>
      <c r="AH987" s="419"/>
      <c r="AI987" s="419"/>
      <c r="AJ987" s="419"/>
      <c r="AK987" s="419"/>
      <c r="AL987" s="419"/>
      <c r="AM987" s="305"/>
    </row>
    <row r="988" spans="1:39" ht="28.5" customHeight="1" outlineLevel="1">
      <c r="A988" s="513">
        <v>12</v>
      </c>
      <c r="B988" s="844"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8"/>
      <c r="Z988" s="413"/>
      <c r="AA988" s="413"/>
      <c r="AB988" s="413"/>
      <c r="AC988" s="413"/>
      <c r="AD988" s="413"/>
      <c r="AE988" s="413"/>
      <c r="AF988" s="413"/>
      <c r="AG988" s="413"/>
      <c r="AH988" s="413"/>
      <c r="AI988" s="413"/>
      <c r="AJ988" s="413"/>
      <c r="AK988" s="413"/>
      <c r="AL988" s="413"/>
      <c r="AM988" s="295">
        <f>SUM(Y988:AL988)</f>
        <v>0</v>
      </c>
    </row>
    <row r="989" spans="1:39" ht="15" customHeight="1" outlineLevel="1">
      <c r="A989" s="513"/>
      <c r="B989" s="82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09">
        <f>Y988</f>
        <v>0</v>
      </c>
      <c r="Z989" s="409">
        <f t="shared" ref="Z989" si="2188">Z988</f>
        <v>0</v>
      </c>
      <c r="AA989" s="409">
        <f t="shared" ref="AA989" si="2189">AA988</f>
        <v>0</v>
      </c>
      <c r="AB989" s="409">
        <f t="shared" ref="AB989" si="2190">AB988</f>
        <v>0</v>
      </c>
      <c r="AC989" s="409">
        <f t="shared" ref="AC989" si="2191">AC988</f>
        <v>0</v>
      </c>
      <c r="AD989" s="409">
        <f t="shared" ref="AD989" si="2192">AD988</f>
        <v>0</v>
      </c>
      <c r="AE989" s="409">
        <f t="shared" ref="AE989" si="2193">AE988</f>
        <v>0</v>
      </c>
      <c r="AF989" s="409">
        <f t="shared" ref="AF989" si="2194">AF988</f>
        <v>0</v>
      </c>
      <c r="AG989" s="409">
        <f t="shared" ref="AG989" si="2195">AG988</f>
        <v>0</v>
      </c>
      <c r="AH989" s="409">
        <f t="shared" ref="AH989" si="2196">AH988</f>
        <v>0</v>
      </c>
      <c r="AI989" s="409">
        <f t="shared" ref="AI989" si="2197">AI988</f>
        <v>0</v>
      </c>
      <c r="AJ989" s="409">
        <f t="shared" ref="AJ989" si="2198">AJ988</f>
        <v>0</v>
      </c>
      <c r="AK989" s="409">
        <f t="shared" ref="AK989" si="2199">AK988</f>
        <v>0</v>
      </c>
      <c r="AL989" s="409">
        <f t="shared" ref="AL989" si="2200">AL988</f>
        <v>0</v>
      </c>
      <c r="AM989" s="296"/>
    </row>
    <row r="990" spans="1:39" ht="15" customHeight="1" outlineLevel="1">
      <c r="A990" s="513"/>
      <c r="B990" s="828"/>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0"/>
      <c r="Z990" s="420"/>
      <c r="AA990" s="410"/>
      <c r="AB990" s="410"/>
      <c r="AC990" s="410"/>
      <c r="AD990" s="410"/>
      <c r="AE990" s="410"/>
      <c r="AF990" s="410"/>
      <c r="AG990" s="410"/>
      <c r="AH990" s="410"/>
      <c r="AI990" s="410"/>
      <c r="AJ990" s="410"/>
      <c r="AK990" s="410"/>
      <c r="AL990" s="410"/>
      <c r="AM990" s="305"/>
    </row>
    <row r="991" spans="1:39" ht="15" customHeight="1" outlineLevel="1">
      <c r="A991" s="513">
        <v>13</v>
      </c>
      <c r="B991" s="844"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8"/>
      <c r="Z991" s="413"/>
      <c r="AA991" s="413"/>
      <c r="AB991" s="413"/>
      <c r="AC991" s="413"/>
      <c r="AD991" s="413"/>
      <c r="AE991" s="413"/>
      <c r="AF991" s="413"/>
      <c r="AG991" s="413"/>
      <c r="AH991" s="413"/>
      <c r="AI991" s="413"/>
      <c r="AJ991" s="413"/>
      <c r="AK991" s="413"/>
      <c r="AL991" s="413"/>
      <c r="AM991" s="295">
        <f>SUM(Y991:AL991)</f>
        <v>0</v>
      </c>
    </row>
    <row r="992" spans="1:39" ht="15" customHeight="1" outlineLevel="1">
      <c r="A992" s="513"/>
      <c r="B992" s="82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09">
        <f>Y991</f>
        <v>0</v>
      </c>
      <c r="Z992" s="409">
        <f t="shared" ref="Z992" si="2201">Z991</f>
        <v>0</v>
      </c>
      <c r="AA992" s="409">
        <f t="shared" ref="AA992" si="2202">AA991</f>
        <v>0</v>
      </c>
      <c r="AB992" s="409">
        <f t="shared" ref="AB992" si="2203">AB991</f>
        <v>0</v>
      </c>
      <c r="AC992" s="409">
        <f t="shared" ref="AC992" si="2204">AC991</f>
        <v>0</v>
      </c>
      <c r="AD992" s="409">
        <f t="shared" ref="AD992" si="2205">AD991</f>
        <v>0</v>
      </c>
      <c r="AE992" s="409">
        <f t="shared" ref="AE992" si="2206">AE991</f>
        <v>0</v>
      </c>
      <c r="AF992" s="409">
        <f t="shared" ref="AF992" si="2207">AF991</f>
        <v>0</v>
      </c>
      <c r="AG992" s="409">
        <f t="shared" ref="AG992" si="2208">AG991</f>
        <v>0</v>
      </c>
      <c r="AH992" s="409">
        <f t="shared" ref="AH992" si="2209">AH991</f>
        <v>0</v>
      </c>
      <c r="AI992" s="409">
        <f t="shared" ref="AI992" si="2210">AI991</f>
        <v>0</v>
      </c>
      <c r="AJ992" s="409">
        <f t="shared" ref="AJ992" si="2211">AJ991</f>
        <v>0</v>
      </c>
      <c r="AK992" s="409">
        <f t="shared" ref="AK992" si="2212">AK991</f>
        <v>0</v>
      </c>
      <c r="AL992" s="409">
        <f t="shared" ref="AL992" si="2213">AL991</f>
        <v>0</v>
      </c>
      <c r="AM992" s="305"/>
    </row>
    <row r="993" spans="1:40" ht="15" customHeight="1" outlineLevel="1">
      <c r="A993" s="513"/>
      <c r="B993" s="828"/>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0"/>
      <c r="Z993" s="410"/>
      <c r="AA993" s="410"/>
      <c r="AB993" s="410"/>
      <c r="AC993" s="410"/>
      <c r="AD993" s="410"/>
      <c r="AE993" s="410"/>
      <c r="AF993" s="410"/>
      <c r="AG993" s="410"/>
      <c r="AH993" s="410"/>
      <c r="AI993" s="410"/>
      <c r="AJ993" s="410"/>
      <c r="AK993" s="410"/>
      <c r="AL993" s="410"/>
      <c r="AM993" s="305"/>
    </row>
    <row r="994" spans="1:40" ht="15" customHeight="1" outlineLevel="1">
      <c r="A994" s="513"/>
      <c r="B994" s="821"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2"/>
      <c r="Z994" s="412"/>
      <c r="AA994" s="412"/>
      <c r="AB994" s="412"/>
      <c r="AC994" s="412"/>
      <c r="AD994" s="412"/>
      <c r="AE994" s="412"/>
      <c r="AF994" s="412"/>
      <c r="AG994" s="412"/>
      <c r="AH994" s="412"/>
      <c r="AI994" s="412"/>
      <c r="AJ994" s="412"/>
      <c r="AK994" s="412"/>
      <c r="AL994" s="412"/>
      <c r="AM994" s="291"/>
    </row>
    <row r="995" spans="1:40" ht="15" customHeight="1" outlineLevel="1">
      <c r="A995" s="513">
        <v>14</v>
      </c>
      <c r="B995" s="828"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8"/>
      <c r="Z995" s="408"/>
      <c r="AA995" s="408"/>
      <c r="AB995" s="408"/>
      <c r="AC995" s="408"/>
      <c r="AD995" s="408"/>
      <c r="AE995" s="408"/>
      <c r="AF995" s="408"/>
      <c r="AG995" s="408"/>
      <c r="AH995" s="408"/>
      <c r="AI995" s="408"/>
      <c r="AJ995" s="408"/>
      <c r="AK995" s="408"/>
      <c r="AL995" s="408"/>
      <c r="AM995" s="295">
        <f>SUM(Y995:AL995)</f>
        <v>0</v>
      </c>
    </row>
    <row r="996" spans="1:40" ht="15" customHeight="1" outlineLevel="1">
      <c r="A996" s="513"/>
      <c r="B996" s="82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09">
        <f>Y995</f>
        <v>0</v>
      </c>
      <c r="Z996" s="409">
        <f t="shared" ref="Z996" si="2214">Z995</f>
        <v>0</v>
      </c>
      <c r="AA996" s="409">
        <f t="shared" ref="AA996" si="2215">AA995</f>
        <v>0</v>
      </c>
      <c r="AB996" s="409">
        <f t="shared" ref="AB996" si="2216">AB995</f>
        <v>0</v>
      </c>
      <c r="AC996" s="409">
        <f t="shared" ref="AC996" si="2217">AC995</f>
        <v>0</v>
      </c>
      <c r="AD996" s="409">
        <f t="shared" ref="AD996" si="2218">AD995</f>
        <v>0</v>
      </c>
      <c r="AE996" s="409">
        <f t="shared" ref="AE996" si="2219">AE995</f>
        <v>0</v>
      </c>
      <c r="AF996" s="409">
        <f t="shared" ref="AF996" si="2220">AF995</f>
        <v>0</v>
      </c>
      <c r="AG996" s="409">
        <f t="shared" ref="AG996" si="2221">AG995</f>
        <v>0</v>
      </c>
      <c r="AH996" s="409">
        <f t="shared" ref="AH996" si="2222">AH995</f>
        <v>0</v>
      </c>
      <c r="AI996" s="409">
        <f t="shared" ref="AI996" si="2223">AI995</f>
        <v>0</v>
      </c>
      <c r="AJ996" s="409">
        <f t="shared" ref="AJ996" si="2224">AJ995</f>
        <v>0</v>
      </c>
      <c r="AK996" s="409">
        <f t="shared" ref="AK996" si="2225">AK995</f>
        <v>0</v>
      </c>
      <c r="AL996" s="409">
        <f t="shared" ref="AL996" si="2226">AL995</f>
        <v>0</v>
      </c>
      <c r="AM996" s="296"/>
    </row>
    <row r="997" spans="1:40" ht="15" customHeight="1" outlineLevel="1">
      <c r="A997" s="513"/>
      <c r="B997" s="828"/>
      <c r="C997" s="304"/>
      <c r="D997" s="290"/>
      <c r="E997" s="290"/>
      <c r="F997" s="290"/>
      <c r="G997" s="290"/>
      <c r="H997" s="290"/>
      <c r="I997" s="290"/>
      <c r="J997" s="290"/>
      <c r="K997" s="290"/>
      <c r="L997" s="290"/>
      <c r="M997" s="290"/>
      <c r="N997" s="461"/>
      <c r="O997" s="290"/>
      <c r="P997" s="290"/>
      <c r="Q997" s="290"/>
      <c r="R997" s="290"/>
      <c r="S997" s="290"/>
      <c r="T997" s="290"/>
      <c r="U997" s="290"/>
      <c r="V997" s="290"/>
      <c r="W997" s="290"/>
      <c r="X997" s="290"/>
      <c r="Y997" s="410"/>
      <c r="Z997" s="410"/>
      <c r="AA997" s="410"/>
      <c r="AB997" s="410"/>
      <c r="AC997" s="410"/>
      <c r="AD997" s="410"/>
      <c r="AE997" s="410"/>
      <c r="AF997" s="410"/>
      <c r="AG997" s="410"/>
      <c r="AH997" s="410"/>
      <c r="AI997" s="410"/>
      <c r="AJ997" s="410"/>
      <c r="AK997" s="410"/>
      <c r="AL997" s="410"/>
      <c r="AM997" s="300"/>
      <c r="AN997" s="610"/>
    </row>
    <row r="998" spans="1:40" s="308" customFormat="1" ht="15.75" outlineLevel="1">
      <c r="A998" s="513"/>
      <c r="B998" s="821"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0"/>
      <c r="Z998" s="410"/>
      <c r="AA998" s="410"/>
      <c r="AB998" s="410"/>
      <c r="AC998" s="410"/>
      <c r="AD998" s="410"/>
      <c r="AE998" s="414"/>
      <c r="AF998" s="414"/>
      <c r="AG998" s="414"/>
      <c r="AH998" s="414"/>
      <c r="AI998" s="414"/>
      <c r="AJ998" s="414"/>
      <c r="AK998" s="414"/>
      <c r="AL998" s="414"/>
      <c r="AM998" s="508"/>
      <c r="AN998" s="611"/>
    </row>
    <row r="999" spans="1:40" outlineLevel="1">
      <c r="A999" s="513">
        <v>15</v>
      </c>
      <c r="B999" s="82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8"/>
      <c r="Z999" s="408"/>
      <c r="AA999" s="408"/>
      <c r="AB999" s="408"/>
      <c r="AC999" s="408"/>
      <c r="AD999" s="408"/>
      <c r="AE999" s="408"/>
      <c r="AF999" s="408"/>
      <c r="AG999" s="408"/>
      <c r="AH999" s="408"/>
      <c r="AI999" s="408"/>
      <c r="AJ999" s="408"/>
      <c r="AK999" s="408"/>
      <c r="AL999" s="408"/>
      <c r="AM999" s="612">
        <f>SUM(Y999:AL999)</f>
        <v>0</v>
      </c>
      <c r="AN999" s="610"/>
    </row>
    <row r="1000" spans="1:40" outlineLevel="1">
      <c r="A1000" s="513"/>
      <c r="B1000" s="82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09">
        <f>Y999</f>
        <v>0</v>
      </c>
      <c r="Z1000" s="409">
        <f>Z999</f>
        <v>0</v>
      </c>
      <c r="AA1000" s="409">
        <f t="shared" ref="AA1000:AL1000" si="2227">AA999</f>
        <v>0</v>
      </c>
      <c r="AB1000" s="409">
        <f t="shared" si="2227"/>
        <v>0</v>
      </c>
      <c r="AC1000" s="409">
        <f t="shared" si="2227"/>
        <v>0</v>
      </c>
      <c r="AD1000" s="409">
        <f>AD999</f>
        <v>0</v>
      </c>
      <c r="AE1000" s="409">
        <f t="shared" si="2227"/>
        <v>0</v>
      </c>
      <c r="AF1000" s="409">
        <f t="shared" si="2227"/>
        <v>0</v>
      </c>
      <c r="AG1000" s="409">
        <f t="shared" si="2227"/>
        <v>0</v>
      </c>
      <c r="AH1000" s="409">
        <f t="shared" si="2227"/>
        <v>0</v>
      </c>
      <c r="AI1000" s="409">
        <f t="shared" si="2227"/>
        <v>0</v>
      </c>
      <c r="AJ1000" s="409">
        <f t="shared" si="2227"/>
        <v>0</v>
      </c>
      <c r="AK1000" s="409">
        <f t="shared" si="2227"/>
        <v>0</v>
      </c>
      <c r="AL1000" s="409">
        <f t="shared" si="2227"/>
        <v>0</v>
      </c>
      <c r="AM1000" s="296"/>
    </row>
    <row r="1001" spans="1:40" outlineLevel="1">
      <c r="A1001" s="513"/>
      <c r="B1001" s="828"/>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0"/>
      <c r="Z1001" s="410"/>
      <c r="AA1001" s="410"/>
      <c r="AB1001" s="410"/>
      <c r="AC1001" s="410"/>
      <c r="AD1001" s="410"/>
      <c r="AE1001" s="410"/>
      <c r="AF1001" s="410"/>
      <c r="AG1001" s="410"/>
      <c r="AH1001" s="410"/>
      <c r="AI1001" s="410"/>
      <c r="AJ1001" s="410"/>
      <c r="AK1001" s="410"/>
      <c r="AL1001" s="410"/>
      <c r="AM1001" s="305"/>
    </row>
    <row r="1002" spans="1:40" s="282" customFormat="1" outlineLevel="1">
      <c r="A1002" s="513">
        <v>16</v>
      </c>
      <c r="B1002" s="829"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8"/>
      <c r="Z1002" s="408"/>
      <c r="AA1002" s="408"/>
      <c r="AB1002" s="408"/>
      <c r="AC1002" s="408"/>
      <c r="AD1002" s="408"/>
      <c r="AE1002" s="408"/>
      <c r="AF1002" s="408"/>
      <c r="AG1002" s="408"/>
      <c r="AH1002" s="408"/>
      <c r="AI1002" s="408"/>
      <c r="AJ1002" s="408"/>
      <c r="AK1002" s="408"/>
      <c r="AL1002" s="408"/>
      <c r="AM1002" s="295">
        <f>SUM(Y1002:AL1002)</f>
        <v>0</v>
      </c>
    </row>
    <row r="1003" spans="1:40" s="282" customFormat="1" outlineLevel="1">
      <c r="A1003" s="513"/>
      <c r="B1003" s="82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09">
        <f>Y1002</f>
        <v>0</v>
      </c>
      <c r="Z1003" s="409">
        <f t="shared" ref="Z1003:AK1003" si="2228">Z1002</f>
        <v>0</v>
      </c>
      <c r="AA1003" s="409">
        <f t="shared" si="2228"/>
        <v>0</v>
      </c>
      <c r="AB1003" s="409">
        <f t="shared" si="2228"/>
        <v>0</v>
      </c>
      <c r="AC1003" s="409">
        <f t="shared" si="2228"/>
        <v>0</v>
      </c>
      <c r="AD1003" s="409">
        <f t="shared" si="2228"/>
        <v>0</v>
      </c>
      <c r="AE1003" s="409">
        <f t="shared" si="2228"/>
        <v>0</v>
      </c>
      <c r="AF1003" s="409">
        <f t="shared" si="2228"/>
        <v>0</v>
      </c>
      <c r="AG1003" s="409">
        <f t="shared" si="2228"/>
        <v>0</v>
      </c>
      <c r="AH1003" s="409">
        <f t="shared" si="2228"/>
        <v>0</v>
      </c>
      <c r="AI1003" s="409">
        <f t="shared" si="2228"/>
        <v>0</v>
      </c>
      <c r="AJ1003" s="409">
        <f t="shared" si="2228"/>
        <v>0</v>
      </c>
      <c r="AK1003" s="409">
        <f t="shared" si="2228"/>
        <v>0</v>
      </c>
      <c r="AL1003" s="409">
        <f>AL1002</f>
        <v>0</v>
      </c>
      <c r="AM1003" s="296"/>
    </row>
    <row r="1004" spans="1:40" s="282" customFormat="1" outlineLevel="1">
      <c r="A1004" s="513"/>
      <c r="B1004" s="829"/>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0"/>
      <c r="Z1004" s="410"/>
      <c r="AA1004" s="410"/>
      <c r="AB1004" s="410"/>
      <c r="AC1004" s="410"/>
      <c r="AD1004" s="410"/>
      <c r="AE1004" s="414"/>
      <c r="AF1004" s="414"/>
      <c r="AG1004" s="414"/>
      <c r="AH1004" s="414"/>
      <c r="AI1004" s="414"/>
      <c r="AJ1004" s="414"/>
      <c r="AK1004" s="414"/>
      <c r="AL1004" s="414"/>
      <c r="AM1004" s="312"/>
    </row>
    <row r="1005" spans="1:40" ht="15.75" outlineLevel="1">
      <c r="A1005" s="513"/>
      <c r="B1005" s="509" t="s">
        <v>496</v>
      </c>
      <c r="C1005" s="318"/>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2"/>
      <c r="Z1005" s="412"/>
      <c r="AA1005" s="412"/>
      <c r="AB1005" s="412"/>
      <c r="AC1005" s="412"/>
      <c r="AD1005" s="412"/>
      <c r="AE1005" s="412"/>
      <c r="AF1005" s="412"/>
      <c r="AG1005" s="412"/>
      <c r="AH1005" s="412"/>
      <c r="AI1005" s="412"/>
      <c r="AJ1005" s="412"/>
      <c r="AK1005" s="412"/>
      <c r="AL1005" s="412"/>
      <c r="AM1005" s="291"/>
    </row>
    <row r="1006" spans="1:40" outlineLevel="1">
      <c r="A1006" s="513">
        <v>17</v>
      </c>
      <c r="B1006" s="844"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4"/>
      <c r="Z1006" s="408"/>
      <c r="AA1006" s="408"/>
      <c r="AB1006" s="408"/>
      <c r="AC1006" s="408"/>
      <c r="AD1006" s="408"/>
      <c r="AE1006" s="408"/>
      <c r="AF1006" s="413"/>
      <c r="AG1006" s="413"/>
      <c r="AH1006" s="413"/>
      <c r="AI1006" s="413"/>
      <c r="AJ1006" s="413"/>
      <c r="AK1006" s="413"/>
      <c r="AL1006" s="413"/>
      <c r="AM1006" s="295">
        <f>SUM(Y1006:AL1006)</f>
        <v>0</v>
      </c>
    </row>
    <row r="1007" spans="1:40" outlineLevel="1">
      <c r="A1007" s="513"/>
      <c r="B1007" s="82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09">
        <f>Y1006</f>
        <v>0</v>
      </c>
      <c r="Z1007" s="409">
        <f t="shared" ref="Z1007:AL1007" si="2229">Z1006</f>
        <v>0</v>
      </c>
      <c r="AA1007" s="409">
        <f t="shared" si="2229"/>
        <v>0</v>
      </c>
      <c r="AB1007" s="409">
        <f t="shared" si="2229"/>
        <v>0</v>
      </c>
      <c r="AC1007" s="409">
        <f t="shared" si="2229"/>
        <v>0</v>
      </c>
      <c r="AD1007" s="409">
        <f t="shared" si="2229"/>
        <v>0</v>
      </c>
      <c r="AE1007" s="409">
        <f t="shared" si="2229"/>
        <v>0</v>
      </c>
      <c r="AF1007" s="409">
        <f t="shared" si="2229"/>
        <v>0</v>
      </c>
      <c r="AG1007" s="409">
        <f t="shared" si="2229"/>
        <v>0</v>
      </c>
      <c r="AH1007" s="409">
        <f t="shared" si="2229"/>
        <v>0</v>
      </c>
      <c r="AI1007" s="409">
        <f t="shared" si="2229"/>
        <v>0</v>
      </c>
      <c r="AJ1007" s="409">
        <f t="shared" si="2229"/>
        <v>0</v>
      </c>
      <c r="AK1007" s="409">
        <f t="shared" si="2229"/>
        <v>0</v>
      </c>
      <c r="AL1007" s="409">
        <f t="shared" si="2229"/>
        <v>0</v>
      </c>
      <c r="AM1007" s="305"/>
    </row>
    <row r="1008" spans="1:40" outlineLevel="1">
      <c r="A1008" s="513"/>
      <c r="B1008" s="82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0"/>
      <c r="Z1008" s="423"/>
      <c r="AA1008" s="423"/>
      <c r="AB1008" s="423"/>
      <c r="AC1008" s="423"/>
      <c r="AD1008" s="423"/>
      <c r="AE1008" s="423"/>
      <c r="AF1008" s="423"/>
      <c r="AG1008" s="423"/>
      <c r="AH1008" s="423"/>
      <c r="AI1008" s="423"/>
      <c r="AJ1008" s="423"/>
      <c r="AK1008" s="423"/>
      <c r="AL1008" s="423"/>
      <c r="AM1008" s="305"/>
    </row>
    <row r="1009" spans="1:39" outlineLevel="1">
      <c r="A1009" s="513">
        <v>18</v>
      </c>
      <c r="B1009" s="844"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4"/>
      <c r="Z1009" s="408"/>
      <c r="AA1009" s="408"/>
      <c r="AB1009" s="408"/>
      <c r="AC1009" s="408"/>
      <c r="AD1009" s="408"/>
      <c r="AE1009" s="408"/>
      <c r="AF1009" s="413"/>
      <c r="AG1009" s="413"/>
      <c r="AH1009" s="413"/>
      <c r="AI1009" s="413"/>
      <c r="AJ1009" s="413"/>
      <c r="AK1009" s="413"/>
      <c r="AL1009" s="413"/>
      <c r="AM1009" s="295">
        <f>SUM(Y1009:AL1009)</f>
        <v>0</v>
      </c>
    </row>
    <row r="1010" spans="1:39" outlineLevel="1">
      <c r="A1010" s="513"/>
      <c r="B1010" s="82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09">
        <f>Y1009</f>
        <v>0</v>
      </c>
      <c r="Z1010" s="409">
        <f t="shared" ref="Z1010:AL1010" si="2230">Z1009</f>
        <v>0</v>
      </c>
      <c r="AA1010" s="409">
        <f t="shared" si="2230"/>
        <v>0</v>
      </c>
      <c r="AB1010" s="409">
        <f t="shared" si="2230"/>
        <v>0</v>
      </c>
      <c r="AC1010" s="409">
        <f t="shared" si="2230"/>
        <v>0</v>
      </c>
      <c r="AD1010" s="409">
        <f t="shared" si="2230"/>
        <v>0</v>
      </c>
      <c r="AE1010" s="409">
        <f t="shared" si="2230"/>
        <v>0</v>
      </c>
      <c r="AF1010" s="409">
        <f t="shared" si="2230"/>
        <v>0</v>
      </c>
      <c r="AG1010" s="409">
        <f t="shared" si="2230"/>
        <v>0</v>
      </c>
      <c r="AH1010" s="409">
        <f t="shared" si="2230"/>
        <v>0</v>
      </c>
      <c r="AI1010" s="409">
        <f t="shared" si="2230"/>
        <v>0</v>
      </c>
      <c r="AJ1010" s="409">
        <f t="shared" si="2230"/>
        <v>0</v>
      </c>
      <c r="AK1010" s="409">
        <f t="shared" si="2230"/>
        <v>0</v>
      </c>
      <c r="AL1010" s="409">
        <f t="shared" si="2230"/>
        <v>0</v>
      </c>
      <c r="AM1010" s="305"/>
    </row>
    <row r="1011" spans="1:39" outlineLevel="1">
      <c r="A1011" s="513"/>
      <c r="B1011" s="830"/>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1"/>
      <c r="Z1011" s="422"/>
      <c r="AA1011" s="422"/>
      <c r="AB1011" s="422"/>
      <c r="AC1011" s="422"/>
      <c r="AD1011" s="422"/>
      <c r="AE1011" s="422"/>
      <c r="AF1011" s="422"/>
      <c r="AG1011" s="422"/>
      <c r="AH1011" s="422"/>
      <c r="AI1011" s="422"/>
      <c r="AJ1011" s="422"/>
      <c r="AK1011" s="422"/>
      <c r="AL1011" s="422"/>
      <c r="AM1011" s="296"/>
    </row>
    <row r="1012" spans="1:39" outlineLevel="1">
      <c r="A1012" s="513">
        <v>19</v>
      </c>
      <c r="B1012" s="844"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4"/>
      <c r="Z1012" s="408"/>
      <c r="AA1012" s="408"/>
      <c r="AB1012" s="408"/>
      <c r="AC1012" s="408"/>
      <c r="AD1012" s="408"/>
      <c r="AE1012" s="408"/>
      <c r="AF1012" s="413"/>
      <c r="AG1012" s="413"/>
      <c r="AH1012" s="413"/>
      <c r="AI1012" s="413"/>
      <c r="AJ1012" s="413"/>
      <c r="AK1012" s="413"/>
      <c r="AL1012" s="413"/>
      <c r="AM1012" s="295">
        <f>SUM(Y1012:AL1012)</f>
        <v>0</v>
      </c>
    </row>
    <row r="1013" spans="1:39" outlineLevel="1">
      <c r="A1013" s="513"/>
      <c r="B1013" s="82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09">
        <f>Y1012</f>
        <v>0</v>
      </c>
      <c r="Z1013" s="409">
        <f t="shared" ref="Z1013:AL1013" si="2231">Z1012</f>
        <v>0</v>
      </c>
      <c r="AA1013" s="409">
        <f t="shared" si="2231"/>
        <v>0</v>
      </c>
      <c r="AB1013" s="409">
        <f t="shared" si="2231"/>
        <v>0</v>
      </c>
      <c r="AC1013" s="409">
        <f t="shared" si="2231"/>
        <v>0</v>
      </c>
      <c r="AD1013" s="409">
        <f t="shared" si="2231"/>
        <v>0</v>
      </c>
      <c r="AE1013" s="409">
        <f t="shared" si="2231"/>
        <v>0</v>
      </c>
      <c r="AF1013" s="409">
        <f t="shared" si="2231"/>
        <v>0</v>
      </c>
      <c r="AG1013" s="409">
        <f t="shared" si="2231"/>
        <v>0</v>
      </c>
      <c r="AH1013" s="409">
        <f t="shared" si="2231"/>
        <v>0</v>
      </c>
      <c r="AI1013" s="409">
        <f t="shared" si="2231"/>
        <v>0</v>
      </c>
      <c r="AJ1013" s="409">
        <f t="shared" si="2231"/>
        <v>0</v>
      </c>
      <c r="AK1013" s="409">
        <f t="shared" si="2231"/>
        <v>0</v>
      </c>
      <c r="AL1013" s="409">
        <f t="shared" si="2231"/>
        <v>0</v>
      </c>
      <c r="AM1013" s="296"/>
    </row>
    <row r="1014" spans="1:39" outlineLevel="1">
      <c r="A1014" s="513"/>
      <c r="B1014" s="830"/>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0"/>
      <c r="Z1014" s="410"/>
      <c r="AA1014" s="410"/>
      <c r="AB1014" s="410"/>
      <c r="AC1014" s="410"/>
      <c r="AD1014" s="410"/>
      <c r="AE1014" s="410"/>
      <c r="AF1014" s="410"/>
      <c r="AG1014" s="410"/>
      <c r="AH1014" s="410"/>
      <c r="AI1014" s="410"/>
      <c r="AJ1014" s="410"/>
      <c r="AK1014" s="410"/>
      <c r="AL1014" s="410"/>
      <c r="AM1014" s="305"/>
    </row>
    <row r="1015" spans="1:39" outlineLevel="1">
      <c r="A1015" s="513">
        <v>20</v>
      </c>
      <c r="B1015" s="844"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4"/>
      <c r="Z1015" s="408"/>
      <c r="AA1015" s="408"/>
      <c r="AB1015" s="408"/>
      <c r="AC1015" s="408"/>
      <c r="AD1015" s="408"/>
      <c r="AE1015" s="408"/>
      <c r="AF1015" s="413"/>
      <c r="AG1015" s="413"/>
      <c r="AH1015" s="413"/>
      <c r="AI1015" s="413"/>
      <c r="AJ1015" s="413"/>
      <c r="AK1015" s="413"/>
      <c r="AL1015" s="413"/>
      <c r="AM1015" s="295">
        <f>SUM(Y1015:AL1015)</f>
        <v>0</v>
      </c>
    </row>
    <row r="1016" spans="1:39" outlineLevel="1">
      <c r="A1016" s="513"/>
      <c r="B1016" s="82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09">
        <f t="shared" ref="Y1016:AL1016" si="2232">Y1015</f>
        <v>0</v>
      </c>
      <c r="Z1016" s="409">
        <f t="shared" si="2232"/>
        <v>0</v>
      </c>
      <c r="AA1016" s="409">
        <f t="shared" si="2232"/>
        <v>0</v>
      </c>
      <c r="AB1016" s="409">
        <f t="shared" si="2232"/>
        <v>0</v>
      </c>
      <c r="AC1016" s="409">
        <f t="shared" si="2232"/>
        <v>0</v>
      </c>
      <c r="AD1016" s="409">
        <f t="shared" si="2232"/>
        <v>0</v>
      </c>
      <c r="AE1016" s="409">
        <f t="shared" si="2232"/>
        <v>0</v>
      </c>
      <c r="AF1016" s="409">
        <f t="shared" si="2232"/>
        <v>0</v>
      </c>
      <c r="AG1016" s="409">
        <f t="shared" si="2232"/>
        <v>0</v>
      </c>
      <c r="AH1016" s="409">
        <f t="shared" si="2232"/>
        <v>0</v>
      </c>
      <c r="AI1016" s="409">
        <f t="shared" si="2232"/>
        <v>0</v>
      </c>
      <c r="AJ1016" s="409">
        <f t="shared" si="2232"/>
        <v>0</v>
      </c>
      <c r="AK1016" s="409">
        <f t="shared" si="2232"/>
        <v>0</v>
      </c>
      <c r="AL1016" s="409">
        <f t="shared" si="2232"/>
        <v>0</v>
      </c>
      <c r="AM1016" s="305"/>
    </row>
    <row r="1017" spans="1:39" ht="15.75" outlineLevel="1">
      <c r="A1017" s="513"/>
      <c r="B1017" s="831"/>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0"/>
      <c r="Z1017" s="410"/>
      <c r="AA1017" s="410"/>
      <c r="AB1017" s="410"/>
      <c r="AC1017" s="410"/>
      <c r="AD1017" s="410"/>
      <c r="AE1017" s="410"/>
      <c r="AF1017" s="410"/>
      <c r="AG1017" s="410"/>
      <c r="AH1017" s="410"/>
      <c r="AI1017" s="410"/>
      <c r="AJ1017" s="410"/>
      <c r="AK1017" s="410"/>
      <c r="AL1017" s="410"/>
      <c r="AM1017" s="305"/>
    </row>
    <row r="1018" spans="1:39" ht="15.75" outlineLevel="1">
      <c r="A1018" s="513"/>
      <c r="B1018" s="820"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0"/>
      <c r="Z1018" s="423"/>
      <c r="AA1018" s="423"/>
      <c r="AB1018" s="423"/>
      <c r="AC1018" s="423"/>
      <c r="AD1018" s="423"/>
      <c r="AE1018" s="423"/>
      <c r="AF1018" s="423"/>
      <c r="AG1018" s="423"/>
      <c r="AH1018" s="423"/>
      <c r="AI1018" s="423"/>
      <c r="AJ1018" s="423"/>
      <c r="AK1018" s="423"/>
      <c r="AL1018" s="423"/>
      <c r="AM1018" s="305"/>
    </row>
    <row r="1019" spans="1:39" ht="15.75" outlineLevel="1">
      <c r="A1019" s="513"/>
      <c r="B1019" s="843"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0"/>
      <c r="Z1019" s="423"/>
      <c r="AA1019" s="423"/>
      <c r="AB1019" s="423"/>
      <c r="AC1019" s="423"/>
      <c r="AD1019" s="423"/>
      <c r="AE1019" s="423"/>
      <c r="AF1019" s="423"/>
      <c r="AG1019" s="423"/>
      <c r="AH1019" s="423"/>
      <c r="AI1019" s="423"/>
      <c r="AJ1019" s="423"/>
      <c r="AK1019" s="423"/>
      <c r="AL1019" s="423"/>
      <c r="AM1019" s="305"/>
    </row>
    <row r="1020" spans="1:39" ht="15" customHeight="1" outlineLevel="1">
      <c r="A1020" s="513">
        <v>21</v>
      </c>
      <c r="B1020" s="844"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8"/>
      <c r="Z1020" s="408"/>
      <c r="AA1020" s="408"/>
      <c r="AB1020" s="408"/>
      <c r="AC1020" s="408"/>
      <c r="AD1020" s="408"/>
      <c r="AE1020" s="408"/>
      <c r="AF1020" s="408"/>
      <c r="AG1020" s="408"/>
      <c r="AH1020" s="408"/>
      <c r="AI1020" s="408"/>
      <c r="AJ1020" s="408"/>
      <c r="AK1020" s="408"/>
      <c r="AL1020" s="408"/>
      <c r="AM1020" s="295">
        <f>SUM(Y1020:AL1020)</f>
        <v>0</v>
      </c>
    </row>
    <row r="1021" spans="1:39" ht="15" customHeight="1" outlineLevel="1">
      <c r="A1021" s="513"/>
      <c r="B1021" s="82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09">
        <f>Y1020</f>
        <v>0</v>
      </c>
      <c r="Z1021" s="409">
        <f t="shared" ref="Z1021" si="2233">Z1020</f>
        <v>0</v>
      </c>
      <c r="AA1021" s="409">
        <f t="shared" ref="AA1021" si="2234">AA1020</f>
        <v>0</v>
      </c>
      <c r="AB1021" s="409">
        <f t="shared" ref="AB1021" si="2235">AB1020</f>
        <v>0</v>
      </c>
      <c r="AC1021" s="409">
        <f t="shared" ref="AC1021" si="2236">AC1020</f>
        <v>0</v>
      </c>
      <c r="AD1021" s="409">
        <f t="shared" ref="AD1021" si="2237">AD1020</f>
        <v>0</v>
      </c>
      <c r="AE1021" s="409">
        <f t="shared" ref="AE1021" si="2238">AE1020</f>
        <v>0</v>
      </c>
      <c r="AF1021" s="409">
        <f t="shared" ref="AF1021" si="2239">AF1020</f>
        <v>0</v>
      </c>
      <c r="AG1021" s="409">
        <f t="shared" ref="AG1021" si="2240">AG1020</f>
        <v>0</v>
      </c>
      <c r="AH1021" s="409">
        <f t="shared" ref="AH1021" si="2241">AH1020</f>
        <v>0</v>
      </c>
      <c r="AI1021" s="409">
        <f t="shared" ref="AI1021" si="2242">AI1020</f>
        <v>0</v>
      </c>
      <c r="AJ1021" s="409">
        <f t="shared" ref="AJ1021" si="2243">AJ1020</f>
        <v>0</v>
      </c>
      <c r="AK1021" s="409">
        <f t="shared" ref="AK1021" si="2244">AK1020</f>
        <v>0</v>
      </c>
      <c r="AL1021" s="409">
        <f t="shared" ref="AL1021" si="2245">AL1020</f>
        <v>0</v>
      </c>
      <c r="AM1021" s="305"/>
    </row>
    <row r="1022" spans="1:39" ht="15" customHeight="1" outlineLevel="1">
      <c r="A1022" s="513"/>
      <c r="B1022" s="82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0"/>
      <c r="Z1022" s="423"/>
      <c r="AA1022" s="423"/>
      <c r="AB1022" s="423"/>
      <c r="AC1022" s="423"/>
      <c r="AD1022" s="423"/>
      <c r="AE1022" s="423"/>
      <c r="AF1022" s="423"/>
      <c r="AG1022" s="423"/>
      <c r="AH1022" s="423"/>
      <c r="AI1022" s="423"/>
      <c r="AJ1022" s="423"/>
      <c r="AK1022" s="423"/>
      <c r="AL1022" s="423"/>
      <c r="AM1022" s="305"/>
    </row>
    <row r="1023" spans="1:39" ht="15" customHeight="1" outlineLevel="1">
      <c r="A1023" s="513">
        <v>22</v>
      </c>
      <c r="B1023" s="844"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8"/>
      <c r="Z1023" s="408"/>
      <c r="AA1023" s="408"/>
      <c r="AB1023" s="408"/>
      <c r="AC1023" s="408"/>
      <c r="AD1023" s="408"/>
      <c r="AE1023" s="408"/>
      <c r="AF1023" s="408"/>
      <c r="AG1023" s="408"/>
      <c r="AH1023" s="408"/>
      <c r="AI1023" s="408"/>
      <c r="AJ1023" s="408"/>
      <c r="AK1023" s="408"/>
      <c r="AL1023" s="408"/>
      <c r="AM1023" s="295">
        <f>SUM(Y1023:AL1023)</f>
        <v>0</v>
      </c>
    </row>
    <row r="1024" spans="1:39" ht="15" customHeight="1" outlineLevel="1">
      <c r="A1024" s="513"/>
      <c r="B1024" s="82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09">
        <f>Y1023</f>
        <v>0</v>
      </c>
      <c r="Z1024" s="409">
        <f t="shared" ref="Z1024" si="2246">Z1023</f>
        <v>0</v>
      </c>
      <c r="AA1024" s="409">
        <f t="shared" ref="AA1024" si="2247">AA1023</f>
        <v>0</v>
      </c>
      <c r="AB1024" s="409">
        <f t="shared" ref="AB1024" si="2248">AB1023</f>
        <v>0</v>
      </c>
      <c r="AC1024" s="409">
        <f t="shared" ref="AC1024" si="2249">AC1023</f>
        <v>0</v>
      </c>
      <c r="AD1024" s="409">
        <f t="shared" ref="AD1024" si="2250">AD1023</f>
        <v>0</v>
      </c>
      <c r="AE1024" s="409">
        <f t="shared" ref="AE1024" si="2251">AE1023</f>
        <v>0</v>
      </c>
      <c r="AF1024" s="409">
        <f t="shared" ref="AF1024" si="2252">AF1023</f>
        <v>0</v>
      </c>
      <c r="AG1024" s="409">
        <f t="shared" ref="AG1024" si="2253">AG1023</f>
        <v>0</v>
      </c>
      <c r="AH1024" s="409">
        <f t="shared" ref="AH1024" si="2254">AH1023</f>
        <v>0</v>
      </c>
      <c r="AI1024" s="409">
        <f t="shared" ref="AI1024" si="2255">AI1023</f>
        <v>0</v>
      </c>
      <c r="AJ1024" s="409">
        <f t="shared" ref="AJ1024" si="2256">AJ1023</f>
        <v>0</v>
      </c>
      <c r="AK1024" s="409">
        <f t="shared" ref="AK1024" si="2257">AK1023</f>
        <v>0</v>
      </c>
      <c r="AL1024" s="409">
        <f t="shared" ref="AL1024" si="2258">AL1023</f>
        <v>0</v>
      </c>
      <c r="AM1024" s="305"/>
    </row>
    <row r="1025" spans="1:39" ht="15" customHeight="1" outlineLevel="1">
      <c r="A1025" s="513"/>
      <c r="B1025" s="82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0"/>
      <c r="Z1025" s="423"/>
      <c r="AA1025" s="423"/>
      <c r="AB1025" s="423"/>
      <c r="AC1025" s="423"/>
      <c r="AD1025" s="423"/>
      <c r="AE1025" s="423"/>
      <c r="AF1025" s="423"/>
      <c r="AG1025" s="423"/>
      <c r="AH1025" s="423"/>
      <c r="AI1025" s="423"/>
      <c r="AJ1025" s="423"/>
      <c r="AK1025" s="423"/>
      <c r="AL1025" s="423"/>
      <c r="AM1025" s="305"/>
    </row>
    <row r="1026" spans="1:39" ht="15" customHeight="1" outlineLevel="1">
      <c r="A1026" s="513">
        <v>23</v>
      </c>
      <c r="B1026" s="844"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8"/>
      <c r="Z1026" s="408"/>
      <c r="AA1026" s="408"/>
      <c r="AB1026" s="408"/>
      <c r="AC1026" s="408"/>
      <c r="AD1026" s="408"/>
      <c r="AE1026" s="408"/>
      <c r="AF1026" s="408"/>
      <c r="AG1026" s="408"/>
      <c r="AH1026" s="408"/>
      <c r="AI1026" s="408"/>
      <c r="AJ1026" s="408"/>
      <c r="AK1026" s="408"/>
      <c r="AL1026" s="408"/>
      <c r="AM1026" s="295">
        <f>SUM(Y1026:AL1026)</f>
        <v>0</v>
      </c>
    </row>
    <row r="1027" spans="1:39" ht="15" customHeight="1" outlineLevel="1">
      <c r="A1027" s="513"/>
      <c r="B1027" s="82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09">
        <f>Y1026</f>
        <v>0</v>
      </c>
      <c r="Z1027" s="409">
        <f t="shared" ref="Z1027" si="2259">Z1026</f>
        <v>0</v>
      </c>
      <c r="AA1027" s="409">
        <f t="shared" ref="AA1027" si="2260">AA1026</f>
        <v>0</v>
      </c>
      <c r="AB1027" s="409">
        <f t="shared" ref="AB1027" si="2261">AB1026</f>
        <v>0</v>
      </c>
      <c r="AC1027" s="409">
        <f t="shared" ref="AC1027" si="2262">AC1026</f>
        <v>0</v>
      </c>
      <c r="AD1027" s="409">
        <f t="shared" ref="AD1027" si="2263">AD1026</f>
        <v>0</v>
      </c>
      <c r="AE1027" s="409">
        <f t="shared" ref="AE1027" si="2264">AE1026</f>
        <v>0</v>
      </c>
      <c r="AF1027" s="409">
        <f t="shared" ref="AF1027" si="2265">AF1026</f>
        <v>0</v>
      </c>
      <c r="AG1027" s="409">
        <f t="shared" ref="AG1027" si="2266">AG1026</f>
        <v>0</v>
      </c>
      <c r="AH1027" s="409">
        <f t="shared" ref="AH1027" si="2267">AH1026</f>
        <v>0</v>
      </c>
      <c r="AI1027" s="409">
        <f t="shared" ref="AI1027" si="2268">AI1026</f>
        <v>0</v>
      </c>
      <c r="AJ1027" s="409">
        <f t="shared" ref="AJ1027" si="2269">AJ1026</f>
        <v>0</v>
      </c>
      <c r="AK1027" s="409">
        <f t="shared" ref="AK1027" si="2270">AK1026</f>
        <v>0</v>
      </c>
      <c r="AL1027" s="409">
        <f t="shared" ref="AL1027" si="2271">AL1026</f>
        <v>0</v>
      </c>
      <c r="AM1027" s="305"/>
    </row>
    <row r="1028" spans="1:39" ht="15" customHeight="1" outlineLevel="1">
      <c r="A1028" s="513"/>
      <c r="B1028" s="852"/>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0"/>
      <c r="Z1028" s="423"/>
      <c r="AA1028" s="423"/>
      <c r="AB1028" s="423"/>
      <c r="AC1028" s="423"/>
      <c r="AD1028" s="423"/>
      <c r="AE1028" s="423"/>
      <c r="AF1028" s="423"/>
      <c r="AG1028" s="423"/>
      <c r="AH1028" s="423"/>
      <c r="AI1028" s="423"/>
      <c r="AJ1028" s="423"/>
      <c r="AK1028" s="423"/>
      <c r="AL1028" s="423"/>
      <c r="AM1028" s="305"/>
    </row>
    <row r="1029" spans="1:39" ht="15" customHeight="1" outlineLevel="1">
      <c r="A1029" s="513">
        <v>24</v>
      </c>
      <c r="B1029" s="844"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8"/>
      <c r="Z1029" s="408"/>
      <c r="AA1029" s="408"/>
      <c r="AB1029" s="408"/>
      <c r="AC1029" s="408"/>
      <c r="AD1029" s="408"/>
      <c r="AE1029" s="408"/>
      <c r="AF1029" s="408"/>
      <c r="AG1029" s="408"/>
      <c r="AH1029" s="408"/>
      <c r="AI1029" s="408"/>
      <c r="AJ1029" s="408"/>
      <c r="AK1029" s="408"/>
      <c r="AL1029" s="408"/>
      <c r="AM1029" s="295">
        <f>SUM(Y1029:AL1029)</f>
        <v>0</v>
      </c>
    </row>
    <row r="1030" spans="1:39" ht="15" customHeight="1" outlineLevel="1">
      <c r="A1030" s="513"/>
      <c r="B1030" s="82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9">
        <f>Y1029</f>
        <v>0</v>
      </c>
      <c r="Z1030" s="409">
        <f t="shared" ref="Z1030" si="2272">Z1029</f>
        <v>0</v>
      </c>
      <c r="AA1030" s="409">
        <f t="shared" ref="AA1030" si="2273">AA1029</f>
        <v>0</v>
      </c>
      <c r="AB1030" s="409">
        <f t="shared" ref="AB1030" si="2274">AB1029</f>
        <v>0</v>
      </c>
      <c r="AC1030" s="409">
        <f t="shared" ref="AC1030" si="2275">AC1029</f>
        <v>0</v>
      </c>
      <c r="AD1030" s="409">
        <f t="shared" ref="AD1030" si="2276">AD1029</f>
        <v>0</v>
      </c>
      <c r="AE1030" s="409">
        <f t="shared" ref="AE1030" si="2277">AE1029</f>
        <v>0</v>
      </c>
      <c r="AF1030" s="409">
        <f t="shared" ref="AF1030" si="2278">AF1029</f>
        <v>0</v>
      </c>
      <c r="AG1030" s="409">
        <f t="shared" ref="AG1030" si="2279">AG1029</f>
        <v>0</v>
      </c>
      <c r="AH1030" s="409">
        <f t="shared" ref="AH1030" si="2280">AH1029</f>
        <v>0</v>
      </c>
      <c r="AI1030" s="409">
        <f t="shared" ref="AI1030" si="2281">AI1029</f>
        <v>0</v>
      </c>
      <c r="AJ1030" s="409">
        <f t="shared" ref="AJ1030" si="2282">AJ1029</f>
        <v>0</v>
      </c>
      <c r="AK1030" s="409">
        <f t="shared" ref="AK1030" si="2283">AK1029</f>
        <v>0</v>
      </c>
      <c r="AL1030" s="409">
        <f t="shared" ref="AL1030" si="2284">AL1029</f>
        <v>0</v>
      </c>
      <c r="AM1030" s="305"/>
    </row>
    <row r="1031" spans="1:39" ht="15" customHeight="1" outlineLevel="1">
      <c r="A1031" s="513"/>
      <c r="B1031" s="82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0"/>
      <c r="Z1031" s="423"/>
      <c r="AA1031" s="423"/>
      <c r="AB1031" s="423"/>
      <c r="AC1031" s="423"/>
      <c r="AD1031" s="423"/>
      <c r="AE1031" s="423"/>
      <c r="AF1031" s="423"/>
      <c r="AG1031" s="423"/>
      <c r="AH1031" s="423"/>
      <c r="AI1031" s="423"/>
      <c r="AJ1031" s="423"/>
      <c r="AK1031" s="423"/>
      <c r="AL1031" s="423"/>
      <c r="AM1031" s="305"/>
    </row>
    <row r="1032" spans="1:39" ht="15" customHeight="1" outlineLevel="1">
      <c r="A1032" s="513"/>
      <c r="B1032" s="821"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0"/>
      <c r="Z1032" s="423"/>
      <c r="AA1032" s="423"/>
      <c r="AB1032" s="423"/>
      <c r="AC1032" s="423"/>
      <c r="AD1032" s="423"/>
      <c r="AE1032" s="423"/>
      <c r="AF1032" s="423"/>
      <c r="AG1032" s="423"/>
      <c r="AH1032" s="423"/>
      <c r="AI1032" s="423"/>
      <c r="AJ1032" s="423"/>
      <c r="AK1032" s="423"/>
      <c r="AL1032" s="423"/>
      <c r="AM1032" s="305"/>
    </row>
    <row r="1033" spans="1:39" ht="15" customHeight="1" outlineLevel="1">
      <c r="A1033" s="513">
        <v>25</v>
      </c>
      <c r="B1033" s="844"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4"/>
      <c r="Z1033" s="413"/>
      <c r="AA1033" s="413"/>
      <c r="AB1033" s="413"/>
      <c r="AC1033" s="413"/>
      <c r="AD1033" s="413"/>
      <c r="AE1033" s="413"/>
      <c r="AF1033" s="413"/>
      <c r="AG1033" s="413"/>
      <c r="AH1033" s="413"/>
      <c r="AI1033" s="413"/>
      <c r="AJ1033" s="413"/>
      <c r="AK1033" s="413"/>
      <c r="AL1033" s="413"/>
      <c r="AM1033" s="295">
        <f>SUM(Y1033:AL1033)</f>
        <v>0</v>
      </c>
    </row>
    <row r="1034" spans="1:39" ht="15" customHeight="1" outlineLevel="1">
      <c r="A1034" s="513"/>
      <c r="B1034" s="82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09">
        <f>Y1033</f>
        <v>0</v>
      </c>
      <c r="Z1034" s="409">
        <f t="shared" ref="Z1034" si="2285">Z1033</f>
        <v>0</v>
      </c>
      <c r="AA1034" s="409">
        <f t="shared" ref="AA1034" si="2286">AA1033</f>
        <v>0</v>
      </c>
      <c r="AB1034" s="409">
        <f t="shared" ref="AB1034" si="2287">AB1033</f>
        <v>0</v>
      </c>
      <c r="AC1034" s="409">
        <f t="shared" ref="AC1034" si="2288">AC1033</f>
        <v>0</v>
      </c>
      <c r="AD1034" s="409">
        <f t="shared" ref="AD1034" si="2289">AD1033</f>
        <v>0</v>
      </c>
      <c r="AE1034" s="409">
        <f t="shared" ref="AE1034" si="2290">AE1033</f>
        <v>0</v>
      </c>
      <c r="AF1034" s="409">
        <f t="shared" ref="AF1034" si="2291">AF1033</f>
        <v>0</v>
      </c>
      <c r="AG1034" s="409">
        <f t="shared" ref="AG1034" si="2292">AG1033</f>
        <v>0</v>
      </c>
      <c r="AH1034" s="409">
        <f t="shared" ref="AH1034" si="2293">AH1033</f>
        <v>0</v>
      </c>
      <c r="AI1034" s="409">
        <f t="shared" ref="AI1034" si="2294">AI1033</f>
        <v>0</v>
      </c>
      <c r="AJ1034" s="409">
        <f t="shared" ref="AJ1034" si="2295">AJ1033</f>
        <v>0</v>
      </c>
      <c r="AK1034" s="409">
        <f t="shared" ref="AK1034" si="2296">AK1033</f>
        <v>0</v>
      </c>
      <c r="AL1034" s="409">
        <f t="shared" ref="AL1034" si="2297">AL1033</f>
        <v>0</v>
      </c>
      <c r="AM1034" s="305"/>
    </row>
    <row r="1035" spans="1:39" ht="15" customHeight="1" outlineLevel="1">
      <c r="A1035" s="513"/>
      <c r="B1035" s="82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0"/>
      <c r="Z1035" s="423"/>
      <c r="AA1035" s="423"/>
      <c r="AB1035" s="423"/>
      <c r="AC1035" s="423"/>
      <c r="AD1035" s="423"/>
      <c r="AE1035" s="423"/>
      <c r="AF1035" s="423"/>
      <c r="AG1035" s="423"/>
      <c r="AH1035" s="423"/>
      <c r="AI1035" s="423"/>
      <c r="AJ1035" s="423"/>
      <c r="AK1035" s="423"/>
      <c r="AL1035" s="423"/>
      <c r="AM1035" s="305"/>
    </row>
    <row r="1036" spans="1:39" ht="15" customHeight="1" outlineLevel="1">
      <c r="A1036" s="513">
        <v>26</v>
      </c>
      <c r="B1036" s="844" t="s">
        <v>118</v>
      </c>
      <c r="C1036" s="290" t="s">
        <v>25</v>
      </c>
      <c r="D1036" s="294">
        <f>'7.  Persistence Report'!AZ159</f>
        <v>1054465.3400000001</v>
      </c>
      <c r="E1036" s="294">
        <f>'7.  Persistence Report'!BA159</f>
        <v>1054465</v>
      </c>
      <c r="F1036" s="294"/>
      <c r="G1036" s="294"/>
      <c r="H1036" s="294"/>
      <c r="I1036" s="294"/>
      <c r="J1036" s="294"/>
      <c r="K1036" s="294"/>
      <c r="L1036" s="294"/>
      <c r="M1036" s="294"/>
      <c r="N1036" s="294">
        <v>12</v>
      </c>
      <c r="O1036" s="294">
        <f>'7.  Persistence Report'!U159</f>
        <v>168.02944704000001</v>
      </c>
      <c r="P1036" s="294">
        <f>'7.  Persistence Report'!V159</f>
        <v>168.02944704000001</v>
      </c>
      <c r="Q1036" s="294"/>
      <c r="R1036" s="294"/>
      <c r="S1036" s="294"/>
      <c r="T1036" s="294"/>
      <c r="U1036" s="294"/>
      <c r="V1036" s="294"/>
      <c r="W1036" s="294"/>
      <c r="X1036" s="294"/>
      <c r="Y1036" s="424"/>
      <c r="Z1036" s="413">
        <v>0.27100000000000002</v>
      </c>
      <c r="AA1036" s="413">
        <v>0.7278</v>
      </c>
      <c r="AB1036" s="413"/>
      <c r="AC1036" s="413"/>
      <c r="AD1036" s="413"/>
      <c r="AE1036" s="413"/>
      <c r="AF1036" s="413"/>
      <c r="AG1036" s="413"/>
      <c r="AH1036" s="413"/>
      <c r="AI1036" s="413"/>
      <c r="AJ1036" s="413"/>
      <c r="AK1036" s="413"/>
      <c r="AL1036" s="413"/>
      <c r="AM1036" s="295">
        <f>SUM(Y1036:AL1036)</f>
        <v>0.99880000000000002</v>
      </c>
    </row>
    <row r="1037" spans="1:39" ht="15" customHeight="1" outlineLevel="1">
      <c r="A1037" s="513"/>
      <c r="B1037" s="82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09">
        <f>Y1036</f>
        <v>0</v>
      </c>
      <c r="Z1037" s="409">
        <f t="shared" ref="Z1037" si="2298">Z1036</f>
        <v>0.27100000000000002</v>
      </c>
      <c r="AA1037" s="409">
        <f t="shared" ref="AA1037" si="2299">AA1036</f>
        <v>0.7278</v>
      </c>
      <c r="AB1037" s="409">
        <f t="shared" ref="AB1037" si="2300">AB1036</f>
        <v>0</v>
      </c>
      <c r="AC1037" s="409">
        <f t="shared" ref="AC1037" si="2301">AC1036</f>
        <v>0</v>
      </c>
      <c r="AD1037" s="409">
        <f t="shared" ref="AD1037" si="2302">AD1036</f>
        <v>0</v>
      </c>
      <c r="AE1037" s="409">
        <f t="shared" ref="AE1037" si="2303">AE1036</f>
        <v>0</v>
      </c>
      <c r="AF1037" s="409">
        <f t="shared" ref="AF1037" si="2304">AF1036</f>
        <v>0</v>
      </c>
      <c r="AG1037" s="409">
        <f t="shared" ref="AG1037" si="2305">AG1036</f>
        <v>0</v>
      </c>
      <c r="AH1037" s="409">
        <f t="shared" ref="AH1037" si="2306">AH1036</f>
        <v>0</v>
      </c>
      <c r="AI1037" s="409">
        <f t="shared" ref="AI1037" si="2307">AI1036</f>
        <v>0</v>
      </c>
      <c r="AJ1037" s="409">
        <f t="shared" ref="AJ1037" si="2308">AJ1036</f>
        <v>0</v>
      </c>
      <c r="AK1037" s="409">
        <f t="shared" ref="AK1037" si="2309">AK1036</f>
        <v>0</v>
      </c>
      <c r="AL1037" s="409">
        <f t="shared" ref="AL1037" si="2310">AL1036</f>
        <v>0</v>
      </c>
      <c r="AM1037" s="305"/>
    </row>
    <row r="1038" spans="1:39" ht="15" customHeight="1" outlineLevel="1">
      <c r="A1038" s="513"/>
      <c r="B1038" s="82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0"/>
      <c r="Z1038" s="423"/>
      <c r="AA1038" s="423"/>
      <c r="AB1038" s="423"/>
      <c r="AC1038" s="423"/>
      <c r="AD1038" s="423"/>
      <c r="AE1038" s="423"/>
      <c r="AF1038" s="423"/>
      <c r="AG1038" s="423"/>
      <c r="AH1038" s="423"/>
      <c r="AI1038" s="423"/>
      <c r="AJ1038" s="423"/>
      <c r="AK1038" s="423"/>
      <c r="AL1038" s="423"/>
      <c r="AM1038" s="305"/>
    </row>
    <row r="1039" spans="1:39" ht="15" customHeight="1" outlineLevel="1">
      <c r="A1039" s="513">
        <v>27</v>
      </c>
      <c r="B1039" s="844"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4"/>
      <c r="Z1039" s="413"/>
      <c r="AA1039" s="413"/>
      <c r="AB1039" s="413"/>
      <c r="AC1039" s="413"/>
      <c r="AD1039" s="413"/>
      <c r="AE1039" s="413"/>
      <c r="AF1039" s="413"/>
      <c r="AG1039" s="413"/>
      <c r="AH1039" s="413"/>
      <c r="AI1039" s="413"/>
      <c r="AJ1039" s="413"/>
      <c r="AK1039" s="413"/>
      <c r="AL1039" s="413"/>
      <c r="AM1039" s="295">
        <f>SUM(Y1039:AL1039)</f>
        <v>0</v>
      </c>
    </row>
    <row r="1040" spans="1:39" ht="15" customHeight="1" outlineLevel="1">
      <c r="A1040" s="513"/>
      <c r="B1040" s="82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09">
        <f>Y1039</f>
        <v>0</v>
      </c>
      <c r="Z1040" s="409">
        <f t="shared" ref="Z1040" si="2311">Z1039</f>
        <v>0</v>
      </c>
      <c r="AA1040" s="409">
        <f t="shared" ref="AA1040" si="2312">AA1039</f>
        <v>0</v>
      </c>
      <c r="AB1040" s="409">
        <f t="shared" ref="AB1040" si="2313">AB1039</f>
        <v>0</v>
      </c>
      <c r="AC1040" s="409">
        <f t="shared" ref="AC1040" si="2314">AC1039</f>
        <v>0</v>
      </c>
      <c r="AD1040" s="409">
        <f t="shared" ref="AD1040" si="2315">AD1039</f>
        <v>0</v>
      </c>
      <c r="AE1040" s="409">
        <f t="shared" ref="AE1040" si="2316">AE1039</f>
        <v>0</v>
      </c>
      <c r="AF1040" s="409">
        <f t="shared" ref="AF1040" si="2317">AF1039</f>
        <v>0</v>
      </c>
      <c r="AG1040" s="409">
        <f t="shared" ref="AG1040" si="2318">AG1039</f>
        <v>0</v>
      </c>
      <c r="AH1040" s="409">
        <f t="shared" ref="AH1040" si="2319">AH1039</f>
        <v>0</v>
      </c>
      <c r="AI1040" s="409">
        <f t="shared" ref="AI1040" si="2320">AI1039</f>
        <v>0</v>
      </c>
      <c r="AJ1040" s="409">
        <f t="shared" ref="AJ1040" si="2321">AJ1039</f>
        <v>0</v>
      </c>
      <c r="AK1040" s="409">
        <f t="shared" ref="AK1040" si="2322">AK1039</f>
        <v>0</v>
      </c>
      <c r="AL1040" s="409">
        <f t="shared" ref="AL1040" si="2323">AL1039</f>
        <v>0</v>
      </c>
      <c r="AM1040" s="305"/>
    </row>
    <row r="1041" spans="1:39" ht="15" customHeight="1" outlineLevel="1">
      <c r="A1041" s="513"/>
      <c r="B1041" s="82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0"/>
      <c r="Z1041" s="423"/>
      <c r="AA1041" s="423"/>
      <c r="AB1041" s="423"/>
      <c r="AC1041" s="423"/>
      <c r="AD1041" s="423"/>
      <c r="AE1041" s="423"/>
      <c r="AF1041" s="423"/>
      <c r="AG1041" s="423"/>
      <c r="AH1041" s="423"/>
      <c r="AI1041" s="423"/>
      <c r="AJ1041" s="423"/>
      <c r="AK1041" s="423"/>
      <c r="AL1041" s="423"/>
      <c r="AM1041" s="305"/>
    </row>
    <row r="1042" spans="1:39" ht="15" customHeight="1" outlineLevel="1">
      <c r="A1042" s="513">
        <v>28</v>
      </c>
      <c r="B1042" s="844"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4"/>
      <c r="Z1042" s="413"/>
      <c r="AA1042" s="413"/>
      <c r="AB1042" s="413"/>
      <c r="AC1042" s="413"/>
      <c r="AD1042" s="413"/>
      <c r="AE1042" s="413"/>
      <c r="AF1042" s="413"/>
      <c r="AG1042" s="413"/>
      <c r="AH1042" s="413"/>
      <c r="AI1042" s="413"/>
      <c r="AJ1042" s="413"/>
      <c r="AK1042" s="413"/>
      <c r="AL1042" s="413"/>
      <c r="AM1042" s="295">
        <f>SUM(Y1042:AL1042)</f>
        <v>0</v>
      </c>
    </row>
    <row r="1043" spans="1:39" ht="15" customHeight="1" outlineLevel="1">
      <c r="A1043" s="513"/>
      <c r="B1043" s="82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09">
        <f>Y1042</f>
        <v>0</v>
      </c>
      <c r="Z1043" s="409">
        <f>Z1042</f>
        <v>0</v>
      </c>
      <c r="AA1043" s="409">
        <f t="shared" ref="AA1043" si="2324">AA1042</f>
        <v>0</v>
      </c>
      <c r="AB1043" s="409">
        <f t="shared" ref="AB1043" si="2325">AB1042</f>
        <v>0</v>
      </c>
      <c r="AC1043" s="409">
        <f t="shared" ref="AC1043" si="2326">AC1042</f>
        <v>0</v>
      </c>
      <c r="AD1043" s="409">
        <f t="shared" ref="AD1043" si="2327">AD1042</f>
        <v>0</v>
      </c>
      <c r="AE1043" s="409">
        <f>AE1042</f>
        <v>0</v>
      </c>
      <c r="AF1043" s="409">
        <f t="shared" ref="AF1043" si="2328">AF1042</f>
        <v>0</v>
      </c>
      <c r="AG1043" s="409">
        <f t="shared" ref="AG1043" si="2329">AG1042</f>
        <v>0</v>
      </c>
      <c r="AH1043" s="409">
        <f t="shared" ref="AH1043" si="2330">AH1042</f>
        <v>0</v>
      </c>
      <c r="AI1043" s="409">
        <f t="shared" ref="AI1043" si="2331">AI1042</f>
        <v>0</v>
      </c>
      <c r="AJ1043" s="409">
        <f t="shared" ref="AJ1043" si="2332">AJ1042</f>
        <v>0</v>
      </c>
      <c r="AK1043" s="409">
        <f t="shared" ref="AK1043" si="2333">AK1042</f>
        <v>0</v>
      </c>
      <c r="AL1043" s="409">
        <f t="shared" ref="AL1043" si="2334">AL1042</f>
        <v>0</v>
      </c>
      <c r="AM1043" s="305"/>
    </row>
    <row r="1044" spans="1:39" ht="15" customHeight="1" outlineLevel="1">
      <c r="A1044" s="513"/>
      <c r="B1044" s="82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0"/>
      <c r="Z1044" s="423"/>
      <c r="AA1044" s="423"/>
      <c r="AB1044" s="423"/>
      <c r="AC1044" s="423"/>
      <c r="AD1044" s="423"/>
      <c r="AE1044" s="423"/>
      <c r="AF1044" s="423"/>
      <c r="AG1044" s="423"/>
      <c r="AH1044" s="423"/>
      <c r="AI1044" s="423"/>
      <c r="AJ1044" s="423"/>
      <c r="AK1044" s="423"/>
      <c r="AL1044" s="423"/>
      <c r="AM1044" s="305"/>
    </row>
    <row r="1045" spans="1:39" ht="15" customHeight="1" outlineLevel="1">
      <c r="A1045" s="513">
        <v>29</v>
      </c>
      <c r="B1045" s="844"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4"/>
      <c r="Z1045" s="413"/>
      <c r="AA1045" s="413"/>
      <c r="AB1045" s="413"/>
      <c r="AC1045" s="413"/>
      <c r="AD1045" s="413"/>
      <c r="AE1045" s="413"/>
      <c r="AF1045" s="413"/>
      <c r="AG1045" s="413"/>
      <c r="AH1045" s="413"/>
      <c r="AI1045" s="413"/>
      <c r="AJ1045" s="413"/>
      <c r="AK1045" s="413"/>
      <c r="AL1045" s="413"/>
      <c r="AM1045" s="295">
        <f>SUM(Y1045:AL1045)</f>
        <v>0</v>
      </c>
    </row>
    <row r="1046" spans="1:39" ht="15" customHeight="1" outlineLevel="1">
      <c r="A1046" s="513"/>
      <c r="B1046" s="82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09">
        <f>Y1045</f>
        <v>0</v>
      </c>
      <c r="Z1046" s="409">
        <f t="shared" ref="Z1046" si="2335">Z1045</f>
        <v>0</v>
      </c>
      <c r="AA1046" s="409">
        <f t="shared" ref="AA1046" si="2336">AA1045</f>
        <v>0</v>
      </c>
      <c r="AB1046" s="409">
        <f t="shared" ref="AB1046" si="2337">AB1045</f>
        <v>0</v>
      </c>
      <c r="AC1046" s="409">
        <f t="shared" ref="AC1046" si="2338">AC1045</f>
        <v>0</v>
      </c>
      <c r="AD1046" s="409">
        <f t="shared" ref="AD1046" si="2339">AD1045</f>
        <v>0</v>
      </c>
      <c r="AE1046" s="409">
        <f t="shared" ref="AE1046" si="2340">AE1045</f>
        <v>0</v>
      </c>
      <c r="AF1046" s="409">
        <f t="shared" ref="AF1046" si="2341">AF1045</f>
        <v>0</v>
      </c>
      <c r="AG1046" s="409">
        <f t="shared" ref="AG1046" si="2342">AG1045</f>
        <v>0</v>
      </c>
      <c r="AH1046" s="409">
        <f t="shared" ref="AH1046" si="2343">AH1045</f>
        <v>0</v>
      </c>
      <c r="AI1046" s="409">
        <f t="shared" ref="AI1046" si="2344">AI1045</f>
        <v>0</v>
      </c>
      <c r="AJ1046" s="409">
        <f t="shared" ref="AJ1046" si="2345">AJ1045</f>
        <v>0</v>
      </c>
      <c r="AK1046" s="409">
        <f t="shared" ref="AK1046" si="2346">AK1045</f>
        <v>0</v>
      </c>
      <c r="AL1046" s="409">
        <f t="shared" ref="AL1046" si="2347">AL1045</f>
        <v>0</v>
      </c>
      <c r="AM1046" s="305"/>
    </row>
    <row r="1047" spans="1:39" ht="15" customHeight="1" outlineLevel="1">
      <c r="A1047" s="513"/>
      <c r="B1047" s="82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0"/>
      <c r="Z1047" s="423"/>
      <c r="AA1047" s="423"/>
      <c r="AB1047" s="423"/>
      <c r="AC1047" s="423"/>
      <c r="AD1047" s="423"/>
      <c r="AE1047" s="423"/>
      <c r="AF1047" s="423"/>
      <c r="AG1047" s="423"/>
      <c r="AH1047" s="423"/>
      <c r="AI1047" s="423"/>
      <c r="AJ1047" s="423"/>
      <c r="AK1047" s="423"/>
      <c r="AL1047" s="423"/>
      <c r="AM1047" s="305"/>
    </row>
    <row r="1048" spans="1:39" ht="15" customHeight="1" outlineLevel="1">
      <c r="A1048" s="513">
        <v>30</v>
      </c>
      <c r="B1048" s="736" t="s">
        <v>122</v>
      </c>
      <c r="C1048" s="290" t="s">
        <v>25</v>
      </c>
      <c r="D1048" s="856">
        <f>'7.  Persistence Report'!AZ160</f>
        <v>977795</v>
      </c>
      <c r="E1048" s="856">
        <f>'7.  Persistence Report'!BA160</f>
        <v>977795</v>
      </c>
      <c r="F1048" s="294"/>
      <c r="G1048" s="294"/>
      <c r="H1048" s="294"/>
      <c r="I1048" s="294"/>
      <c r="J1048" s="294"/>
      <c r="K1048" s="294"/>
      <c r="L1048" s="294"/>
      <c r="M1048" s="294"/>
      <c r="N1048" s="294">
        <v>12</v>
      </c>
      <c r="O1048" s="856">
        <f>'7.  Persistence Report'!U160</f>
        <v>-31.816223999999998</v>
      </c>
      <c r="P1048" s="856">
        <f>'7.  Persistence Report'!V160</f>
        <v>-31.816224000000005</v>
      </c>
      <c r="Q1048" s="294"/>
      <c r="R1048" s="294"/>
      <c r="S1048" s="294"/>
      <c r="T1048" s="294"/>
      <c r="U1048" s="294"/>
      <c r="V1048" s="294"/>
      <c r="W1048" s="294"/>
      <c r="X1048" s="294"/>
      <c r="Y1048" s="424"/>
      <c r="Z1048" s="413"/>
      <c r="AA1048" s="413"/>
      <c r="AB1048" s="413">
        <v>0.95450000000000002</v>
      </c>
      <c r="AC1048" s="413"/>
      <c r="AD1048" s="413"/>
      <c r="AE1048" s="413"/>
      <c r="AF1048" s="413">
        <v>4.5499999999999999E-2</v>
      </c>
      <c r="AG1048" s="413"/>
      <c r="AH1048" s="413"/>
      <c r="AI1048" s="413"/>
      <c r="AJ1048" s="413"/>
      <c r="AK1048" s="413"/>
      <c r="AL1048" s="413"/>
      <c r="AM1048" s="295">
        <f>SUM(Y1048:AL1048)</f>
        <v>1</v>
      </c>
    </row>
    <row r="1049" spans="1:39" ht="15" customHeight="1" outlineLevel="1">
      <c r="A1049" s="513"/>
      <c r="B1049" s="82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09">
        <f>Y1048</f>
        <v>0</v>
      </c>
      <c r="Z1049" s="409">
        <f t="shared" ref="Z1049" si="2348">Z1048</f>
        <v>0</v>
      </c>
      <c r="AA1049" s="409">
        <f t="shared" ref="AA1049" si="2349">AA1048</f>
        <v>0</v>
      </c>
      <c r="AB1049" s="409">
        <f t="shared" ref="AB1049" si="2350">AB1048</f>
        <v>0.95450000000000002</v>
      </c>
      <c r="AC1049" s="409">
        <f t="shared" ref="AC1049" si="2351">AC1048</f>
        <v>0</v>
      </c>
      <c r="AD1049" s="409">
        <f t="shared" ref="AD1049" si="2352">AD1048</f>
        <v>0</v>
      </c>
      <c r="AE1049" s="409">
        <f t="shared" ref="AE1049" si="2353">AE1048</f>
        <v>0</v>
      </c>
      <c r="AF1049" s="409">
        <f t="shared" ref="AF1049" si="2354">AF1048</f>
        <v>4.5499999999999999E-2</v>
      </c>
      <c r="AG1049" s="409">
        <f t="shared" ref="AG1049" si="2355">AG1048</f>
        <v>0</v>
      </c>
      <c r="AH1049" s="409">
        <f t="shared" ref="AH1049" si="2356">AH1048</f>
        <v>0</v>
      </c>
      <c r="AI1049" s="409">
        <f t="shared" ref="AI1049" si="2357">AI1048</f>
        <v>0</v>
      </c>
      <c r="AJ1049" s="409">
        <f t="shared" ref="AJ1049" si="2358">AJ1048</f>
        <v>0</v>
      </c>
      <c r="AK1049" s="409">
        <f t="shared" ref="AK1049" si="2359">AK1048</f>
        <v>0</v>
      </c>
      <c r="AL1049" s="409">
        <f t="shared" ref="AL1049" si="2360">AL1048</f>
        <v>0</v>
      </c>
      <c r="AM1049" s="305"/>
    </row>
    <row r="1050" spans="1:39" ht="15" customHeight="1" outlineLevel="1">
      <c r="A1050" s="513"/>
      <c r="B1050" s="82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0"/>
      <c r="Z1050" s="423"/>
      <c r="AA1050" s="423"/>
      <c r="AB1050" s="423"/>
      <c r="AC1050" s="423"/>
      <c r="AD1050" s="423"/>
      <c r="AE1050" s="423"/>
      <c r="AF1050" s="423"/>
      <c r="AG1050" s="423"/>
      <c r="AH1050" s="423"/>
      <c r="AI1050" s="423"/>
      <c r="AJ1050" s="423"/>
      <c r="AK1050" s="423"/>
      <c r="AL1050" s="423"/>
      <c r="AM1050" s="305"/>
    </row>
    <row r="1051" spans="1:39" ht="15" customHeight="1" outlineLevel="1">
      <c r="A1051" s="513">
        <v>31</v>
      </c>
      <c r="B1051" s="844"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4"/>
      <c r="Z1051" s="413"/>
      <c r="AA1051" s="413"/>
      <c r="AB1051" s="413"/>
      <c r="AC1051" s="413"/>
      <c r="AD1051" s="413"/>
      <c r="AE1051" s="413"/>
      <c r="AF1051" s="413"/>
      <c r="AG1051" s="413"/>
      <c r="AH1051" s="413"/>
      <c r="AI1051" s="413"/>
      <c r="AJ1051" s="413"/>
      <c r="AK1051" s="413"/>
      <c r="AL1051" s="413"/>
      <c r="AM1051" s="295">
        <f>SUM(Y1051:AL1051)</f>
        <v>0</v>
      </c>
    </row>
    <row r="1052" spans="1:39" ht="15" customHeight="1" outlineLevel="1">
      <c r="A1052" s="513"/>
      <c r="B1052" s="82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09">
        <f>Y1051</f>
        <v>0</v>
      </c>
      <c r="Z1052" s="409">
        <f t="shared" ref="Z1052" si="2361">Z1051</f>
        <v>0</v>
      </c>
      <c r="AA1052" s="409">
        <f t="shared" ref="AA1052" si="2362">AA1051</f>
        <v>0</v>
      </c>
      <c r="AB1052" s="409">
        <f t="shared" ref="AB1052" si="2363">AB1051</f>
        <v>0</v>
      </c>
      <c r="AC1052" s="409">
        <f t="shared" ref="AC1052" si="2364">AC1051</f>
        <v>0</v>
      </c>
      <c r="AD1052" s="409">
        <f t="shared" ref="AD1052" si="2365">AD1051</f>
        <v>0</v>
      </c>
      <c r="AE1052" s="409">
        <f t="shared" ref="AE1052" si="2366">AE1051</f>
        <v>0</v>
      </c>
      <c r="AF1052" s="409">
        <f t="shared" ref="AF1052" si="2367">AF1051</f>
        <v>0</v>
      </c>
      <c r="AG1052" s="409">
        <f t="shared" ref="AG1052" si="2368">AG1051</f>
        <v>0</v>
      </c>
      <c r="AH1052" s="409">
        <f t="shared" ref="AH1052" si="2369">AH1051</f>
        <v>0</v>
      </c>
      <c r="AI1052" s="409">
        <f t="shared" ref="AI1052" si="2370">AI1051</f>
        <v>0</v>
      </c>
      <c r="AJ1052" s="409">
        <f t="shared" ref="AJ1052" si="2371">AJ1051</f>
        <v>0</v>
      </c>
      <c r="AK1052" s="409">
        <f t="shared" ref="AK1052" si="2372">AK1051</f>
        <v>0</v>
      </c>
      <c r="AL1052" s="409">
        <f t="shared" ref="AL1052" si="2373">AL1051</f>
        <v>0</v>
      </c>
      <c r="AM1052" s="305"/>
    </row>
    <row r="1053" spans="1:39" ht="15" customHeight="1" outlineLevel="1">
      <c r="A1053" s="513"/>
      <c r="B1053" s="844"/>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0"/>
      <c r="Z1053" s="423"/>
      <c r="AA1053" s="423"/>
      <c r="AB1053" s="423"/>
      <c r="AC1053" s="423"/>
      <c r="AD1053" s="423"/>
      <c r="AE1053" s="423"/>
      <c r="AF1053" s="423"/>
      <c r="AG1053" s="423"/>
      <c r="AH1053" s="423"/>
      <c r="AI1053" s="423"/>
      <c r="AJ1053" s="423"/>
      <c r="AK1053" s="423"/>
      <c r="AL1053" s="423"/>
      <c r="AM1053" s="305"/>
    </row>
    <row r="1054" spans="1:39" ht="15" customHeight="1" outlineLevel="1">
      <c r="A1054" s="513">
        <v>32</v>
      </c>
      <c r="B1054" s="844"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4"/>
      <c r="Z1054" s="413"/>
      <c r="AA1054" s="413"/>
      <c r="AB1054" s="413"/>
      <c r="AC1054" s="413"/>
      <c r="AD1054" s="413"/>
      <c r="AE1054" s="413"/>
      <c r="AF1054" s="413"/>
      <c r="AG1054" s="413"/>
      <c r="AH1054" s="413"/>
      <c r="AI1054" s="413"/>
      <c r="AJ1054" s="413"/>
      <c r="AK1054" s="413"/>
      <c r="AL1054" s="413"/>
      <c r="AM1054" s="295">
        <f>SUM(Y1054:AL1054)</f>
        <v>0</v>
      </c>
    </row>
    <row r="1055" spans="1:39" ht="15" customHeight="1" outlineLevel="1">
      <c r="A1055" s="513"/>
      <c r="B1055" s="82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09">
        <f>Y1054</f>
        <v>0</v>
      </c>
      <c r="Z1055" s="409">
        <f t="shared" ref="Z1055" si="2374">Z1054</f>
        <v>0</v>
      </c>
      <c r="AA1055" s="409">
        <f t="shared" ref="AA1055" si="2375">AA1054</f>
        <v>0</v>
      </c>
      <c r="AB1055" s="409">
        <f t="shared" ref="AB1055" si="2376">AB1054</f>
        <v>0</v>
      </c>
      <c r="AC1055" s="409">
        <f t="shared" ref="AC1055" si="2377">AC1054</f>
        <v>0</v>
      </c>
      <c r="AD1055" s="409">
        <f t="shared" ref="AD1055" si="2378">AD1054</f>
        <v>0</v>
      </c>
      <c r="AE1055" s="409">
        <f t="shared" ref="AE1055" si="2379">AE1054</f>
        <v>0</v>
      </c>
      <c r="AF1055" s="409">
        <f t="shared" ref="AF1055" si="2380">AF1054</f>
        <v>0</v>
      </c>
      <c r="AG1055" s="409">
        <f t="shared" ref="AG1055" si="2381">AG1054</f>
        <v>0</v>
      </c>
      <c r="AH1055" s="409">
        <f t="shared" ref="AH1055" si="2382">AH1054</f>
        <v>0</v>
      </c>
      <c r="AI1055" s="409">
        <f t="shared" ref="AI1055" si="2383">AI1054</f>
        <v>0</v>
      </c>
      <c r="AJ1055" s="409">
        <f t="shared" ref="AJ1055" si="2384">AJ1054</f>
        <v>0</v>
      </c>
      <c r="AK1055" s="409">
        <f t="shared" ref="AK1055" si="2385">AK1054</f>
        <v>0</v>
      </c>
      <c r="AL1055" s="409">
        <f t="shared" ref="AL1055" si="2386">AL1054</f>
        <v>0</v>
      </c>
      <c r="AM1055" s="305"/>
    </row>
    <row r="1056" spans="1:39" ht="15" customHeight="1" outlineLevel="1">
      <c r="A1056" s="513"/>
      <c r="B1056" s="844"/>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0"/>
      <c r="Z1056" s="423"/>
      <c r="AA1056" s="423"/>
      <c r="AB1056" s="423"/>
      <c r="AC1056" s="423"/>
      <c r="AD1056" s="423"/>
      <c r="AE1056" s="423"/>
      <c r="AF1056" s="423"/>
      <c r="AG1056" s="423"/>
      <c r="AH1056" s="423"/>
      <c r="AI1056" s="423"/>
      <c r="AJ1056" s="423"/>
      <c r="AK1056" s="423"/>
      <c r="AL1056" s="423"/>
      <c r="AM1056" s="305"/>
    </row>
    <row r="1057" spans="1:39" ht="15" customHeight="1" outlineLevel="1">
      <c r="A1057" s="513"/>
      <c r="B1057" s="821"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0"/>
      <c r="Z1057" s="423"/>
      <c r="AA1057" s="423"/>
      <c r="AB1057" s="423"/>
      <c r="AC1057" s="423"/>
      <c r="AD1057" s="423"/>
      <c r="AE1057" s="423"/>
      <c r="AF1057" s="423"/>
      <c r="AG1057" s="423"/>
      <c r="AH1057" s="423"/>
      <c r="AI1057" s="423"/>
      <c r="AJ1057" s="423"/>
      <c r="AK1057" s="423"/>
      <c r="AL1057" s="423"/>
      <c r="AM1057" s="305"/>
    </row>
    <row r="1058" spans="1:39" ht="15" customHeight="1" outlineLevel="1">
      <c r="A1058" s="513">
        <v>33</v>
      </c>
      <c r="B1058" s="844"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4"/>
      <c r="Z1058" s="413"/>
      <c r="AA1058" s="413"/>
      <c r="AB1058" s="413"/>
      <c r="AC1058" s="413"/>
      <c r="AD1058" s="413"/>
      <c r="AE1058" s="413"/>
      <c r="AF1058" s="413"/>
      <c r="AG1058" s="413"/>
      <c r="AH1058" s="413"/>
      <c r="AI1058" s="413"/>
      <c r="AJ1058" s="413"/>
      <c r="AK1058" s="413"/>
      <c r="AL1058" s="413"/>
      <c r="AM1058" s="295">
        <f>SUM(Y1058:AL1058)</f>
        <v>0</v>
      </c>
    </row>
    <row r="1059" spans="1:39" ht="15" customHeight="1" outlineLevel="1">
      <c r="A1059" s="513"/>
      <c r="B1059" s="82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09">
        <f>Y1058</f>
        <v>0</v>
      </c>
      <c r="Z1059" s="409">
        <f t="shared" ref="Z1059" si="2387">Z1058</f>
        <v>0</v>
      </c>
      <c r="AA1059" s="409">
        <f t="shared" ref="AA1059" si="2388">AA1058</f>
        <v>0</v>
      </c>
      <c r="AB1059" s="409">
        <f t="shared" ref="AB1059" si="2389">AB1058</f>
        <v>0</v>
      </c>
      <c r="AC1059" s="409">
        <f t="shared" ref="AC1059" si="2390">AC1058</f>
        <v>0</v>
      </c>
      <c r="AD1059" s="409">
        <f t="shared" ref="AD1059" si="2391">AD1058</f>
        <v>0</v>
      </c>
      <c r="AE1059" s="409">
        <f t="shared" ref="AE1059" si="2392">AE1058</f>
        <v>0</v>
      </c>
      <c r="AF1059" s="409">
        <f t="shared" ref="AF1059" si="2393">AF1058</f>
        <v>0</v>
      </c>
      <c r="AG1059" s="409">
        <f t="shared" ref="AG1059" si="2394">AG1058</f>
        <v>0</v>
      </c>
      <c r="AH1059" s="409">
        <f t="shared" ref="AH1059" si="2395">AH1058</f>
        <v>0</v>
      </c>
      <c r="AI1059" s="409">
        <f t="shared" ref="AI1059" si="2396">AI1058</f>
        <v>0</v>
      </c>
      <c r="AJ1059" s="409">
        <f t="shared" ref="AJ1059" si="2397">AJ1058</f>
        <v>0</v>
      </c>
      <c r="AK1059" s="409">
        <f t="shared" ref="AK1059" si="2398">AK1058</f>
        <v>0</v>
      </c>
      <c r="AL1059" s="409">
        <f t="shared" ref="AL1059" si="2399">AL1058</f>
        <v>0</v>
      </c>
      <c r="AM1059" s="305"/>
    </row>
    <row r="1060" spans="1:39" ht="15" customHeight="1" outlineLevel="1">
      <c r="A1060" s="513"/>
      <c r="B1060" s="844"/>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0"/>
      <c r="Z1060" s="423"/>
      <c r="AA1060" s="423"/>
      <c r="AB1060" s="423"/>
      <c r="AC1060" s="423"/>
      <c r="AD1060" s="423"/>
      <c r="AE1060" s="423"/>
      <c r="AF1060" s="423"/>
      <c r="AG1060" s="423"/>
      <c r="AH1060" s="423"/>
      <c r="AI1060" s="423"/>
      <c r="AJ1060" s="423"/>
      <c r="AK1060" s="423"/>
      <c r="AL1060" s="423"/>
      <c r="AM1060" s="305"/>
    </row>
    <row r="1061" spans="1:39" ht="15" customHeight="1" outlineLevel="1">
      <c r="A1061" s="513">
        <v>34</v>
      </c>
      <c r="B1061" s="844"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4"/>
      <c r="Z1061" s="413"/>
      <c r="AA1061" s="413"/>
      <c r="AB1061" s="413"/>
      <c r="AC1061" s="413"/>
      <c r="AD1061" s="413"/>
      <c r="AE1061" s="413"/>
      <c r="AF1061" s="413"/>
      <c r="AG1061" s="413"/>
      <c r="AH1061" s="413"/>
      <c r="AI1061" s="413"/>
      <c r="AJ1061" s="413"/>
      <c r="AK1061" s="413"/>
      <c r="AL1061" s="413"/>
      <c r="AM1061" s="295">
        <f>SUM(Y1061:AL1061)</f>
        <v>0</v>
      </c>
    </row>
    <row r="1062" spans="1:39" ht="15" customHeight="1" outlineLevel="1">
      <c r="A1062" s="513"/>
      <c r="B1062" s="82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09">
        <f>Y1061</f>
        <v>0</v>
      </c>
      <c r="Z1062" s="409">
        <f t="shared" ref="Z1062" si="2400">Z1061</f>
        <v>0</v>
      </c>
      <c r="AA1062" s="409">
        <f t="shared" ref="AA1062" si="2401">AA1061</f>
        <v>0</v>
      </c>
      <c r="AB1062" s="409">
        <f t="shared" ref="AB1062" si="2402">AB1061</f>
        <v>0</v>
      </c>
      <c r="AC1062" s="409">
        <f t="shared" ref="AC1062" si="2403">AC1061</f>
        <v>0</v>
      </c>
      <c r="AD1062" s="409">
        <f t="shared" ref="AD1062" si="2404">AD1061</f>
        <v>0</v>
      </c>
      <c r="AE1062" s="409">
        <f t="shared" ref="AE1062" si="2405">AE1061</f>
        <v>0</v>
      </c>
      <c r="AF1062" s="409">
        <f t="shared" ref="AF1062" si="2406">AF1061</f>
        <v>0</v>
      </c>
      <c r="AG1062" s="409">
        <f t="shared" ref="AG1062" si="2407">AG1061</f>
        <v>0</v>
      </c>
      <c r="AH1062" s="409">
        <f t="shared" ref="AH1062" si="2408">AH1061</f>
        <v>0</v>
      </c>
      <c r="AI1062" s="409">
        <f t="shared" ref="AI1062" si="2409">AI1061</f>
        <v>0</v>
      </c>
      <c r="AJ1062" s="409">
        <f t="shared" ref="AJ1062" si="2410">AJ1061</f>
        <v>0</v>
      </c>
      <c r="AK1062" s="409">
        <f t="shared" ref="AK1062" si="2411">AK1061</f>
        <v>0</v>
      </c>
      <c r="AL1062" s="409">
        <f t="shared" ref="AL1062" si="2412">AL1061</f>
        <v>0</v>
      </c>
      <c r="AM1062" s="305"/>
    </row>
    <row r="1063" spans="1:39" ht="15" customHeight="1" outlineLevel="1">
      <c r="A1063" s="513"/>
      <c r="B1063" s="844"/>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0"/>
      <c r="Z1063" s="423"/>
      <c r="AA1063" s="423"/>
      <c r="AB1063" s="423"/>
      <c r="AC1063" s="423"/>
      <c r="AD1063" s="423"/>
      <c r="AE1063" s="423"/>
      <c r="AF1063" s="423"/>
      <c r="AG1063" s="423"/>
      <c r="AH1063" s="423"/>
      <c r="AI1063" s="423"/>
      <c r="AJ1063" s="423"/>
      <c r="AK1063" s="423"/>
      <c r="AL1063" s="423"/>
      <c r="AM1063" s="305"/>
    </row>
    <row r="1064" spans="1:39" ht="15" customHeight="1" outlineLevel="1">
      <c r="A1064" s="513">
        <v>35</v>
      </c>
      <c r="B1064" s="844"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4"/>
      <c r="Z1064" s="413"/>
      <c r="AA1064" s="413"/>
      <c r="AB1064" s="413"/>
      <c r="AC1064" s="413"/>
      <c r="AD1064" s="413"/>
      <c r="AE1064" s="413"/>
      <c r="AF1064" s="413"/>
      <c r="AG1064" s="413"/>
      <c r="AH1064" s="413"/>
      <c r="AI1064" s="413"/>
      <c r="AJ1064" s="413"/>
      <c r="AK1064" s="413"/>
      <c r="AL1064" s="413"/>
      <c r="AM1064" s="295">
        <f>SUM(Y1064:AL1064)</f>
        <v>0</v>
      </c>
    </row>
    <row r="1065" spans="1:39" ht="15" customHeight="1" outlineLevel="1">
      <c r="A1065" s="513"/>
      <c r="B1065" s="82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09">
        <f>Y1064</f>
        <v>0</v>
      </c>
      <c r="Z1065" s="409">
        <f t="shared" ref="Z1065" si="2413">Z1064</f>
        <v>0</v>
      </c>
      <c r="AA1065" s="409">
        <f t="shared" ref="AA1065" si="2414">AA1064</f>
        <v>0</v>
      </c>
      <c r="AB1065" s="409">
        <f t="shared" ref="AB1065" si="2415">AB1064</f>
        <v>0</v>
      </c>
      <c r="AC1065" s="409">
        <f t="shared" ref="AC1065" si="2416">AC1064</f>
        <v>0</v>
      </c>
      <c r="AD1065" s="409">
        <f t="shared" ref="AD1065" si="2417">AD1064</f>
        <v>0</v>
      </c>
      <c r="AE1065" s="409">
        <f t="shared" ref="AE1065" si="2418">AE1064</f>
        <v>0</v>
      </c>
      <c r="AF1065" s="409">
        <f t="shared" ref="AF1065" si="2419">AF1064</f>
        <v>0</v>
      </c>
      <c r="AG1065" s="409">
        <f t="shared" ref="AG1065" si="2420">AG1064</f>
        <v>0</v>
      </c>
      <c r="AH1065" s="409">
        <f t="shared" ref="AH1065" si="2421">AH1064</f>
        <v>0</v>
      </c>
      <c r="AI1065" s="409">
        <f t="shared" ref="AI1065" si="2422">AI1064</f>
        <v>0</v>
      </c>
      <c r="AJ1065" s="409">
        <f t="shared" ref="AJ1065" si="2423">AJ1064</f>
        <v>0</v>
      </c>
      <c r="AK1065" s="409">
        <f t="shared" ref="AK1065" si="2424">AK1064</f>
        <v>0</v>
      </c>
      <c r="AL1065" s="409">
        <f t="shared" ref="AL1065" si="2425">AL1064</f>
        <v>0</v>
      </c>
      <c r="AM1065" s="305"/>
    </row>
    <row r="1066" spans="1:39" ht="15" customHeight="1" outlineLevel="1">
      <c r="A1066" s="513"/>
      <c r="B1066" s="845"/>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0"/>
      <c r="Z1066" s="423"/>
      <c r="AA1066" s="423"/>
      <c r="AB1066" s="423"/>
      <c r="AC1066" s="423"/>
      <c r="AD1066" s="423"/>
      <c r="AE1066" s="423"/>
      <c r="AF1066" s="423"/>
      <c r="AG1066" s="423"/>
      <c r="AH1066" s="423"/>
      <c r="AI1066" s="423"/>
      <c r="AJ1066" s="423"/>
      <c r="AK1066" s="423"/>
      <c r="AL1066" s="423"/>
      <c r="AM1066" s="305"/>
    </row>
    <row r="1067" spans="1:39" ht="15" customHeight="1" outlineLevel="1">
      <c r="A1067" s="513"/>
      <c r="B1067" s="821"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0"/>
      <c r="Z1067" s="423"/>
      <c r="AA1067" s="423"/>
      <c r="AB1067" s="423"/>
      <c r="AC1067" s="423"/>
      <c r="AD1067" s="423"/>
      <c r="AE1067" s="423"/>
      <c r="AF1067" s="423"/>
      <c r="AG1067" s="423"/>
      <c r="AH1067" s="423"/>
      <c r="AI1067" s="423"/>
      <c r="AJ1067" s="423"/>
      <c r="AK1067" s="423"/>
      <c r="AL1067" s="423"/>
      <c r="AM1067" s="305"/>
    </row>
    <row r="1068" spans="1:39" ht="28.5" customHeight="1" outlineLevel="1">
      <c r="A1068" s="513">
        <v>36</v>
      </c>
      <c r="B1068" s="844"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4"/>
      <c r="Z1068" s="413"/>
      <c r="AA1068" s="413"/>
      <c r="AB1068" s="413"/>
      <c r="AC1068" s="413"/>
      <c r="AD1068" s="413"/>
      <c r="AE1068" s="413"/>
      <c r="AF1068" s="413"/>
      <c r="AG1068" s="413"/>
      <c r="AH1068" s="413"/>
      <c r="AI1068" s="413"/>
      <c r="AJ1068" s="413"/>
      <c r="AK1068" s="413"/>
      <c r="AL1068" s="413"/>
      <c r="AM1068" s="295">
        <f>SUM(Y1068:AL1068)</f>
        <v>0</v>
      </c>
    </row>
    <row r="1069" spans="1:39" ht="15" customHeight="1" outlineLevel="1">
      <c r="A1069" s="513"/>
      <c r="B1069" s="82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09">
        <f>Y1068</f>
        <v>0</v>
      </c>
      <c r="Z1069" s="409">
        <f t="shared" ref="Z1069" si="2426">Z1068</f>
        <v>0</v>
      </c>
      <c r="AA1069" s="409">
        <f t="shared" ref="AA1069" si="2427">AA1068</f>
        <v>0</v>
      </c>
      <c r="AB1069" s="409">
        <f t="shared" ref="AB1069" si="2428">AB1068</f>
        <v>0</v>
      </c>
      <c r="AC1069" s="409">
        <f t="shared" ref="AC1069" si="2429">AC1068</f>
        <v>0</v>
      </c>
      <c r="AD1069" s="409">
        <f t="shared" ref="AD1069" si="2430">AD1068</f>
        <v>0</v>
      </c>
      <c r="AE1069" s="409">
        <f t="shared" ref="AE1069" si="2431">AE1068</f>
        <v>0</v>
      </c>
      <c r="AF1069" s="409">
        <f t="shared" ref="AF1069" si="2432">AF1068</f>
        <v>0</v>
      </c>
      <c r="AG1069" s="409">
        <f t="shared" ref="AG1069" si="2433">AG1068</f>
        <v>0</v>
      </c>
      <c r="AH1069" s="409">
        <f t="shared" ref="AH1069" si="2434">AH1068</f>
        <v>0</v>
      </c>
      <c r="AI1069" s="409">
        <f t="shared" ref="AI1069" si="2435">AI1068</f>
        <v>0</v>
      </c>
      <c r="AJ1069" s="409">
        <f t="shared" ref="AJ1069" si="2436">AJ1068</f>
        <v>0</v>
      </c>
      <c r="AK1069" s="409">
        <f t="shared" ref="AK1069" si="2437">AK1068</f>
        <v>0</v>
      </c>
      <c r="AL1069" s="409">
        <f t="shared" ref="AL1069" si="2438">AL1068</f>
        <v>0</v>
      </c>
      <c r="AM1069" s="305"/>
    </row>
    <row r="1070" spans="1:39" ht="15" customHeight="1" outlineLevel="1">
      <c r="A1070" s="513"/>
      <c r="B1070" s="844"/>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0"/>
      <c r="Z1070" s="423"/>
      <c r="AA1070" s="423"/>
      <c r="AB1070" s="423"/>
      <c r="AC1070" s="423"/>
      <c r="AD1070" s="423"/>
      <c r="AE1070" s="423"/>
      <c r="AF1070" s="423"/>
      <c r="AG1070" s="423"/>
      <c r="AH1070" s="423"/>
      <c r="AI1070" s="423"/>
      <c r="AJ1070" s="423"/>
      <c r="AK1070" s="423"/>
      <c r="AL1070" s="423"/>
      <c r="AM1070" s="305"/>
    </row>
    <row r="1071" spans="1:39" ht="15" customHeight="1" outlineLevel="1">
      <c r="A1071" s="513">
        <v>37</v>
      </c>
      <c r="B1071" s="844"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4"/>
      <c r="Z1071" s="413"/>
      <c r="AA1071" s="413"/>
      <c r="AB1071" s="413"/>
      <c r="AC1071" s="413"/>
      <c r="AD1071" s="413"/>
      <c r="AE1071" s="413"/>
      <c r="AF1071" s="413"/>
      <c r="AG1071" s="413"/>
      <c r="AH1071" s="413"/>
      <c r="AI1071" s="413"/>
      <c r="AJ1071" s="413"/>
      <c r="AK1071" s="413"/>
      <c r="AL1071" s="413"/>
      <c r="AM1071" s="295">
        <f>SUM(Y1071:AL1071)</f>
        <v>0</v>
      </c>
    </row>
    <row r="1072" spans="1:39" ht="15" customHeight="1" outlineLevel="1">
      <c r="A1072" s="513"/>
      <c r="B1072" s="82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09">
        <f>Y1071</f>
        <v>0</v>
      </c>
      <c r="Z1072" s="409">
        <f t="shared" ref="Z1072" si="2439">Z1071</f>
        <v>0</v>
      </c>
      <c r="AA1072" s="409">
        <f t="shared" ref="AA1072" si="2440">AA1071</f>
        <v>0</v>
      </c>
      <c r="AB1072" s="409">
        <f t="shared" ref="AB1072" si="2441">AB1071</f>
        <v>0</v>
      </c>
      <c r="AC1072" s="409">
        <f t="shared" ref="AC1072" si="2442">AC1071</f>
        <v>0</v>
      </c>
      <c r="AD1072" s="409">
        <f t="shared" ref="AD1072" si="2443">AD1071</f>
        <v>0</v>
      </c>
      <c r="AE1072" s="409">
        <f t="shared" ref="AE1072" si="2444">AE1071</f>
        <v>0</v>
      </c>
      <c r="AF1072" s="409">
        <f t="shared" ref="AF1072" si="2445">AF1071</f>
        <v>0</v>
      </c>
      <c r="AG1072" s="409">
        <f t="shared" ref="AG1072" si="2446">AG1071</f>
        <v>0</v>
      </c>
      <c r="AH1072" s="409">
        <f t="shared" ref="AH1072" si="2447">AH1071</f>
        <v>0</v>
      </c>
      <c r="AI1072" s="409">
        <f t="shared" ref="AI1072" si="2448">AI1071</f>
        <v>0</v>
      </c>
      <c r="AJ1072" s="409">
        <f t="shared" ref="AJ1072" si="2449">AJ1071</f>
        <v>0</v>
      </c>
      <c r="AK1072" s="409">
        <f t="shared" ref="AK1072" si="2450">AK1071</f>
        <v>0</v>
      </c>
      <c r="AL1072" s="409">
        <f t="shared" ref="AL1072" si="2451">AL1071</f>
        <v>0</v>
      </c>
      <c r="AM1072" s="305"/>
    </row>
    <row r="1073" spans="1:39" ht="15" customHeight="1" outlineLevel="1">
      <c r="A1073" s="513"/>
      <c r="B1073" s="844"/>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0"/>
      <c r="Z1073" s="423"/>
      <c r="AA1073" s="423"/>
      <c r="AB1073" s="423"/>
      <c r="AC1073" s="423"/>
      <c r="AD1073" s="423"/>
      <c r="AE1073" s="423"/>
      <c r="AF1073" s="423"/>
      <c r="AG1073" s="423"/>
      <c r="AH1073" s="423"/>
      <c r="AI1073" s="423"/>
      <c r="AJ1073" s="423"/>
      <c r="AK1073" s="423"/>
      <c r="AL1073" s="423"/>
      <c r="AM1073" s="305"/>
    </row>
    <row r="1074" spans="1:39" ht="15" customHeight="1" outlineLevel="1">
      <c r="A1074" s="513">
        <v>38</v>
      </c>
      <c r="B1074" s="844"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4"/>
      <c r="Z1074" s="413"/>
      <c r="AA1074" s="413"/>
      <c r="AB1074" s="413"/>
      <c r="AC1074" s="413"/>
      <c r="AD1074" s="413"/>
      <c r="AE1074" s="413"/>
      <c r="AF1074" s="413"/>
      <c r="AG1074" s="413"/>
      <c r="AH1074" s="413"/>
      <c r="AI1074" s="413"/>
      <c r="AJ1074" s="413"/>
      <c r="AK1074" s="413"/>
      <c r="AL1074" s="413"/>
      <c r="AM1074" s="295">
        <f>SUM(Y1074:AL1074)</f>
        <v>0</v>
      </c>
    </row>
    <row r="1075" spans="1:39" ht="15" customHeight="1" outlineLevel="1">
      <c r="A1075" s="513"/>
      <c r="B1075" s="82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09">
        <f>Y1074</f>
        <v>0</v>
      </c>
      <c r="Z1075" s="409">
        <f t="shared" ref="Z1075" si="2452">Z1074</f>
        <v>0</v>
      </c>
      <c r="AA1075" s="409">
        <f t="shared" ref="AA1075" si="2453">AA1074</f>
        <v>0</v>
      </c>
      <c r="AB1075" s="409">
        <f t="shared" ref="AB1075" si="2454">AB1074</f>
        <v>0</v>
      </c>
      <c r="AC1075" s="409">
        <f t="shared" ref="AC1075" si="2455">AC1074</f>
        <v>0</v>
      </c>
      <c r="AD1075" s="409">
        <f t="shared" ref="AD1075" si="2456">AD1074</f>
        <v>0</v>
      </c>
      <c r="AE1075" s="409">
        <f t="shared" ref="AE1075" si="2457">AE1074</f>
        <v>0</v>
      </c>
      <c r="AF1075" s="409">
        <f t="shared" ref="AF1075" si="2458">AF1074</f>
        <v>0</v>
      </c>
      <c r="AG1075" s="409">
        <f t="shared" ref="AG1075" si="2459">AG1074</f>
        <v>0</v>
      </c>
      <c r="AH1075" s="409">
        <f t="shared" ref="AH1075" si="2460">AH1074</f>
        <v>0</v>
      </c>
      <c r="AI1075" s="409">
        <f t="shared" ref="AI1075" si="2461">AI1074</f>
        <v>0</v>
      </c>
      <c r="AJ1075" s="409">
        <f t="shared" ref="AJ1075" si="2462">AJ1074</f>
        <v>0</v>
      </c>
      <c r="AK1075" s="409">
        <f t="shared" ref="AK1075" si="2463">AK1074</f>
        <v>0</v>
      </c>
      <c r="AL1075" s="409">
        <f t="shared" ref="AL1075" si="2464">AL1074</f>
        <v>0</v>
      </c>
      <c r="AM1075" s="305"/>
    </row>
    <row r="1076" spans="1:39" ht="15" customHeight="1" outlineLevel="1">
      <c r="A1076" s="513"/>
      <c r="B1076" s="844"/>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0"/>
      <c r="Z1076" s="423"/>
      <c r="AA1076" s="423"/>
      <c r="AB1076" s="423"/>
      <c r="AC1076" s="423"/>
      <c r="AD1076" s="423"/>
      <c r="AE1076" s="423"/>
      <c r="AF1076" s="423"/>
      <c r="AG1076" s="423"/>
      <c r="AH1076" s="423"/>
      <c r="AI1076" s="423"/>
      <c r="AJ1076" s="423"/>
      <c r="AK1076" s="423"/>
      <c r="AL1076" s="423"/>
      <c r="AM1076" s="305"/>
    </row>
    <row r="1077" spans="1:39" ht="15" customHeight="1" outlineLevel="1">
      <c r="A1077" s="513">
        <v>39</v>
      </c>
      <c r="B1077" s="844"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4"/>
      <c r="Z1077" s="413"/>
      <c r="AA1077" s="413"/>
      <c r="AB1077" s="413"/>
      <c r="AC1077" s="413"/>
      <c r="AD1077" s="413"/>
      <c r="AE1077" s="413"/>
      <c r="AF1077" s="413"/>
      <c r="AG1077" s="413"/>
      <c r="AH1077" s="413"/>
      <c r="AI1077" s="413"/>
      <c r="AJ1077" s="413"/>
      <c r="AK1077" s="413"/>
      <c r="AL1077" s="413"/>
      <c r="AM1077" s="295">
        <f>SUM(Y1077:AL1077)</f>
        <v>0</v>
      </c>
    </row>
    <row r="1078" spans="1:39" ht="15" customHeight="1" outlineLevel="1">
      <c r="A1078" s="513"/>
      <c r="B1078" s="82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09">
        <f>Y1077</f>
        <v>0</v>
      </c>
      <c r="Z1078" s="409">
        <f t="shared" ref="Z1078" si="2465">Z1077</f>
        <v>0</v>
      </c>
      <c r="AA1078" s="409">
        <f t="shared" ref="AA1078" si="2466">AA1077</f>
        <v>0</v>
      </c>
      <c r="AB1078" s="409">
        <f t="shared" ref="AB1078" si="2467">AB1077</f>
        <v>0</v>
      </c>
      <c r="AC1078" s="409">
        <f t="shared" ref="AC1078" si="2468">AC1077</f>
        <v>0</v>
      </c>
      <c r="AD1078" s="409">
        <f t="shared" ref="AD1078" si="2469">AD1077</f>
        <v>0</v>
      </c>
      <c r="AE1078" s="409">
        <f t="shared" ref="AE1078" si="2470">AE1077</f>
        <v>0</v>
      </c>
      <c r="AF1078" s="409">
        <f t="shared" ref="AF1078" si="2471">AF1077</f>
        <v>0</v>
      </c>
      <c r="AG1078" s="409">
        <f t="shared" ref="AG1078" si="2472">AG1077</f>
        <v>0</v>
      </c>
      <c r="AH1078" s="409">
        <f t="shared" ref="AH1078" si="2473">AH1077</f>
        <v>0</v>
      </c>
      <c r="AI1078" s="409">
        <f t="shared" ref="AI1078" si="2474">AI1077</f>
        <v>0</v>
      </c>
      <c r="AJ1078" s="409">
        <f t="shared" ref="AJ1078" si="2475">AJ1077</f>
        <v>0</v>
      </c>
      <c r="AK1078" s="409">
        <f t="shared" ref="AK1078" si="2476">AK1077</f>
        <v>0</v>
      </c>
      <c r="AL1078" s="409">
        <f t="shared" ref="AL1078" si="2477">AL1077</f>
        <v>0</v>
      </c>
      <c r="AM1078" s="305"/>
    </row>
    <row r="1079" spans="1:39" ht="15" customHeight="1" outlineLevel="1">
      <c r="A1079" s="513"/>
      <c r="B1079" s="844"/>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0"/>
      <c r="Z1079" s="423"/>
      <c r="AA1079" s="423"/>
      <c r="AB1079" s="423"/>
      <c r="AC1079" s="423"/>
      <c r="AD1079" s="423"/>
      <c r="AE1079" s="423"/>
      <c r="AF1079" s="423"/>
      <c r="AG1079" s="423"/>
      <c r="AH1079" s="423"/>
      <c r="AI1079" s="423"/>
      <c r="AJ1079" s="423"/>
      <c r="AK1079" s="423"/>
      <c r="AL1079" s="423"/>
      <c r="AM1079" s="305"/>
    </row>
    <row r="1080" spans="1:39" ht="15" customHeight="1" outlineLevel="1">
      <c r="A1080" s="513">
        <v>40</v>
      </c>
      <c r="B1080" s="844"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4"/>
      <c r="Z1080" s="413"/>
      <c r="AA1080" s="413"/>
      <c r="AB1080" s="413"/>
      <c r="AC1080" s="413"/>
      <c r="AD1080" s="413"/>
      <c r="AE1080" s="413"/>
      <c r="AF1080" s="413"/>
      <c r="AG1080" s="413"/>
      <c r="AH1080" s="413"/>
      <c r="AI1080" s="413"/>
      <c r="AJ1080" s="413"/>
      <c r="AK1080" s="413"/>
      <c r="AL1080" s="413"/>
      <c r="AM1080" s="295">
        <f>SUM(Y1080:AL1080)</f>
        <v>0</v>
      </c>
    </row>
    <row r="1081" spans="1:39" ht="15" customHeight="1" outlineLevel="1">
      <c r="A1081" s="513"/>
      <c r="B1081" s="82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09">
        <f>Y1080</f>
        <v>0</v>
      </c>
      <c r="Z1081" s="409">
        <f t="shared" ref="Z1081" si="2478">Z1080</f>
        <v>0</v>
      </c>
      <c r="AA1081" s="409">
        <f t="shared" ref="AA1081" si="2479">AA1080</f>
        <v>0</v>
      </c>
      <c r="AB1081" s="409">
        <f t="shared" ref="AB1081" si="2480">AB1080</f>
        <v>0</v>
      </c>
      <c r="AC1081" s="409">
        <f t="shared" ref="AC1081" si="2481">AC1080</f>
        <v>0</v>
      </c>
      <c r="AD1081" s="409">
        <f t="shared" ref="AD1081" si="2482">AD1080</f>
        <v>0</v>
      </c>
      <c r="AE1081" s="409">
        <f t="shared" ref="AE1081" si="2483">AE1080</f>
        <v>0</v>
      </c>
      <c r="AF1081" s="409">
        <f t="shared" ref="AF1081" si="2484">AF1080</f>
        <v>0</v>
      </c>
      <c r="AG1081" s="409">
        <f t="shared" ref="AG1081" si="2485">AG1080</f>
        <v>0</v>
      </c>
      <c r="AH1081" s="409">
        <f t="shared" ref="AH1081" si="2486">AH1080</f>
        <v>0</v>
      </c>
      <c r="AI1081" s="409">
        <f t="shared" ref="AI1081" si="2487">AI1080</f>
        <v>0</v>
      </c>
      <c r="AJ1081" s="409">
        <f t="shared" ref="AJ1081" si="2488">AJ1080</f>
        <v>0</v>
      </c>
      <c r="AK1081" s="409">
        <f t="shared" ref="AK1081" si="2489">AK1080</f>
        <v>0</v>
      </c>
      <c r="AL1081" s="409">
        <f t="shared" ref="AL1081" si="2490">AL1080</f>
        <v>0</v>
      </c>
      <c r="AM1081" s="305"/>
    </row>
    <row r="1082" spans="1:39" ht="15" customHeight="1" outlineLevel="1">
      <c r="A1082" s="513"/>
      <c r="B1082" s="844"/>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0"/>
      <c r="Z1082" s="423"/>
      <c r="AA1082" s="423"/>
      <c r="AB1082" s="423"/>
      <c r="AC1082" s="423"/>
      <c r="AD1082" s="423"/>
      <c r="AE1082" s="423"/>
      <c r="AF1082" s="423"/>
      <c r="AG1082" s="423"/>
      <c r="AH1082" s="423"/>
      <c r="AI1082" s="423"/>
      <c r="AJ1082" s="423"/>
      <c r="AK1082" s="423"/>
      <c r="AL1082" s="423"/>
      <c r="AM1082" s="305"/>
    </row>
    <row r="1083" spans="1:39" ht="28.5" customHeight="1" outlineLevel="1">
      <c r="A1083" s="513">
        <v>41</v>
      </c>
      <c r="B1083" s="844"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4"/>
      <c r="Z1083" s="413"/>
      <c r="AA1083" s="413"/>
      <c r="AB1083" s="413"/>
      <c r="AC1083" s="413"/>
      <c r="AD1083" s="413"/>
      <c r="AE1083" s="413"/>
      <c r="AF1083" s="413"/>
      <c r="AG1083" s="413"/>
      <c r="AH1083" s="413"/>
      <c r="AI1083" s="413"/>
      <c r="AJ1083" s="413"/>
      <c r="AK1083" s="413"/>
      <c r="AL1083" s="413"/>
      <c r="AM1083" s="295">
        <f>SUM(Y1083:AL1083)</f>
        <v>0</v>
      </c>
    </row>
    <row r="1084" spans="1:39" ht="15" customHeight="1" outlineLevel="1">
      <c r="A1084" s="513"/>
      <c r="B1084" s="82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09">
        <f>Y1083</f>
        <v>0</v>
      </c>
      <c r="Z1084" s="409">
        <f t="shared" ref="Z1084" si="2491">Z1083</f>
        <v>0</v>
      </c>
      <c r="AA1084" s="409">
        <f t="shared" ref="AA1084" si="2492">AA1083</f>
        <v>0</v>
      </c>
      <c r="AB1084" s="409">
        <f t="shared" ref="AB1084" si="2493">AB1083</f>
        <v>0</v>
      </c>
      <c r="AC1084" s="409">
        <f t="shared" ref="AC1084" si="2494">AC1083</f>
        <v>0</v>
      </c>
      <c r="AD1084" s="409">
        <f t="shared" ref="AD1084" si="2495">AD1083</f>
        <v>0</v>
      </c>
      <c r="AE1084" s="409">
        <f t="shared" ref="AE1084" si="2496">AE1083</f>
        <v>0</v>
      </c>
      <c r="AF1084" s="409">
        <f t="shared" ref="AF1084" si="2497">AF1083</f>
        <v>0</v>
      </c>
      <c r="AG1084" s="409">
        <f t="shared" ref="AG1084" si="2498">AG1083</f>
        <v>0</v>
      </c>
      <c r="AH1084" s="409">
        <f t="shared" ref="AH1084" si="2499">AH1083</f>
        <v>0</v>
      </c>
      <c r="AI1084" s="409">
        <f t="shared" ref="AI1084" si="2500">AI1083</f>
        <v>0</v>
      </c>
      <c r="AJ1084" s="409">
        <f t="shared" ref="AJ1084" si="2501">AJ1083</f>
        <v>0</v>
      </c>
      <c r="AK1084" s="409">
        <f t="shared" ref="AK1084" si="2502">AK1083</f>
        <v>0</v>
      </c>
      <c r="AL1084" s="409">
        <f t="shared" ref="AL1084" si="2503">AL1083</f>
        <v>0</v>
      </c>
      <c r="AM1084" s="305"/>
    </row>
    <row r="1085" spans="1:39" ht="15" customHeight="1" outlineLevel="1">
      <c r="A1085" s="513"/>
      <c r="B1085" s="844"/>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0"/>
      <c r="Z1085" s="423"/>
      <c r="AA1085" s="423"/>
      <c r="AB1085" s="423"/>
      <c r="AC1085" s="423"/>
      <c r="AD1085" s="423"/>
      <c r="AE1085" s="423"/>
      <c r="AF1085" s="423"/>
      <c r="AG1085" s="423"/>
      <c r="AH1085" s="423"/>
      <c r="AI1085" s="423"/>
      <c r="AJ1085" s="423"/>
      <c r="AK1085" s="423"/>
      <c r="AL1085" s="423"/>
      <c r="AM1085" s="305"/>
    </row>
    <row r="1086" spans="1:39" ht="28.5" customHeight="1" outlineLevel="1">
      <c r="A1086" s="513">
        <v>42</v>
      </c>
      <c r="B1086" s="844"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4"/>
      <c r="Z1086" s="413"/>
      <c r="AA1086" s="413"/>
      <c r="AB1086" s="413"/>
      <c r="AC1086" s="413"/>
      <c r="AD1086" s="413"/>
      <c r="AE1086" s="413"/>
      <c r="AF1086" s="413"/>
      <c r="AG1086" s="413"/>
      <c r="AH1086" s="413"/>
      <c r="AI1086" s="413"/>
      <c r="AJ1086" s="413"/>
      <c r="AK1086" s="413"/>
      <c r="AL1086" s="413"/>
      <c r="AM1086" s="295">
        <f>SUM(Y1086:AL1086)</f>
        <v>0</v>
      </c>
    </row>
    <row r="1087" spans="1:39" ht="15" customHeight="1" outlineLevel="1">
      <c r="A1087" s="513"/>
      <c r="B1087" s="823" t="s">
        <v>346</v>
      </c>
      <c r="C1087" s="290" t="s">
        <v>163</v>
      </c>
      <c r="D1087" s="294"/>
      <c r="E1087" s="294"/>
      <c r="F1087" s="294"/>
      <c r="G1087" s="294"/>
      <c r="H1087" s="294"/>
      <c r="I1087" s="294"/>
      <c r="J1087" s="294"/>
      <c r="K1087" s="294"/>
      <c r="L1087" s="294"/>
      <c r="M1087" s="294"/>
      <c r="N1087" s="461"/>
      <c r="O1087" s="294"/>
      <c r="P1087" s="294"/>
      <c r="Q1087" s="294"/>
      <c r="R1087" s="294"/>
      <c r="S1087" s="294"/>
      <c r="T1087" s="294"/>
      <c r="U1087" s="294"/>
      <c r="V1087" s="294"/>
      <c r="W1087" s="294"/>
      <c r="X1087" s="294"/>
      <c r="Y1087" s="409">
        <f>Y1086</f>
        <v>0</v>
      </c>
      <c r="Z1087" s="409">
        <f t="shared" ref="Z1087" si="2504">Z1086</f>
        <v>0</v>
      </c>
      <c r="AA1087" s="409">
        <f t="shared" ref="AA1087" si="2505">AA1086</f>
        <v>0</v>
      </c>
      <c r="AB1087" s="409">
        <f t="shared" ref="AB1087" si="2506">AB1086</f>
        <v>0</v>
      </c>
      <c r="AC1087" s="409">
        <f t="shared" ref="AC1087" si="2507">AC1086</f>
        <v>0</v>
      </c>
      <c r="AD1087" s="409">
        <f t="shared" ref="AD1087" si="2508">AD1086</f>
        <v>0</v>
      </c>
      <c r="AE1087" s="409">
        <f t="shared" ref="AE1087" si="2509">AE1086</f>
        <v>0</v>
      </c>
      <c r="AF1087" s="409">
        <f t="shared" ref="AF1087" si="2510">AF1086</f>
        <v>0</v>
      </c>
      <c r="AG1087" s="409">
        <f t="shared" ref="AG1087" si="2511">AG1086</f>
        <v>0</v>
      </c>
      <c r="AH1087" s="409">
        <f t="shared" ref="AH1087" si="2512">AH1086</f>
        <v>0</v>
      </c>
      <c r="AI1087" s="409">
        <f t="shared" ref="AI1087" si="2513">AI1086</f>
        <v>0</v>
      </c>
      <c r="AJ1087" s="409">
        <f t="shared" ref="AJ1087" si="2514">AJ1086</f>
        <v>0</v>
      </c>
      <c r="AK1087" s="409">
        <f t="shared" ref="AK1087" si="2515">AK1086</f>
        <v>0</v>
      </c>
      <c r="AL1087" s="409">
        <f t="shared" ref="AL1087" si="2516">AL1086</f>
        <v>0</v>
      </c>
      <c r="AM1087" s="305"/>
    </row>
    <row r="1088" spans="1:39" ht="15" customHeight="1" outlineLevel="1">
      <c r="A1088" s="513"/>
      <c r="B1088" s="844"/>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0"/>
      <c r="Z1088" s="423"/>
      <c r="AA1088" s="423"/>
      <c r="AB1088" s="423"/>
      <c r="AC1088" s="423"/>
      <c r="AD1088" s="423"/>
      <c r="AE1088" s="423"/>
      <c r="AF1088" s="423"/>
      <c r="AG1088" s="423"/>
      <c r="AH1088" s="423"/>
      <c r="AI1088" s="423"/>
      <c r="AJ1088" s="423"/>
      <c r="AK1088" s="423"/>
      <c r="AL1088" s="423"/>
      <c r="AM1088" s="305"/>
    </row>
    <row r="1089" spans="1:39" ht="15" customHeight="1" outlineLevel="1">
      <c r="A1089" s="513">
        <v>43</v>
      </c>
      <c r="B1089" s="844"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4"/>
      <c r="Z1089" s="413"/>
      <c r="AA1089" s="413"/>
      <c r="AB1089" s="413"/>
      <c r="AC1089" s="413"/>
      <c r="AD1089" s="413"/>
      <c r="AE1089" s="413"/>
      <c r="AF1089" s="413"/>
      <c r="AG1089" s="413"/>
      <c r="AH1089" s="413"/>
      <c r="AI1089" s="413"/>
      <c r="AJ1089" s="413"/>
      <c r="AK1089" s="413"/>
      <c r="AL1089" s="413"/>
      <c r="AM1089" s="295">
        <f>SUM(Y1089:AL1089)</f>
        <v>0</v>
      </c>
    </row>
    <row r="1090" spans="1:39" ht="15" customHeight="1" outlineLevel="1">
      <c r="A1090" s="513"/>
      <c r="B1090" s="82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09">
        <f>Y1089</f>
        <v>0</v>
      </c>
      <c r="Z1090" s="409">
        <f t="shared" ref="Z1090" si="2517">Z1089</f>
        <v>0</v>
      </c>
      <c r="AA1090" s="409">
        <f t="shared" ref="AA1090" si="2518">AA1089</f>
        <v>0</v>
      </c>
      <c r="AB1090" s="409">
        <f t="shared" ref="AB1090" si="2519">AB1089</f>
        <v>0</v>
      </c>
      <c r="AC1090" s="409">
        <f t="shared" ref="AC1090" si="2520">AC1089</f>
        <v>0</v>
      </c>
      <c r="AD1090" s="409">
        <f t="shared" ref="AD1090" si="2521">AD1089</f>
        <v>0</v>
      </c>
      <c r="AE1090" s="409">
        <f t="shared" ref="AE1090" si="2522">AE1089</f>
        <v>0</v>
      </c>
      <c r="AF1090" s="409">
        <f t="shared" ref="AF1090" si="2523">AF1089</f>
        <v>0</v>
      </c>
      <c r="AG1090" s="409">
        <f t="shared" ref="AG1090" si="2524">AG1089</f>
        <v>0</v>
      </c>
      <c r="AH1090" s="409">
        <f t="shared" ref="AH1090" si="2525">AH1089</f>
        <v>0</v>
      </c>
      <c r="AI1090" s="409">
        <f t="shared" ref="AI1090" si="2526">AI1089</f>
        <v>0</v>
      </c>
      <c r="AJ1090" s="409">
        <f t="shared" ref="AJ1090" si="2527">AJ1089</f>
        <v>0</v>
      </c>
      <c r="AK1090" s="409">
        <f t="shared" ref="AK1090" si="2528">AK1089</f>
        <v>0</v>
      </c>
      <c r="AL1090" s="409">
        <f t="shared" ref="AL1090" si="2529">AL1089</f>
        <v>0</v>
      </c>
      <c r="AM1090" s="305"/>
    </row>
    <row r="1091" spans="1:39" ht="15" customHeight="1" outlineLevel="1">
      <c r="A1091" s="513"/>
      <c r="B1091" s="844"/>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0"/>
      <c r="Z1091" s="423"/>
      <c r="AA1091" s="423"/>
      <c r="AB1091" s="423"/>
      <c r="AC1091" s="423"/>
      <c r="AD1091" s="423"/>
      <c r="AE1091" s="423"/>
      <c r="AF1091" s="423"/>
      <c r="AG1091" s="423"/>
      <c r="AH1091" s="423"/>
      <c r="AI1091" s="423"/>
      <c r="AJ1091" s="423"/>
      <c r="AK1091" s="423"/>
      <c r="AL1091" s="423"/>
      <c r="AM1091" s="305"/>
    </row>
    <row r="1092" spans="1:39" ht="28.5" customHeight="1" outlineLevel="1">
      <c r="A1092" s="513">
        <v>44</v>
      </c>
      <c r="B1092" s="844"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4"/>
      <c r="Z1092" s="413"/>
      <c r="AA1092" s="413"/>
      <c r="AB1092" s="413"/>
      <c r="AC1092" s="413"/>
      <c r="AD1092" s="413"/>
      <c r="AE1092" s="413"/>
      <c r="AF1092" s="413"/>
      <c r="AG1092" s="413"/>
      <c r="AH1092" s="413"/>
      <c r="AI1092" s="413"/>
      <c r="AJ1092" s="413"/>
      <c r="AK1092" s="413"/>
      <c r="AL1092" s="413"/>
      <c r="AM1092" s="295">
        <f>SUM(Y1092:AL1092)</f>
        <v>0</v>
      </c>
    </row>
    <row r="1093" spans="1:39" ht="15" customHeight="1" outlineLevel="1">
      <c r="A1093" s="513"/>
      <c r="B1093" s="82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09">
        <f>Y1092</f>
        <v>0</v>
      </c>
      <c r="Z1093" s="409">
        <f t="shared" ref="Z1093" si="2530">Z1092</f>
        <v>0</v>
      </c>
      <c r="AA1093" s="409">
        <f t="shared" ref="AA1093" si="2531">AA1092</f>
        <v>0</v>
      </c>
      <c r="AB1093" s="409">
        <f t="shared" ref="AB1093" si="2532">AB1092</f>
        <v>0</v>
      </c>
      <c r="AC1093" s="409">
        <f t="shared" ref="AC1093" si="2533">AC1092</f>
        <v>0</v>
      </c>
      <c r="AD1093" s="409">
        <f t="shared" ref="AD1093" si="2534">AD1092</f>
        <v>0</v>
      </c>
      <c r="AE1093" s="409">
        <f t="shared" ref="AE1093" si="2535">AE1092</f>
        <v>0</v>
      </c>
      <c r="AF1093" s="409">
        <f t="shared" ref="AF1093" si="2536">AF1092</f>
        <v>0</v>
      </c>
      <c r="AG1093" s="409">
        <f t="shared" ref="AG1093" si="2537">AG1092</f>
        <v>0</v>
      </c>
      <c r="AH1093" s="409">
        <f t="shared" ref="AH1093" si="2538">AH1092</f>
        <v>0</v>
      </c>
      <c r="AI1093" s="409">
        <f t="shared" ref="AI1093" si="2539">AI1092</f>
        <v>0</v>
      </c>
      <c r="AJ1093" s="409">
        <f t="shared" ref="AJ1093" si="2540">AJ1092</f>
        <v>0</v>
      </c>
      <c r="AK1093" s="409">
        <f t="shared" ref="AK1093" si="2541">AK1092</f>
        <v>0</v>
      </c>
      <c r="AL1093" s="409">
        <f t="shared" ref="AL1093" si="2542">AL1092</f>
        <v>0</v>
      </c>
      <c r="AM1093" s="305"/>
    </row>
    <row r="1094" spans="1:39" ht="15" customHeight="1" outlineLevel="1">
      <c r="A1094" s="513"/>
      <c r="B1094" s="844"/>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0"/>
      <c r="Z1094" s="423"/>
      <c r="AA1094" s="423"/>
      <c r="AB1094" s="423"/>
      <c r="AC1094" s="423"/>
      <c r="AD1094" s="423"/>
      <c r="AE1094" s="423"/>
      <c r="AF1094" s="423"/>
      <c r="AG1094" s="423"/>
      <c r="AH1094" s="423"/>
      <c r="AI1094" s="423"/>
      <c r="AJ1094" s="423"/>
      <c r="AK1094" s="423"/>
      <c r="AL1094" s="423"/>
      <c r="AM1094" s="305"/>
    </row>
    <row r="1095" spans="1:39" ht="32.450000000000003" customHeight="1" outlineLevel="1">
      <c r="A1095" s="513">
        <v>45</v>
      </c>
      <c r="B1095" s="844"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4"/>
      <c r="Z1095" s="413"/>
      <c r="AA1095" s="413"/>
      <c r="AB1095" s="413"/>
      <c r="AC1095" s="413"/>
      <c r="AD1095" s="413"/>
      <c r="AE1095" s="413"/>
      <c r="AF1095" s="413"/>
      <c r="AG1095" s="413"/>
      <c r="AH1095" s="413"/>
      <c r="AI1095" s="413"/>
      <c r="AJ1095" s="413"/>
      <c r="AK1095" s="413"/>
      <c r="AL1095" s="413"/>
      <c r="AM1095" s="295">
        <f>SUM(Y1095:AL1095)</f>
        <v>0</v>
      </c>
    </row>
    <row r="1096" spans="1:39" ht="15" customHeight="1" outlineLevel="1">
      <c r="A1096" s="513"/>
      <c r="B1096" s="82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09">
        <f>Y1095</f>
        <v>0</v>
      </c>
      <c r="Z1096" s="409">
        <f t="shared" ref="Z1096" si="2543">Z1095</f>
        <v>0</v>
      </c>
      <c r="AA1096" s="409">
        <f t="shared" ref="AA1096" si="2544">AA1095</f>
        <v>0</v>
      </c>
      <c r="AB1096" s="409">
        <f t="shared" ref="AB1096" si="2545">AB1095</f>
        <v>0</v>
      </c>
      <c r="AC1096" s="409">
        <f t="shared" ref="AC1096" si="2546">AC1095</f>
        <v>0</v>
      </c>
      <c r="AD1096" s="409">
        <f t="shared" ref="AD1096" si="2547">AD1095</f>
        <v>0</v>
      </c>
      <c r="AE1096" s="409">
        <f t="shared" ref="AE1096" si="2548">AE1095</f>
        <v>0</v>
      </c>
      <c r="AF1096" s="409">
        <f t="shared" ref="AF1096" si="2549">AF1095</f>
        <v>0</v>
      </c>
      <c r="AG1096" s="409">
        <f t="shared" ref="AG1096" si="2550">AG1095</f>
        <v>0</v>
      </c>
      <c r="AH1096" s="409">
        <f t="shared" ref="AH1096" si="2551">AH1095</f>
        <v>0</v>
      </c>
      <c r="AI1096" s="409">
        <f t="shared" ref="AI1096" si="2552">AI1095</f>
        <v>0</v>
      </c>
      <c r="AJ1096" s="409">
        <f t="shared" ref="AJ1096" si="2553">AJ1095</f>
        <v>0</v>
      </c>
      <c r="AK1096" s="409">
        <f t="shared" ref="AK1096" si="2554">AK1095</f>
        <v>0</v>
      </c>
      <c r="AL1096" s="409">
        <f t="shared" ref="AL1096" si="2555">AL1095</f>
        <v>0</v>
      </c>
      <c r="AM1096" s="305"/>
    </row>
    <row r="1097" spans="1:39" ht="15" customHeight="1" outlineLevel="1">
      <c r="A1097" s="513"/>
      <c r="B1097" s="844"/>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0"/>
      <c r="Z1097" s="423"/>
      <c r="AA1097" s="423"/>
      <c r="AB1097" s="423"/>
      <c r="AC1097" s="423"/>
      <c r="AD1097" s="423"/>
      <c r="AE1097" s="423"/>
      <c r="AF1097" s="423"/>
      <c r="AG1097" s="423"/>
      <c r="AH1097" s="423"/>
      <c r="AI1097" s="423"/>
      <c r="AJ1097" s="423"/>
      <c r="AK1097" s="423"/>
      <c r="AL1097" s="423"/>
      <c r="AM1097" s="305"/>
    </row>
    <row r="1098" spans="1:39" ht="32.1" customHeight="1" outlineLevel="1">
      <c r="A1098" s="513">
        <v>46</v>
      </c>
      <c r="B1098" s="844"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4"/>
      <c r="Z1098" s="413"/>
      <c r="AA1098" s="413"/>
      <c r="AB1098" s="413"/>
      <c r="AC1098" s="413"/>
      <c r="AD1098" s="413"/>
      <c r="AE1098" s="413"/>
      <c r="AF1098" s="413"/>
      <c r="AG1098" s="413"/>
      <c r="AH1098" s="413"/>
      <c r="AI1098" s="413"/>
      <c r="AJ1098" s="413"/>
      <c r="AK1098" s="413"/>
      <c r="AL1098" s="413"/>
      <c r="AM1098" s="295">
        <f>SUM(Y1098:AL1098)</f>
        <v>0</v>
      </c>
    </row>
    <row r="1099" spans="1:39" ht="15" customHeight="1" outlineLevel="1">
      <c r="A1099" s="513"/>
      <c r="B1099" s="82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09">
        <f>Y1098</f>
        <v>0</v>
      </c>
      <c r="Z1099" s="409">
        <f t="shared" ref="Z1099" si="2556">Z1098</f>
        <v>0</v>
      </c>
      <c r="AA1099" s="409">
        <f t="shared" ref="AA1099" si="2557">AA1098</f>
        <v>0</v>
      </c>
      <c r="AB1099" s="409">
        <f t="shared" ref="AB1099" si="2558">AB1098</f>
        <v>0</v>
      </c>
      <c r="AC1099" s="409">
        <f t="shared" ref="AC1099" si="2559">AC1098</f>
        <v>0</v>
      </c>
      <c r="AD1099" s="409">
        <f t="shared" ref="AD1099" si="2560">AD1098</f>
        <v>0</v>
      </c>
      <c r="AE1099" s="409">
        <f t="shared" ref="AE1099" si="2561">AE1098</f>
        <v>0</v>
      </c>
      <c r="AF1099" s="409">
        <f t="shared" ref="AF1099" si="2562">AF1098</f>
        <v>0</v>
      </c>
      <c r="AG1099" s="409">
        <f t="shared" ref="AG1099" si="2563">AG1098</f>
        <v>0</v>
      </c>
      <c r="AH1099" s="409">
        <f t="shared" ref="AH1099" si="2564">AH1098</f>
        <v>0</v>
      </c>
      <c r="AI1099" s="409">
        <f t="shared" ref="AI1099" si="2565">AI1098</f>
        <v>0</v>
      </c>
      <c r="AJ1099" s="409">
        <f t="shared" ref="AJ1099" si="2566">AJ1098</f>
        <v>0</v>
      </c>
      <c r="AK1099" s="409">
        <f t="shared" ref="AK1099" si="2567">AK1098</f>
        <v>0</v>
      </c>
      <c r="AL1099" s="409">
        <f t="shared" ref="AL1099" si="2568">AL1098</f>
        <v>0</v>
      </c>
      <c r="AM1099" s="305"/>
    </row>
    <row r="1100" spans="1:39" ht="15" customHeight="1" outlineLevel="1">
      <c r="A1100" s="513"/>
      <c r="B1100" s="844"/>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0"/>
      <c r="Z1100" s="423"/>
      <c r="AA1100" s="423"/>
      <c r="AB1100" s="423"/>
      <c r="AC1100" s="423"/>
      <c r="AD1100" s="423"/>
      <c r="AE1100" s="423"/>
      <c r="AF1100" s="423"/>
      <c r="AG1100" s="423"/>
      <c r="AH1100" s="423"/>
      <c r="AI1100" s="423"/>
      <c r="AJ1100" s="423"/>
      <c r="AK1100" s="423"/>
      <c r="AL1100" s="423"/>
      <c r="AM1100" s="305"/>
    </row>
    <row r="1101" spans="1:39" ht="35.450000000000003" customHeight="1" outlineLevel="1">
      <c r="A1101" s="513">
        <v>47</v>
      </c>
      <c r="B1101" s="844"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4"/>
      <c r="Z1101" s="413"/>
      <c r="AA1101" s="413"/>
      <c r="AB1101" s="413"/>
      <c r="AC1101" s="413"/>
      <c r="AD1101" s="413"/>
      <c r="AE1101" s="413"/>
      <c r="AF1101" s="413"/>
      <c r="AG1101" s="413"/>
      <c r="AH1101" s="413"/>
      <c r="AI1101" s="413"/>
      <c r="AJ1101" s="413"/>
      <c r="AK1101" s="413"/>
      <c r="AL1101" s="413"/>
      <c r="AM1101" s="295">
        <f>SUM(Y1101:AL1101)</f>
        <v>0</v>
      </c>
    </row>
    <row r="1102" spans="1:39" ht="15" customHeight="1" outlineLevel="1">
      <c r="A1102" s="513"/>
      <c r="B1102" s="82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09">
        <f>Y1101</f>
        <v>0</v>
      </c>
      <c r="Z1102" s="409">
        <f t="shared" ref="Z1102" si="2569">Z1101</f>
        <v>0</v>
      </c>
      <c r="AA1102" s="409">
        <f t="shared" ref="AA1102" si="2570">AA1101</f>
        <v>0</v>
      </c>
      <c r="AB1102" s="409">
        <f t="shared" ref="AB1102" si="2571">AB1101</f>
        <v>0</v>
      </c>
      <c r="AC1102" s="409">
        <f t="shared" ref="AC1102" si="2572">AC1101</f>
        <v>0</v>
      </c>
      <c r="AD1102" s="409">
        <f t="shared" ref="AD1102" si="2573">AD1101</f>
        <v>0</v>
      </c>
      <c r="AE1102" s="409">
        <f t="shared" ref="AE1102" si="2574">AE1101</f>
        <v>0</v>
      </c>
      <c r="AF1102" s="409">
        <f t="shared" ref="AF1102" si="2575">AF1101</f>
        <v>0</v>
      </c>
      <c r="AG1102" s="409">
        <f t="shared" ref="AG1102" si="2576">AG1101</f>
        <v>0</v>
      </c>
      <c r="AH1102" s="409">
        <f t="shared" ref="AH1102" si="2577">AH1101</f>
        <v>0</v>
      </c>
      <c r="AI1102" s="409">
        <f t="shared" ref="AI1102" si="2578">AI1101</f>
        <v>0</v>
      </c>
      <c r="AJ1102" s="409">
        <f t="shared" ref="AJ1102" si="2579">AJ1101</f>
        <v>0</v>
      </c>
      <c r="AK1102" s="409">
        <f t="shared" ref="AK1102" si="2580">AK1101</f>
        <v>0</v>
      </c>
      <c r="AL1102" s="409">
        <f t="shared" ref="AL1102" si="2581">AL1101</f>
        <v>0</v>
      </c>
      <c r="AM1102" s="305"/>
    </row>
    <row r="1103" spans="1:39" ht="15" customHeight="1" outlineLevel="1">
      <c r="A1103" s="513"/>
      <c r="B1103" s="844"/>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0"/>
      <c r="Z1103" s="423"/>
      <c r="AA1103" s="423"/>
      <c r="AB1103" s="423"/>
      <c r="AC1103" s="423"/>
      <c r="AD1103" s="423"/>
      <c r="AE1103" s="423"/>
      <c r="AF1103" s="423"/>
      <c r="AG1103" s="423"/>
      <c r="AH1103" s="423"/>
      <c r="AI1103" s="423"/>
      <c r="AJ1103" s="423"/>
      <c r="AK1103" s="423"/>
      <c r="AL1103" s="423"/>
      <c r="AM1103" s="305"/>
    </row>
    <row r="1104" spans="1:39" ht="39.75" customHeight="1" outlineLevel="1">
      <c r="A1104" s="513">
        <v>48</v>
      </c>
      <c r="B1104" s="844"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4"/>
      <c r="Z1104" s="413"/>
      <c r="AA1104" s="413"/>
      <c r="AB1104" s="413"/>
      <c r="AC1104" s="413"/>
      <c r="AD1104" s="413"/>
      <c r="AE1104" s="413"/>
      <c r="AF1104" s="413"/>
      <c r="AG1104" s="413"/>
      <c r="AH1104" s="413"/>
      <c r="AI1104" s="413"/>
      <c r="AJ1104" s="413"/>
      <c r="AK1104" s="413"/>
      <c r="AL1104" s="413"/>
      <c r="AM1104" s="295">
        <f>SUM(Y1104:AL1104)</f>
        <v>0</v>
      </c>
    </row>
    <row r="1105" spans="1:39" ht="15" customHeight="1" outlineLevel="1">
      <c r="A1105" s="513"/>
      <c r="B1105" s="82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09">
        <f>Y1104</f>
        <v>0</v>
      </c>
      <c r="Z1105" s="409">
        <f t="shared" ref="Z1105" si="2582">Z1104</f>
        <v>0</v>
      </c>
      <c r="AA1105" s="409">
        <f t="shared" ref="AA1105" si="2583">AA1104</f>
        <v>0</v>
      </c>
      <c r="AB1105" s="409">
        <f t="shared" ref="AB1105" si="2584">AB1104</f>
        <v>0</v>
      </c>
      <c r="AC1105" s="409">
        <f t="shared" ref="AC1105" si="2585">AC1104</f>
        <v>0</v>
      </c>
      <c r="AD1105" s="409">
        <f t="shared" ref="AD1105" si="2586">AD1104</f>
        <v>0</v>
      </c>
      <c r="AE1105" s="409">
        <f t="shared" ref="AE1105" si="2587">AE1104</f>
        <v>0</v>
      </c>
      <c r="AF1105" s="409">
        <f t="shared" ref="AF1105" si="2588">AF1104</f>
        <v>0</v>
      </c>
      <c r="AG1105" s="409">
        <f t="shared" ref="AG1105" si="2589">AG1104</f>
        <v>0</v>
      </c>
      <c r="AH1105" s="409">
        <f t="shared" ref="AH1105" si="2590">AH1104</f>
        <v>0</v>
      </c>
      <c r="AI1105" s="409">
        <f t="shared" ref="AI1105" si="2591">AI1104</f>
        <v>0</v>
      </c>
      <c r="AJ1105" s="409">
        <f t="shared" ref="AJ1105" si="2592">AJ1104</f>
        <v>0</v>
      </c>
      <c r="AK1105" s="409">
        <f t="shared" ref="AK1105" si="2593">AK1104</f>
        <v>0</v>
      </c>
      <c r="AL1105" s="409">
        <f t="shared" ref="AL1105" si="2594">AL1104</f>
        <v>0</v>
      </c>
      <c r="AM1105" s="305"/>
    </row>
    <row r="1106" spans="1:39" ht="15" customHeight="1" outlineLevel="1">
      <c r="A1106" s="513"/>
      <c r="B1106" s="844"/>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0"/>
      <c r="Z1106" s="423"/>
      <c r="AA1106" s="423"/>
      <c r="AB1106" s="423"/>
      <c r="AC1106" s="423"/>
      <c r="AD1106" s="423"/>
      <c r="AE1106" s="423"/>
      <c r="AF1106" s="423"/>
      <c r="AG1106" s="423"/>
      <c r="AH1106" s="423"/>
      <c r="AI1106" s="423"/>
      <c r="AJ1106" s="423"/>
      <c r="AK1106" s="423"/>
      <c r="AL1106" s="423"/>
      <c r="AM1106" s="305"/>
    </row>
    <row r="1107" spans="1:39" ht="33" customHeight="1" outlineLevel="1">
      <c r="A1107" s="513">
        <v>49</v>
      </c>
      <c r="B1107" s="844"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4"/>
      <c r="Z1107" s="413"/>
      <c r="AA1107" s="413"/>
      <c r="AB1107" s="413"/>
      <c r="AC1107" s="413"/>
      <c r="AD1107" s="413"/>
      <c r="AE1107" s="413"/>
      <c r="AF1107" s="413"/>
      <c r="AG1107" s="413"/>
      <c r="AH1107" s="413"/>
      <c r="AI1107" s="413"/>
      <c r="AJ1107" s="413"/>
      <c r="AK1107" s="413"/>
      <c r="AL1107" s="413"/>
      <c r="AM1107" s="295">
        <f>SUM(Y1107:AL1107)</f>
        <v>0</v>
      </c>
    </row>
    <row r="1108" spans="1:39" ht="15" customHeight="1" outlineLevel="1">
      <c r="A1108" s="513"/>
      <c r="B1108" s="82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09">
        <f>Y1107</f>
        <v>0</v>
      </c>
      <c r="Z1108" s="409">
        <f t="shared" ref="Z1108" si="2595">Z1107</f>
        <v>0</v>
      </c>
      <c r="AA1108" s="409">
        <f t="shared" ref="AA1108" si="2596">AA1107</f>
        <v>0</v>
      </c>
      <c r="AB1108" s="409">
        <f t="shared" ref="AB1108" si="2597">AB1107</f>
        <v>0</v>
      </c>
      <c r="AC1108" s="409">
        <f t="shared" ref="AC1108" si="2598">AC1107</f>
        <v>0</v>
      </c>
      <c r="AD1108" s="409">
        <f t="shared" ref="AD1108" si="2599">AD1107</f>
        <v>0</v>
      </c>
      <c r="AE1108" s="409">
        <f t="shared" ref="AE1108" si="2600">AE1107</f>
        <v>0</v>
      </c>
      <c r="AF1108" s="409">
        <f t="shared" ref="AF1108" si="2601">AF1107</f>
        <v>0</v>
      </c>
      <c r="AG1108" s="409">
        <f t="shared" ref="AG1108" si="2602">AG1107</f>
        <v>0</v>
      </c>
      <c r="AH1108" s="409">
        <f t="shared" ref="AH1108" si="2603">AH1107</f>
        <v>0</v>
      </c>
      <c r="AI1108" s="409">
        <f t="shared" ref="AI1108" si="2604">AI1107</f>
        <v>0</v>
      </c>
      <c r="AJ1108" s="409">
        <f t="shared" ref="AJ1108" si="2605">AJ1107</f>
        <v>0</v>
      </c>
      <c r="AK1108" s="409">
        <f t="shared" ref="AK1108" si="2606">AK1107</f>
        <v>0</v>
      </c>
      <c r="AL1108" s="409">
        <f t="shared" ref="AL1108" si="2607">AL1107</f>
        <v>0</v>
      </c>
      <c r="AM1108" s="305"/>
    </row>
    <row r="1109" spans="1:39" ht="15" customHeight="1" outlineLevel="1">
      <c r="A1109" s="513"/>
      <c r="B1109" s="82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 r="B1110" s="832" t="s">
        <v>347</v>
      </c>
      <c r="C1110" s="327"/>
      <c r="D1110" s="327">
        <f>SUM(D953:D1108)</f>
        <v>2032260.34</v>
      </c>
      <c r="E1110" s="327"/>
      <c r="F1110" s="327"/>
      <c r="G1110" s="327"/>
      <c r="H1110" s="327"/>
      <c r="I1110" s="327"/>
      <c r="J1110" s="327"/>
      <c r="K1110" s="327"/>
      <c r="L1110" s="327"/>
      <c r="M1110" s="327"/>
      <c r="N1110" s="327"/>
      <c r="O1110" s="327">
        <f>SUM(O953:O1108)</f>
        <v>136.21322304</v>
      </c>
      <c r="P1110" s="327"/>
      <c r="Q1110" s="327"/>
      <c r="R1110" s="327"/>
      <c r="S1110" s="327"/>
      <c r="T1110" s="327"/>
      <c r="U1110" s="327"/>
      <c r="V1110" s="327"/>
      <c r="W1110" s="327"/>
      <c r="X1110" s="327"/>
      <c r="Y1110" s="327">
        <f>IF(Y951="kWh",SUMPRODUCT(D953:D1108,Y953:Y1108))</f>
        <v>0</v>
      </c>
      <c r="Z1110" s="327">
        <f>IF(Z951="kWh",SUMPRODUCT(D953:D1108,Z953:Z1108))</f>
        <v>285760.10714000004</v>
      </c>
      <c r="AA1110" s="327">
        <f>IF(AA951="kw",SUMPRODUCT(N953:N1108,O953:O1108,AA953:AA1108),SUMPRODUCT(D953:D1108,AA953:AA1108))</f>
        <v>1467.5019786685441</v>
      </c>
      <c r="AB1110" s="327">
        <f>IF(AB951="kw",SUMPRODUCT(N953:N1108,O953:O1108,AB953:AB1108),SUMPRODUCT(D953:D1108,AB953:AB1108))</f>
        <v>-364.42302969599996</v>
      </c>
      <c r="AC1110" s="327">
        <f>IF(AC951="kw",SUMPRODUCT(N953:N1108,O953:O1108,AC953:AC1108),SUMPRODUCT(D953:D1108,AC953:AC1108))</f>
        <v>0</v>
      </c>
      <c r="AD1110" s="327">
        <f>IF(AD951="kw",SUMPRODUCT(N953:N1108,O953:O1108,AD953:AD1108),SUMPRODUCT(D953:D1108,AD953:AD1108))</f>
        <v>0</v>
      </c>
      <c r="AE1110" s="327">
        <f>IF(AE951="kw",SUMPRODUCT(N953:N1108,O953:O1108,AE953:AE1108),SUMPRODUCT(D953:D1108,AE953:AE1108))</f>
        <v>0</v>
      </c>
      <c r="AF1110" s="327">
        <f>IF(AF951="kw",SUMPRODUCT(N953:N1108,O953:O1108,AF953:AF1108),SUMPRODUCT(D953:D1108,AF953:AF1108))</f>
        <v>-17.371658303999997</v>
      </c>
      <c r="AG1110" s="327">
        <f>IF(AG951="kw",SUMPRODUCT(N953:N1108,O953:O1108,AG953:AG1108),SUMPRODUCT(D953:D1108,AG953:AG1108))</f>
        <v>0</v>
      </c>
      <c r="AH1110" s="327">
        <f>IF(AH951="kw",SUMPRODUCT(N953:N1108,O953:O1108,AH953:AH1108),SUMPRODUCT(D953:D1108,AH953:AH1108))</f>
        <v>0</v>
      </c>
      <c r="AI1110" s="327">
        <f>IF(AI951="kw",SUMPRODUCT(N953:N1108,O953:O1108,AI953:AI1108),SUMPRODUCT(D953:D1108,AI953:AI1108))</f>
        <v>0</v>
      </c>
      <c r="AJ1110" s="327">
        <f>IF(AJ951="kw",SUMPRODUCT(N953:N1108,O953:O1108,AJ953:AJ1108),SUMPRODUCT(D953:D1108,AJ953:AJ1108))</f>
        <v>0</v>
      </c>
      <c r="AK1110" s="327">
        <f>IF(AK951="kw",SUMPRODUCT(N953:N1108,O953:O1108,AK953:AK1108),SUMPRODUCT(D953:D1108,AK953:AK1108))</f>
        <v>0</v>
      </c>
      <c r="AL1110" s="327">
        <f>IF(AL951="kw",SUMPRODUCT(N953:N1108,O953:O1108,AL953:AL1108),SUMPRODUCT(D953:D1108,AL953:AL1108))</f>
        <v>0</v>
      </c>
      <c r="AM1110" s="328"/>
    </row>
    <row r="1111" spans="1:39" ht="15.75">
      <c r="B1111" s="833" t="s">
        <v>348</v>
      </c>
      <c r="C1111" s="390"/>
      <c r="D1111" s="390"/>
      <c r="E1111" s="390"/>
      <c r="F1111" s="390"/>
      <c r="G1111" s="390"/>
      <c r="H1111" s="390"/>
      <c r="I1111" s="390"/>
      <c r="J1111" s="390"/>
      <c r="K1111" s="390"/>
      <c r="L1111" s="390"/>
      <c r="M1111" s="390"/>
      <c r="N1111" s="390"/>
      <c r="O1111" s="390"/>
      <c r="P1111" s="390"/>
      <c r="Q1111" s="390"/>
      <c r="R1111" s="390"/>
      <c r="S1111" s="390"/>
      <c r="T1111" s="390"/>
      <c r="U1111" s="390"/>
      <c r="V1111" s="390"/>
      <c r="W1111" s="390"/>
      <c r="X1111" s="390"/>
      <c r="Y1111" s="390">
        <f>HLOOKUP(Y767,'2. LRAMVA Threshold'!$B$42:$Q$53,12,FALSE)</f>
        <v>4162607</v>
      </c>
      <c r="Z1111" s="390">
        <f>HLOOKUP(Z767,'2. LRAMVA Threshold'!$B$42:$Q$53,12,FALSE)</f>
        <v>1601705</v>
      </c>
      <c r="AA1111" s="390">
        <f>HLOOKUP(AA767,'2. LRAMVA Threshold'!$B$42:$Q$53,12,FALSE)</f>
        <v>1126</v>
      </c>
      <c r="AB1111" s="390">
        <f>HLOOKUP(AB767,'2. LRAMVA Threshold'!$B$42:$Q$53,12,FALSE)</f>
        <v>607</v>
      </c>
      <c r="AC1111" s="390">
        <f>HLOOKUP(AC767,'2. LRAMVA Threshold'!$B$42:$Q$53,12,FALSE)</f>
        <v>3</v>
      </c>
      <c r="AD1111" s="390">
        <f>HLOOKUP(AD767,'2. LRAMVA Threshold'!$B$42:$Q$53,12,FALSE)</f>
        <v>44</v>
      </c>
      <c r="AE1111" s="390">
        <f>HLOOKUP(AE767,'2. LRAMVA Threshold'!$B$42:$Q$53,12,FALSE)</f>
        <v>35877</v>
      </c>
      <c r="AF1111" s="390">
        <f>HLOOKUP(AF767,'2. LRAMVA Threshold'!$B$42:$Q$53,12,FALSE)</f>
        <v>722</v>
      </c>
      <c r="AG1111" s="390">
        <f>HLOOKUP(AG767,'2. LRAMVA Threshold'!$B$42:$Q$53,12,FALSE)</f>
        <v>0</v>
      </c>
      <c r="AH1111" s="390">
        <f>HLOOKUP(AH767,'2. LRAMVA Threshold'!$B$42:$Q$53,12,FALSE)</f>
        <v>0</v>
      </c>
      <c r="AI1111" s="390">
        <f>HLOOKUP(AI767,'2. LRAMVA Threshold'!$B$42:$Q$53,12,FALSE)</f>
        <v>0</v>
      </c>
      <c r="AJ1111" s="390">
        <f>HLOOKUP(AJ767,'2. LRAMVA Threshold'!$B$42:$Q$53,12,FALSE)</f>
        <v>0</v>
      </c>
      <c r="AK1111" s="390">
        <f>HLOOKUP(AK767,'2. LRAMVA Threshold'!$B$42:$Q$53,12,FALSE)</f>
        <v>0</v>
      </c>
      <c r="AL1111" s="390">
        <f>HLOOKUP(AL767,'2. LRAMVA Threshold'!$B$42:$Q$53,12,FALSE)</f>
        <v>0</v>
      </c>
      <c r="AM1111" s="435"/>
    </row>
    <row r="1112" spans="1:39">
      <c r="B1112" s="839"/>
      <c r="C1112" s="428"/>
      <c r="D1112" s="429"/>
      <c r="E1112" s="429"/>
      <c r="F1112" s="429"/>
      <c r="G1112" s="429"/>
      <c r="H1112" s="429"/>
      <c r="I1112" s="429"/>
      <c r="J1112" s="429"/>
      <c r="K1112" s="429"/>
      <c r="L1112" s="429"/>
      <c r="M1112" s="429"/>
      <c r="N1112" s="429"/>
      <c r="O1112" s="430"/>
      <c r="P1112" s="429"/>
      <c r="Q1112" s="429"/>
      <c r="R1112" s="429"/>
      <c r="S1112" s="431"/>
      <c r="T1112" s="431"/>
      <c r="U1112" s="431"/>
      <c r="V1112" s="431"/>
      <c r="W1112" s="429"/>
      <c r="X1112" s="429"/>
      <c r="Y1112" s="432"/>
      <c r="Z1112" s="432"/>
      <c r="AA1112" s="432"/>
      <c r="AB1112" s="432"/>
      <c r="AC1112" s="432"/>
      <c r="AD1112" s="432"/>
      <c r="AE1112" s="432"/>
      <c r="AF1112" s="397"/>
      <c r="AG1112" s="397"/>
      <c r="AH1112" s="397"/>
      <c r="AI1112" s="397"/>
      <c r="AJ1112" s="397"/>
      <c r="AK1112" s="397"/>
      <c r="AL1112" s="397"/>
      <c r="AM1112" s="398"/>
    </row>
    <row r="1113" spans="1:39">
      <c r="B1113" s="829" t="s">
        <v>349</v>
      </c>
      <c r="C1113" s="336"/>
      <c r="D1113" s="336">
        <f>D1110/2</f>
        <v>1016130.17</v>
      </c>
      <c r="E1113" s="374"/>
      <c r="F1113" s="374"/>
      <c r="G1113" s="374"/>
      <c r="H1113" s="374"/>
      <c r="I1113" s="374"/>
      <c r="J1113" s="374"/>
      <c r="K1113" s="374"/>
      <c r="L1113" s="374"/>
      <c r="M1113" s="374"/>
      <c r="N1113" s="374"/>
      <c r="O1113" s="290"/>
      <c r="P1113" s="338"/>
      <c r="Q1113" s="338"/>
      <c r="R1113" s="338"/>
      <c r="S1113" s="337"/>
      <c r="T1113" s="337"/>
      <c r="U1113" s="337"/>
      <c r="V1113" s="337"/>
      <c r="W1113" s="338"/>
      <c r="X1113" s="338"/>
      <c r="Y1113" s="339">
        <f>HLOOKUP(Y$35,'3.  Distribution Rates'!$C$122:$P$133,12,FALSE)</f>
        <v>0</v>
      </c>
      <c r="Z1113" s="339">
        <f>HLOOKUP(Z$35,'3.  Distribution Rates'!$C$122:$P$133,12,FALSE)</f>
        <v>2.0199999999999999E-2</v>
      </c>
      <c r="AA1113" s="339">
        <f>HLOOKUP(AA$35,'3.  Distribution Rates'!$C$122:$P$133,12,FALSE)</f>
        <v>4.5033000000000003</v>
      </c>
      <c r="AB1113" s="339">
        <f>HLOOKUP(AB$35,'3.  Distribution Rates'!$C$122:$P$133,12,FALSE)</f>
        <v>1.8368</v>
      </c>
      <c r="AC1113" s="339">
        <f>HLOOKUP(AC$35,'3.  Distribution Rates'!$C$122:$P$133,12,FALSE)</f>
        <v>27.6938</v>
      </c>
      <c r="AD1113" s="339">
        <f>HLOOKUP(AD$35,'3.  Distribution Rates'!$C$122:$P$133,12,FALSE)</f>
        <v>20.254899999999999</v>
      </c>
      <c r="AE1113" s="339">
        <f>HLOOKUP(AE$35,'3.  Distribution Rates'!$C$122:$P$133,12,FALSE)</f>
        <v>3.5400000000000001E-2</v>
      </c>
      <c r="AF1113" s="339">
        <f>HLOOKUP(AF$35,'3.  Distribution Rates'!$C$122:$P$133,12,FALSE)</f>
        <v>2.0013000000000001</v>
      </c>
      <c r="AG1113" s="339">
        <f>HLOOKUP(AG$35,'3.  Distribution Rates'!$C$122:$P$133,12,FALSE)</f>
        <v>0</v>
      </c>
      <c r="AH1113" s="339">
        <f>HLOOKUP(AH$35,'3.  Distribution Rates'!$C$122:$P$133,12,FALSE)</f>
        <v>0</v>
      </c>
      <c r="AI1113" s="339">
        <f>HLOOKUP(AI$35,'3.  Distribution Rates'!$C$122:$P$133,12,FALSE)</f>
        <v>0</v>
      </c>
      <c r="AJ1113" s="339">
        <f>HLOOKUP(AJ$35,'3.  Distribution Rates'!$C$122:$P$133,12,FALSE)</f>
        <v>0</v>
      </c>
      <c r="AK1113" s="339">
        <f>HLOOKUP(AK$35,'3.  Distribution Rates'!$C$122:$P$133,12,FALSE)</f>
        <v>0</v>
      </c>
      <c r="AL1113" s="339">
        <f>HLOOKUP(AL$35,'3.  Distribution Rates'!$C$122:$P$133,12,FALSE)</f>
        <v>0</v>
      </c>
      <c r="AM1113" s="437"/>
    </row>
    <row r="1114" spans="1:39">
      <c r="B1114" s="829" t="s">
        <v>353</v>
      </c>
      <c r="C1114" s="343"/>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6">
        <f>'4.  2011-2014 LRAM'!Y143*Y1113</f>
        <v>0</v>
      </c>
      <c r="Z1114" s="376">
        <f>'4.  2011-2014 LRAM'!Z143*Z1113</f>
        <v>1151.0298221609396</v>
      </c>
      <c r="AA1114" s="376">
        <f>'4.  2011-2014 LRAM'!AA143*AA1113</f>
        <v>26123.614544964446</v>
      </c>
      <c r="AB1114" s="376">
        <f>'4.  2011-2014 LRAM'!AB143*AB1113</f>
        <v>0</v>
      </c>
      <c r="AC1114" s="376">
        <f>'4.  2011-2014 LRAM'!AC143*AC1113</f>
        <v>0</v>
      </c>
      <c r="AD1114" s="376">
        <f>'4.  2011-2014 LRAM'!AD143*AD1113</f>
        <v>0</v>
      </c>
      <c r="AE1114" s="376">
        <f>'4.  2011-2014 LRAM'!AE143*AE1113</f>
        <v>0</v>
      </c>
      <c r="AF1114" s="376">
        <f>'4.  2011-2014 LRAM'!AF143*AF1113</f>
        <v>0</v>
      </c>
      <c r="AG1114" s="376">
        <f>'4.  2011-2014 LRAM'!AG143*AG1113</f>
        <v>0</v>
      </c>
      <c r="AH1114" s="376">
        <f>'4.  2011-2014 LRAM'!AH143*AH1113</f>
        <v>0</v>
      </c>
      <c r="AI1114" s="376">
        <f>'4.  2011-2014 LRAM'!AI143*AI1113</f>
        <v>0</v>
      </c>
      <c r="AJ1114" s="376">
        <f>'4.  2011-2014 LRAM'!AJ143*AJ1113</f>
        <v>0</v>
      </c>
      <c r="AK1114" s="376">
        <f>'4.  2011-2014 LRAM'!AK143*AK1113</f>
        <v>0</v>
      </c>
      <c r="AL1114" s="376">
        <f>'4.  2011-2014 LRAM'!AL143*AL1113</f>
        <v>0</v>
      </c>
      <c r="AM1114" s="609">
        <f t="shared" ref="AM1114:AM1123" si="2608">SUM(Y1114:AL1114)</f>
        <v>27274.644367125387</v>
      </c>
    </row>
    <row r="1115" spans="1:39">
      <c r="B1115" s="829" t="s">
        <v>354</v>
      </c>
      <c r="C1115" s="343"/>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6">
        <f>'4.  2011-2014 LRAM'!Y272*Y1113</f>
        <v>0</v>
      </c>
      <c r="Z1115" s="376">
        <f>'4.  2011-2014 LRAM'!Z272*Z1113</f>
        <v>6282.780142958979</v>
      </c>
      <c r="AA1115" s="376">
        <f>'4.  2011-2014 LRAM'!AA272*AA1113</f>
        <v>23308.776820457584</v>
      </c>
      <c r="AB1115" s="376">
        <f>'4.  2011-2014 LRAM'!AB272*AB1113</f>
        <v>216.72403199999999</v>
      </c>
      <c r="AC1115" s="376">
        <f>'4.  2011-2014 LRAM'!AC272*AC1113</f>
        <v>0</v>
      </c>
      <c r="AD1115" s="376">
        <f>'4.  2011-2014 LRAM'!AD272*AD1113</f>
        <v>0</v>
      </c>
      <c r="AE1115" s="376">
        <f>'4.  2011-2014 LRAM'!AE272*AE1113</f>
        <v>0</v>
      </c>
      <c r="AF1115" s="376">
        <f>'4.  2011-2014 LRAM'!AF272*AF1113</f>
        <v>0</v>
      </c>
      <c r="AG1115" s="376">
        <f>'4.  2011-2014 LRAM'!AG272*AG1113</f>
        <v>0</v>
      </c>
      <c r="AH1115" s="376">
        <f>'4.  2011-2014 LRAM'!AH272*AH1113</f>
        <v>0</v>
      </c>
      <c r="AI1115" s="376">
        <f>'4.  2011-2014 LRAM'!AI272*AI1113</f>
        <v>0</v>
      </c>
      <c r="AJ1115" s="376">
        <f>'4.  2011-2014 LRAM'!AJ272*AJ1113</f>
        <v>0</v>
      </c>
      <c r="AK1115" s="376">
        <f>'4.  2011-2014 LRAM'!AK272*AK1113</f>
        <v>0</v>
      </c>
      <c r="AL1115" s="376">
        <f>'4.  2011-2014 LRAM'!AL272*AL1113</f>
        <v>0</v>
      </c>
      <c r="AM1115" s="609">
        <f t="shared" si="2608"/>
        <v>29808.28099541656</v>
      </c>
    </row>
    <row r="1116" spans="1:39">
      <c r="B1116" s="829" t="s">
        <v>355</v>
      </c>
      <c r="C1116" s="343"/>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6">
        <f>'4.  2011-2014 LRAM'!Y401*Y1113</f>
        <v>0</v>
      </c>
      <c r="Z1116" s="376">
        <f>'4.  2011-2014 LRAM'!Z401*Z1113</f>
        <v>4534.670057534765</v>
      </c>
      <c r="AA1116" s="376">
        <f>'4.  2011-2014 LRAM'!AA401*AA1113</f>
        <v>10895.421670453417</v>
      </c>
      <c r="AB1116" s="376">
        <f>'4.  2011-2014 LRAM'!AB401*AB1113</f>
        <v>323.01582463496902</v>
      </c>
      <c r="AC1116" s="376">
        <f>'4.  2011-2014 LRAM'!AC401*AC1113</f>
        <v>0</v>
      </c>
      <c r="AD1116" s="376">
        <f>'4.  2011-2014 LRAM'!AD401*AD1113</f>
        <v>0</v>
      </c>
      <c r="AE1116" s="376">
        <f>'4.  2011-2014 LRAM'!AE401*AE1113</f>
        <v>0</v>
      </c>
      <c r="AF1116" s="376">
        <f>'4.  2011-2014 LRAM'!AF401*AF1113</f>
        <v>0</v>
      </c>
      <c r="AG1116" s="376">
        <f>'4.  2011-2014 LRAM'!AG401*AG1113</f>
        <v>0</v>
      </c>
      <c r="AH1116" s="376">
        <f>'4.  2011-2014 LRAM'!AH401*AH1113</f>
        <v>0</v>
      </c>
      <c r="AI1116" s="376">
        <f>'4.  2011-2014 LRAM'!AI401*AI1113</f>
        <v>0</v>
      </c>
      <c r="AJ1116" s="376">
        <f>'4.  2011-2014 LRAM'!AJ401*AJ1113</f>
        <v>0</v>
      </c>
      <c r="AK1116" s="376">
        <f>'4.  2011-2014 LRAM'!AK401*AK1113</f>
        <v>0</v>
      </c>
      <c r="AL1116" s="376">
        <f>'4.  2011-2014 LRAM'!AL401*AL1113</f>
        <v>0</v>
      </c>
      <c r="AM1116" s="609">
        <f t="shared" si="2608"/>
        <v>15753.107552623153</v>
      </c>
    </row>
    <row r="1117" spans="1:39">
      <c r="B1117" s="829" t="s">
        <v>356</v>
      </c>
      <c r="C1117" s="343"/>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6">
        <f>'4.  2011-2014 LRAM'!Y531*Y1113</f>
        <v>0</v>
      </c>
      <c r="Z1117" s="376">
        <f>'4.  2011-2014 LRAM'!Z531*Z1113</f>
        <v>11591.064520656</v>
      </c>
      <c r="AA1117" s="376">
        <f>'4.  2011-2014 LRAM'!AA531*AA1113</f>
        <v>10383.641550564736</v>
      </c>
      <c r="AB1117" s="376">
        <f>'4.  2011-2014 LRAM'!AB531*AB1113</f>
        <v>1481.9281979045375</v>
      </c>
      <c r="AC1117" s="376">
        <f>'4.  2011-2014 LRAM'!AC531*AC1113</f>
        <v>0</v>
      </c>
      <c r="AD1117" s="376">
        <f>'4.  2011-2014 LRAM'!AD531*AD1113</f>
        <v>0</v>
      </c>
      <c r="AE1117" s="376">
        <f>'4.  2011-2014 LRAM'!AE531*AE1113</f>
        <v>0</v>
      </c>
      <c r="AF1117" s="376">
        <f>'4.  2011-2014 LRAM'!AF531*AF1113</f>
        <v>398.78978418848521</v>
      </c>
      <c r="AG1117" s="376">
        <f>'4.  2011-2014 LRAM'!AG531*AG1113</f>
        <v>0</v>
      </c>
      <c r="AH1117" s="376">
        <f>'4.  2011-2014 LRAM'!AH531*AH1113</f>
        <v>0</v>
      </c>
      <c r="AI1117" s="376">
        <f>'4.  2011-2014 LRAM'!AI531*AI1113</f>
        <v>0</v>
      </c>
      <c r="AJ1117" s="376">
        <f>'4.  2011-2014 LRAM'!AJ531*AJ1113</f>
        <v>0</v>
      </c>
      <c r="AK1117" s="376">
        <f>'4.  2011-2014 LRAM'!AK531*AK1113</f>
        <v>0</v>
      </c>
      <c r="AL1117" s="376">
        <f>'4.  2011-2014 LRAM'!AL531*AL1113</f>
        <v>0</v>
      </c>
      <c r="AM1117" s="609">
        <f t="shared" si="2608"/>
        <v>23855.42405331376</v>
      </c>
    </row>
    <row r="1118" spans="1:39">
      <c r="B1118" s="829" t="s">
        <v>357</v>
      </c>
      <c r="C1118" s="343"/>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6">
        <f t="shared" ref="Y1118:AL1118" si="2609">Y212*Y1113</f>
        <v>0</v>
      </c>
      <c r="Z1118" s="376">
        <f t="shared" si="2609"/>
        <v>17958.229653999999</v>
      </c>
      <c r="AA1118" s="376">
        <f t="shared" si="2609"/>
        <v>17809.290575999999</v>
      </c>
      <c r="AB1118" s="376">
        <f t="shared" si="2609"/>
        <v>887.83564799999999</v>
      </c>
      <c r="AC1118" s="376">
        <f t="shared" si="2609"/>
        <v>0</v>
      </c>
      <c r="AD1118" s="376">
        <f t="shared" si="2609"/>
        <v>0</v>
      </c>
      <c r="AE1118" s="376">
        <f t="shared" si="2609"/>
        <v>0</v>
      </c>
      <c r="AF1118" s="376">
        <f t="shared" si="2609"/>
        <v>0</v>
      </c>
      <c r="AG1118" s="376">
        <f t="shared" si="2609"/>
        <v>0</v>
      </c>
      <c r="AH1118" s="376">
        <f t="shared" si="2609"/>
        <v>0</v>
      </c>
      <c r="AI1118" s="376">
        <f t="shared" si="2609"/>
        <v>0</v>
      </c>
      <c r="AJ1118" s="376">
        <f t="shared" si="2609"/>
        <v>0</v>
      </c>
      <c r="AK1118" s="376">
        <f t="shared" si="2609"/>
        <v>0</v>
      </c>
      <c r="AL1118" s="376">
        <f t="shared" si="2609"/>
        <v>0</v>
      </c>
      <c r="AM1118" s="609">
        <f t="shared" si="2608"/>
        <v>36655.355877999995</v>
      </c>
    </row>
    <row r="1119" spans="1:39">
      <c r="B1119" s="829" t="s">
        <v>358</v>
      </c>
      <c r="C1119" s="343"/>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6">
        <f t="shared" ref="Y1119:AL1119" si="2610">Y395*Y1113</f>
        <v>0</v>
      </c>
      <c r="Z1119" s="376">
        <f t="shared" si="2610"/>
        <v>10681.959643788032</v>
      </c>
      <c r="AA1119" s="376">
        <f t="shared" si="2610"/>
        <v>42434.104048544461</v>
      </c>
      <c r="AB1119" s="376">
        <f t="shared" si="2610"/>
        <v>799.99822996670116</v>
      </c>
      <c r="AC1119" s="376">
        <f t="shared" si="2610"/>
        <v>0</v>
      </c>
      <c r="AD1119" s="376">
        <f t="shared" si="2610"/>
        <v>0</v>
      </c>
      <c r="AE1119" s="376">
        <f t="shared" si="2610"/>
        <v>0</v>
      </c>
      <c r="AF1119" s="376">
        <f t="shared" si="2610"/>
        <v>0</v>
      </c>
      <c r="AG1119" s="376">
        <f t="shared" si="2610"/>
        <v>0</v>
      </c>
      <c r="AH1119" s="376">
        <f t="shared" si="2610"/>
        <v>0</v>
      </c>
      <c r="AI1119" s="376">
        <f t="shared" si="2610"/>
        <v>0</v>
      </c>
      <c r="AJ1119" s="376">
        <f t="shared" si="2610"/>
        <v>0</v>
      </c>
      <c r="AK1119" s="376">
        <f t="shared" si="2610"/>
        <v>0</v>
      </c>
      <c r="AL1119" s="376">
        <f t="shared" si="2610"/>
        <v>0</v>
      </c>
      <c r="AM1119" s="609">
        <f t="shared" si="2608"/>
        <v>53916.061922299195</v>
      </c>
    </row>
    <row r="1120" spans="1:39">
      <c r="B1120" s="829" t="s">
        <v>359</v>
      </c>
      <c r="C1120" s="343"/>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6">
        <f t="shared" ref="Y1120:AL1120" si="2611">Y578*Y1113</f>
        <v>0</v>
      </c>
      <c r="Z1120" s="376">
        <f t="shared" si="2611"/>
        <v>24221.916392076659</v>
      </c>
      <c r="AA1120" s="376">
        <f t="shared" si="2611"/>
        <v>40690.666865481318</v>
      </c>
      <c r="AB1120" s="376">
        <f t="shared" si="2611"/>
        <v>91.969032126316463</v>
      </c>
      <c r="AC1120" s="376">
        <f t="shared" si="2611"/>
        <v>0</v>
      </c>
      <c r="AD1120" s="376">
        <f t="shared" si="2611"/>
        <v>0</v>
      </c>
      <c r="AE1120" s="376">
        <f t="shared" si="2611"/>
        <v>0</v>
      </c>
      <c r="AF1120" s="376">
        <f t="shared" si="2611"/>
        <v>0</v>
      </c>
      <c r="AG1120" s="376">
        <f t="shared" si="2611"/>
        <v>0</v>
      </c>
      <c r="AH1120" s="376">
        <f t="shared" si="2611"/>
        <v>0</v>
      </c>
      <c r="AI1120" s="376">
        <f t="shared" si="2611"/>
        <v>0</v>
      </c>
      <c r="AJ1120" s="376">
        <f t="shared" si="2611"/>
        <v>0</v>
      </c>
      <c r="AK1120" s="376">
        <f t="shared" si="2611"/>
        <v>0</v>
      </c>
      <c r="AL1120" s="376">
        <f t="shared" si="2611"/>
        <v>0</v>
      </c>
      <c r="AM1120" s="609">
        <f t="shared" si="2608"/>
        <v>65004.552289684296</v>
      </c>
    </row>
    <row r="1121" spans="2:39">
      <c r="B1121" s="829" t="s">
        <v>360</v>
      </c>
      <c r="C1121" s="343"/>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6">
        <f t="shared" ref="Y1121:AL1121" si="2612">Y761*Y1113</f>
        <v>0</v>
      </c>
      <c r="Z1121" s="376">
        <f t="shared" si="2612"/>
        <v>5938.2956111311942</v>
      </c>
      <c r="AA1121" s="376">
        <f t="shared" si="2612"/>
        <v>44302.869615747361</v>
      </c>
      <c r="AB1121" s="376">
        <f t="shared" si="2612"/>
        <v>412.28685305317208</v>
      </c>
      <c r="AC1121" s="376">
        <f t="shared" si="2612"/>
        <v>0</v>
      </c>
      <c r="AD1121" s="376">
        <f t="shared" si="2612"/>
        <v>0</v>
      </c>
      <c r="AE1121" s="376">
        <f t="shared" si="2612"/>
        <v>0</v>
      </c>
      <c r="AF1121" s="376">
        <f t="shared" si="2612"/>
        <v>0</v>
      </c>
      <c r="AG1121" s="376">
        <f t="shared" si="2612"/>
        <v>0</v>
      </c>
      <c r="AH1121" s="376">
        <f t="shared" si="2612"/>
        <v>0</v>
      </c>
      <c r="AI1121" s="376">
        <f t="shared" si="2612"/>
        <v>0</v>
      </c>
      <c r="AJ1121" s="376">
        <f t="shared" si="2612"/>
        <v>0</v>
      </c>
      <c r="AK1121" s="376">
        <f t="shared" si="2612"/>
        <v>0</v>
      </c>
      <c r="AL1121" s="376">
        <f t="shared" si="2612"/>
        <v>0</v>
      </c>
      <c r="AM1121" s="609">
        <f t="shared" si="2608"/>
        <v>50653.452079931725</v>
      </c>
    </row>
    <row r="1122" spans="2:39">
      <c r="B1122" s="829" t="s">
        <v>361</v>
      </c>
      <c r="C1122" s="343"/>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6">
        <f t="shared" ref="Y1122:AL1122" si="2613">Y944*Y1113</f>
        <v>0</v>
      </c>
      <c r="Z1122" s="376">
        <f t="shared" si="2613"/>
        <v>10113.935416387569</v>
      </c>
      <c r="AA1122" s="376">
        <f t="shared" si="2613"/>
        <v>46707.521061040978</v>
      </c>
      <c r="AB1122" s="376">
        <f t="shared" si="2613"/>
        <v>7188.2039492421436</v>
      </c>
      <c r="AC1122" s="376">
        <f t="shared" si="2613"/>
        <v>0</v>
      </c>
      <c r="AD1122" s="376">
        <f t="shared" si="2613"/>
        <v>0</v>
      </c>
      <c r="AE1122" s="376">
        <f t="shared" si="2613"/>
        <v>0</v>
      </c>
      <c r="AF1122" s="376">
        <f t="shared" si="2613"/>
        <v>4549.5642796090506</v>
      </c>
      <c r="AG1122" s="376">
        <f t="shared" si="2613"/>
        <v>0</v>
      </c>
      <c r="AH1122" s="376">
        <f t="shared" si="2613"/>
        <v>0</v>
      </c>
      <c r="AI1122" s="376">
        <f t="shared" si="2613"/>
        <v>0</v>
      </c>
      <c r="AJ1122" s="376">
        <f t="shared" si="2613"/>
        <v>0</v>
      </c>
      <c r="AK1122" s="376">
        <f t="shared" si="2613"/>
        <v>0</v>
      </c>
      <c r="AL1122" s="376">
        <f t="shared" si="2613"/>
        <v>0</v>
      </c>
      <c r="AM1122" s="609">
        <f t="shared" si="2608"/>
        <v>68559.22470627974</v>
      </c>
    </row>
    <row r="1123" spans="2:39">
      <c r="B1123" s="829" t="s">
        <v>362</v>
      </c>
      <c r="C1123" s="343"/>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6">
        <f>Y1110*Y1113</f>
        <v>0</v>
      </c>
      <c r="Z1123" s="376">
        <f>Z1110*Z1113</f>
        <v>5772.3541642280006</v>
      </c>
      <c r="AA1123" s="376">
        <f t="shared" ref="AA1123:AL1123" si="2614">AA1110*AA1113</f>
        <v>6608.6016605380555</v>
      </c>
      <c r="AB1123" s="376">
        <f t="shared" si="2614"/>
        <v>-669.37222094561275</v>
      </c>
      <c r="AC1123" s="376">
        <f t="shared" si="2614"/>
        <v>0</v>
      </c>
      <c r="AD1123" s="376">
        <f t="shared" si="2614"/>
        <v>0</v>
      </c>
      <c r="AE1123" s="376">
        <f t="shared" si="2614"/>
        <v>0</v>
      </c>
      <c r="AF1123" s="376">
        <f t="shared" si="2614"/>
        <v>-34.765899763795197</v>
      </c>
      <c r="AG1123" s="376">
        <f t="shared" si="2614"/>
        <v>0</v>
      </c>
      <c r="AH1123" s="376">
        <f t="shared" si="2614"/>
        <v>0</v>
      </c>
      <c r="AI1123" s="376">
        <f t="shared" si="2614"/>
        <v>0</v>
      </c>
      <c r="AJ1123" s="376">
        <f t="shared" si="2614"/>
        <v>0</v>
      </c>
      <c r="AK1123" s="376">
        <f t="shared" si="2614"/>
        <v>0</v>
      </c>
      <c r="AL1123" s="376">
        <f t="shared" si="2614"/>
        <v>0</v>
      </c>
      <c r="AM1123" s="609">
        <f t="shared" si="2608"/>
        <v>11676.817704056648</v>
      </c>
    </row>
    <row r="1124" spans="2:39" ht="15.75">
      <c r="B1124" s="835" t="s">
        <v>352</v>
      </c>
      <c r="C1124" s="343"/>
      <c r="D1124" s="334"/>
      <c r="E1124" s="332"/>
      <c r="F1124" s="332"/>
      <c r="G1124" s="332"/>
      <c r="H1124" s="332"/>
      <c r="I1124" s="332"/>
      <c r="J1124" s="332"/>
      <c r="K1124" s="332"/>
      <c r="L1124" s="332"/>
      <c r="M1124" s="332"/>
      <c r="N1124" s="332"/>
      <c r="O1124" s="299"/>
      <c r="P1124" s="332"/>
      <c r="Q1124" s="332"/>
      <c r="R1124" s="332"/>
      <c r="S1124" s="334"/>
      <c r="T1124" s="334"/>
      <c r="U1124" s="334"/>
      <c r="V1124" s="334"/>
      <c r="W1124" s="332"/>
      <c r="X1124" s="332"/>
      <c r="Y1124" s="344">
        <f>SUM(Y1114:Y1122)</f>
        <v>0</v>
      </c>
      <c r="Z1124" s="344">
        <f t="shared" ref="Z1124:AM1124" si="2615">SUM(Z1114:Z1122)</f>
        <v>92473.881260694136</v>
      </c>
      <c r="AA1124" s="344">
        <f t="shared" si="2615"/>
        <v>262655.9067532543</v>
      </c>
      <c r="AB1124" s="344">
        <f t="shared" si="2615"/>
        <v>11401.961766927841</v>
      </c>
      <c r="AC1124" s="344">
        <f t="shared" si="2615"/>
        <v>0</v>
      </c>
      <c r="AD1124" s="344">
        <f t="shared" si="2615"/>
        <v>0</v>
      </c>
      <c r="AE1124" s="344">
        <f t="shared" si="2615"/>
        <v>0</v>
      </c>
      <c r="AF1124" s="344">
        <f t="shared" si="2615"/>
        <v>4948.3540637975357</v>
      </c>
      <c r="AG1124" s="344">
        <f t="shared" si="2615"/>
        <v>0</v>
      </c>
      <c r="AH1124" s="344">
        <f t="shared" si="2615"/>
        <v>0</v>
      </c>
      <c r="AI1124" s="344">
        <f t="shared" si="2615"/>
        <v>0</v>
      </c>
      <c r="AJ1124" s="344">
        <f t="shared" si="2615"/>
        <v>0</v>
      </c>
      <c r="AK1124" s="344">
        <f t="shared" si="2615"/>
        <v>0</v>
      </c>
      <c r="AL1124" s="344">
        <f t="shared" si="2615"/>
        <v>0</v>
      </c>
      <c r="AM1124" s="344">
        <f t="shared" si="2615"/>
        <v>371480.10384467384</v>
      </c>
    </row>
    <row r="1125" spans="2:39" ht="15.75">
      <c r="B1125" s="835" t="s">
        <v>351</v>
      </c>
      <c r="C1125" s="343"/>
      <c r="D1125" s="348"/>
      <c r="E1125" s="332"/>
      <c r="F1125" s="332"/>
      <c r="G1125" s="332"/>
      <c r="H1125" s="332"/>
      <c r="I1125" s="332"/>
      <c r="J1125" s="332"/>
      <c r="K1125" s="332"/>
      <c r="L1125" s="332"/>
      <c r="M1125" s="332"/>
      <c r="N1125" s="332"/>
      <c r="O1125" s="299"/>
      <c r="P1125" s="332"/>
      <c r="Q1125" s="332"/>
      <c r="R1125" s="332"/>
      <c r="S1125" s="334"/>
      <c r="T1125" s="334"/>
      <c r="U1125" s="334"/>
      <c r="V1125" s="334"/>
      <c r="W1125" s="332"/>
      <c r="X1125" s="332"/>
      <c r="Y1125" s="345">
        <f>Y1111*Y1113</f>
        <v>0</v>
      </c>
      <c r="Z1125" s="345">
        <f t="shared" ref="Z1125:AE1125" si="2616">Z1111*Z1113</f>
        <v>32354.440999999999</v>
      </c>
      <c r="AA1125" s="345">
        <f>AA1111*AA1113</f>
        <v>5070.7157999999999</v>
      </c>
      <c r="AB1125" s="345">
        <f t="shared" si="2616"/>
        <v>1114.9376</v>
      </c>
      <c r="AC1125" s="345">
        <f t="shared" si="2616"/>
        <v>83.081400000000002</v>
      </c>
      <c r="AD1125" s="345">
        <f t="shared" si="2616"/>
        <v>891.21559999999999</v>
      </c>
      <c r="AE1125" s="345">
        <f t="shared" si="2616"/>
        <v>1270.0458000000001</v>
      </c>
      <c r="AF1125" s="345">
        <f t="shared" ref="AF1125:AL1125" si="2617">AF1111*AF1113</f>
        <v>1444.9386</v>
      </c>
      <c r="AG1125" s="345">
        <f t="shared" si="2617"/>
        <v>0</v>
      </c>
      <c r="AH1125" s="345">
        <f t="shared" si="2617"/>
        <v>0</v>
      </c>
      <c r="AI1125" s="345">
        <f t="shared" si="2617"/>
        <v>0</v>
      </c>
      <c r="AJ1125" s="345">
        <f t="shared" si="2617"/>
        <v>0</v>
      </c>
      <c r="AK1125" s="345">
        <f t="shared" si="2617"/>
        <v>0</v>
      </c>
      <c r="AL1125" s="345">
        <f t="shared" si="2617"/>
        <v>0</v>
      </c>
      <c r="AM1125" s="405">
        <f>SUM(Y1125:AL1125)</f>
        <v>42229.375800000002</v>
      </c>
    </row>
    <row r="1126" spans="2:39" ht="15.75">
      <c r="B1126" s="835" t="s">
        <v>350</v>
      </c>
      <c r="C1126" s="343"/>
      <c r="D1126" s="348"/>
      <c r="E1126" s="332"/>
      <c r="F1126" s="332"/>
      <c r="G1126" s="332"/>
      <c r="H1126" s="332"/>
      <c r="I1126" s="332"/>
      <c r="J1126" s="332"/>
      <c r="K1126" s="332"/>
      <c r="L1126" s="332"/>
      <c r="M1126" s="332"/>
      <c r="N1126" s="332"/>
      <c r="O1126" s="299"/>
      <c r="P1126" s="332"/>
      <c r="Q1126" s="332"/>
      <c r="R1126" s="332"/>
      <c r="S1126" s="348"/>
      <c r="T1126" s="348"/>
      <c r="U1126" s="348"/>
      <c r="V1126" s="348"/>
      <c r="W1126" s="332"/>
      <c r="X1126" s="332"/>
      <c r="Y1126" s="349"/>
      <c r="Z1126" s="349"/>
      <c r="AA1126" s="349"/>
      <c r="AB1126" s="349"/>
      <c r="AC1126" s="349"/>
      <c r="AD1126" s="349"/>
      <c r="AE1126" s="349"/>
      <c r="AF1126" s="349"/>
      <c r="AG1126" s="349"/>
      <c r="AH1126" s="349"/>
      <c r="AI1126" s="349"/>
      <c r="AJ1126" s="349"/>
      <c r="AK1126" s="349"/>
      <c r="AL1126" s="349"/>
      <c r="AM1126" s="405">
        <f>AM1124-AM1125</f>
        <v>329250.72804467386</v>
      </c>
    </row>
    <row r="1127" spans="2:39">
      <c r="B1127" s="854"/>
      <c r="C1127" s="438"/>
      <c r="D1127" s="438"/>
      <c r="E1127" s="439"/>
      <c r="F1127" s="439"/>
      <c r="G1127" s="439"/>
      <c r="H1127" s="439"/>
      <c r="I1127" s="439"/>
      <c r="J1127" s="439"/>
      <c r="K1127" s="439"/>
      <c r="L1127" s="439"/>
      <c r="M1127" s="439"/>
      <c r="N1127" s="439"/>
      <c r="O1127" s="440"/>
      <c r="P1127" s="439"/>
      <c r="Q1127" s="439"/>
      <c r="R1127" s="439"/>
      <c r="S1127" s="438"/>
      <c r="T1127" s="441"/>
      <c r="U1127" s="438"/>
      <c r="V1127" s="438"/>
      <c r="W1127" s="439"/>
      <c r="X1127" s="439"/>
      <c r="Y1127" s="442"/>
      <c r="Z1127" s="442"/>
      <c r="AA1127" s="442"/>
      <c r="AB1127" s="442"/>
      <c r="AC1127" s="442"/>
      <c r="AD1127" s="442"/>
      <c r="AE1127" s="442"/>
      <c r="AF1127" s="442"/>
      <c r="AG1127" s="442"/>
      <c r="AH1127" s="442"/>
      <c r="AI1127" s="442"/>
      <c r="AJ1127" s="442"/>
      <c r="AK1127" s="442"/>
      <c r="AL1127" s="442"/>
      <c r="AM1127" s="384"/>
    </row>
    <row r="1128" spans="2:39" ht="19.5" customHeight="1">
      <c r="B1128" s="837" t="s">
        <v>583</v>
      </c>
      <c r="C1128" s="385"/>
      <c r="D1128" s="386"/>
      <c r="E1128" s="386"/>
      <c r="F1128" s="386"/>
      <c r="G1128" s="386"/>
      <c r="H1128" s="386"/>
      <c r="I1128" s="386"/>
      <c r="J1128" s="386"/>
      <c r="K1128" s="386"/>
      <c r="L1128" s="386"/>
      <c r="M1128" s="386"/>
      <c r="N1128" s="386"/>
      <c r="O1128" s="386"/>
      <c r="P1128" s="386"/>
      <c r="Q1128" s="386"/>
      <c r="R1128" s="386"/>
      <c r="S1128" s="369"/>
      <c r="T1128" s="370"/>
      <c r="U1128" s="386"/>
      <c r="V1128" s="386"/>
      <c r="W1128" s="386"/>
      <c r="X1128" s="386"/>
      <c r="Y1128" s="407"/>
      <c r="Z1128" s="407"/>
      <c r="AA1128" s="407"/>
      <c r="AB1128" s="407"/>
      <c r="AC1128" s="407"/>
      <c r="AD1128" s="407"/>
      <c r="AE1128" s="407"/>
      <c r="AF1128" s="407"/>
      <c r="AG1128" s="407"/>
      <c r="AH1128" s="407"/>
      <c r="AI1128" s="407"/>
      <c r="AJ1128" s="407"/>
      <c r="AK1128" s="407"/>
      <c r="AL1128" s="407"/>
      <c r="AM1128" s="387"/>
    </row>
    <row r="1130" spans="2:39">
      <c r="B1130" s="855"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I207" zoomScale="90" zoomScaleNormal="90" workbookViewId="0">
      <selection activeCell="B64" sqref="B6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8"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7"/>
      <c r="C6" s="590" t="s">
        <v>551</v>
      </c>
      <c r="D6" s="176"/>
      <c r="E6" s="176"/>
      <c r="F6" s="17"/>
      <c r="G6" s="176"/>
      <c r="H6" s="177"/>
      <c r="I6" s="178"/>
      <c r="J6" s="178"/>
      <c r="K6" s="178"/>
      <c r="L6" s="178"/>
      <c r="M6" s="178"/>
      <c r="N6" s="176"/>
      <c r="O6" s="176"/>
      <c r="P6" s="176"/>
      <c r="Q6" s="176"/>
      <c r="R6" s="176"/>
      <c r="S6" s="176"/>
      <c r="T6" s="176"/>
      <c r="U6" s="176"/>
      <c r="V6" s="176"/>
      <c r="W6" s="17"/>
    </row>
    <row r="7" spans="1:28" s="9" customFormat="1" ht="25.35" customHeight="1">
      <c r="B7" s="87"/>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5" t="s">
        <v>505</v>
      </c>
      <c r="C8" s="935" t="s">
        <v>660</v>
      </c>
      <c r="D8" s="935"/>
      <c r="E8" s="935"/>
      <c r="F8" s="935"/>
      <c r="G8" s="935"/>
      <c r="H8" s="935"/>
      <c r="I8" s="935"/>
      <c r="J8" s="935"/>
      <c r="K8" s="935"/>
      <c r="L8" s="935"/>
      <c r="M8" s="935"/>
      <c r="N8" s="935"/>
      <c r="O8" s="935"/>
      <c r="P8" s="935"/>
      <c r="Q8" s="935"/>
      <c r="R8" s="935"/>
      <c r="S8" s="935"/>
      <c r="T8" s="104"/>
      <c r="U8" s="104"/>
      <c r="V8" s="104"/>
      <c r="W8" s="104"/>
    </row>
    <row r="9" spans="1:28" s="9" customFormat="1" ht="47.1" customHeight="1">
      <c r="B9" s="55"/>
      <c r="C9" s="886" t="s">
        <v>671</v>
      </c>
      <c r="D9" s="886"/>
      <c r="E9" s="886"/>
      <c r="F9" s="886"/>
      <c r="G9" s="886"/>
      <c r="H9" s="886"/>
      <c r="I9" s="886"/>
      <c r="J9" s="886"/>
      <c r="K9" s="886"/>
      <c r="L9" s="886"/>
      <c r="M9" s="886"/>
      <c r="N9" s="886"/>
      <c r="O9" s="886"/>
      <c r="P9" s="886"/>
      <c r="Q9" s="886"/>
      <c r="R9" s="886"/>
      <c r="S9" s="886"/>
      <c r="T9" s="104"/>
      <c r="U9" s="104"/>
      <c r="V9" s="104"/>
      <c r="W9" s="104"/>
    </row>
    <row r="10" spans="1:28" s="9" customFormat="1" ht="38.1" customHeight="1">
      <c r="B10" s="87"/>
      <c r="C10" s="911" t="s">
        <v>672</v>
      </c>
      <c r="D10" s="886"/>
      <c r="E10" s="886"/>
      <c r="F10" s="886"/>
      <c r="G10" s="886"/>
      <c r="H10" s="886"/>
      <c r="I10" s="886"/>
      <c r="J10" s="886"/>
      <c r="K10" s="886"/>
      <c r="L10" s="886"/>
      <c r="M10" s="886"/>
      <c r="N10" s="886"/>
      <c r="O10" s="886"/>
      <c r="P10" s="886"/>
      <c r="Q10" s="886"/>
      <c r="R10" s="886"/>
      <c r="S10" s="886"/>
      <c r="T10" s="87"/>
      <c r="U10" s="87"/>
      <c r="V10" s="87"/>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34" t="s">
        <v>235</v>
      </c>
      <c r="C12" s="934"/>
      <c r="D12" s="180"/>
      <c r="E12" s="181" t="s">
        <v>236</v>
      </c>
      <c r="F12" s="51"/>
      <c r="G12" s="51"/>
      <c r="H12" s="44"/>
      <c r="I12" s="51"/>
      <c r="K12" s="57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GS&lt;50 kW</v>
      </c>
      <c r="K14" s="203" t="str">
        <f>'1.  LRAMVA Summary'!F52</f>
        <v>General Service 50 - 999 kW</v>
      </c>
      <c r="L14" s="203" t="str">
        <f>'1.  LRAMVA Summary'!G52</f>
        <v>General Service 1,000 - 4,999 kW</v>
      </c>
      <c r="M14" s="203" t="str">
        <f>'1.  LRAMVA Summary'!H52</f>
        <v>Sentinel Lighting</v>
      </c>
      <c r="N14" s="203" t="str">
        <f>'1.  LRAMVA Summary'!I52</f>
        <v>Street Lighting</v>
      </c>
      <c r="O14" s="203" t="str">
        <f>'1.  LRAMVA Summary'!J52</f>
        <v>Unmetered Scattered Load</v>
      </c>
      <c r="P14" s="203" t="str">
        <f>'1.  LRAMVA Summary'!K52</f>
        <v>Large Use</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09">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09">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09">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09">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09">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09">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09">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26">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26">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726">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726">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726">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v>5.7000000000000002E-3</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5">
        <f t="shared" ref="C54:C60" si="11">C53</f>
        <v>5.7000000000000002E-3</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B55" s="212" t="s">
        <v>715</v>
      </c>
      <c r="C55" s="232">
        <f t="shared" si="11"/>
        <v>5.7000000000000002E-3</v>
      </c>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c r="B56" s="212" t="s">
        <v>716</v>
      </c>
      <c r="C56" s="232">
        <f t="shared" si="11"/>
        <v>5.7000000000000002E-3</v>
      </c>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12" t="s">
        <v>717</v>
      </c>
      <c r="C57" s="232">
        <f t="shared" si="11"/>
        <v>5.7000000000000002E-3</v>
      </c>
      <c r="D57" s="205"/>
      <c r="E57" s="215" t="s">
        <v>463</v>
      </c>
      <c r="F57" s="215"/>
      <c r="G57" s="216"/>
      <c r="H57" s="217"/>
      <c r="I57" s="218">
        <f>SUM(I44:I56)</f>
        <v>0</v>
      </c>
      <c r="J57" s="218">
        <f t="shared" ref="J57:O57" si="12">SUM(J44:J56)</f>
        <v>0</v>
      </c>
      <c r="K57" s="218">
        <f t="shared" si="12"/>
        <v>0</v>
      </c>
      <c r="L57" s="218">
        <f t="shared" si="12"/>
        <v>0</v>
      </c>
      <c r="M57" s="218">
        <f t="shared" si="12"/>
        <v>0</v>
      </c>
      <c r="N57" s="218">
        <f t="shared" si="12"/>
        <v>0</v>
      </c>
      <c r="O57" s="218">
        <f t="shared" si="12"/>
        <v>0</v>
      </c>
      <c r="P57" s="218">
        <f t="shared" ref="P57:V57" si="13">SUM(P44:P56)</f>
        <v>0</v>
      </c>
      <c r="Q57" s="218">
        <f t="shared" si="13"/>
        <v>0</v>
      </c>
      <c r="R57" s="218">
        <f t="shared" si="13"/>
        <v>0</v>
      </c>
      <c r="S57" s="218">
        <f t="shared" si="13"/>
        <v>0</v>
      </c>
      <c r="T57" s="218">
        <f t="shared" si="13"/>
        <v>0</v>
      </c>
      <c r="U57" s="218">
        <f t="shared" si="13"/>
        <v>0</v>
      </c>
      <c r="V57" s="218">
        <f t="shared" si="13"/>
        <v>0</v>
      </c>
      <c r="W57" s="218">
        <f>SUM(W44:W56)</f>
        <v>0</v>
      </c>
    </row>
    <row r="58" spans="1:23" s="9" customFormat="1" ht="15.75" thickTop="1">
      <c r="B58" s="234" t="s">
        <v>718</v>
      </c>
      <c r="C58" s="811">
        <f t="shared" si="11"/>
        <v>5.7000000000000002E-3</v>
      </c>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B59" s="212" t="s">
        <v>719</v>
      </c>
      <c r="C59" s="812">
        <f t="shared" si="11"/>
        <v>5.7000000000000002E-3</v>
      </c>
      <c r="D59" s="205"/>
      <c r="E59" s="224" t="s">
        <v>427</v>
      </c>
      <c r="F59" s="224"/>
      <c r="G59" s="225"/>
      <c r="H59" s="226"/>
      <c r="I59" s="227">
        <f t="shared" ref="I59:W59" si="14">I57+I58</f>
        <v>0</v>
      </c>
      <c r="J59" s="227">
        <f t="shared" si="14"/>
        <v>0</v>
      </c>
      <c r="K59" s="227">
        <f t="shared" si="14"/>
        <v>0</v>
      </c>
      <c r="L59" s="227">
        <f t="shared" si="14"/>
        <v>0</v>
      </c>
      <c r="M59" s="227">
        <f t="shared" si="14"/>
        <v>0</v>
      </c>
      <c r="N59" s="227">
        <f t="shared" si="14"/>
        <v>0</v>
      </c>
      <c r="O59" s="227">
        <f t="shared" si="14"/>
        <v>0</v>
      </c>
      <c r="P59" s="227">
        <f t="shared" ref="P59:V59" si="15">P57+P58</f>
        <v>0</v>
      </c>
      <c r="Q59" s="227">
        <f t="shared" si="15"/>
        <v>0</v>
      </c>
      <c r="R59" s="227">
        <f t="shared" si="15"/>
        <v>0</v>
      </c>
      <c r="S59" s="227">
        <f t="shared" si="15"/>
        <v>0</v>
      </c>
      <c r="T59" s="227">
        <f t="shared" si="15"/>
        <v>0</v>
      </c>
      <c r="U59" s="227">
        <f t="shared" si="15"/>
        <v>0</v>
      </c>
      <c r="V59" s="227">
        <f t="shared" si="15"/>
        <v>0</v>
      </c>
      <c r="W59" s="227">
        <f t="shared" si="14"/>
        <v>0</v>
      </c>
    </row>
    <row r="60" spans="1:23" s="9" customFormat="1">
      <c r="B60" s="212" t="s">
        <v>720</v>
      </c>
      <c r="C60" s="812">
        <f t="shared" si="11"/>
        <v>5.7000000000000002E-3</v>
      </c>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B61" s="212" t="s">
        <v>721</v>
      </c>
      <c r="C61" s="232"/>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6">SUM(I61:V61)</f>
        <v>0</v>
      </c>
    </row>
    <row r="62" spans="1:23" s="9" customFormat="1">
      <c r="B62" s="234" t="s">
        <v>722</v>
      </c>
      <c r="C62" s="235"/>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6"/>
        <v>0</v>
      </c>
    </row>
    <row r="63" spans="1:23" s="9" customFormat="1">
      <c r="B63" s="212" t="s">
        <v>733</v>
      </c>
      <c r="C63" s="232"/>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6"/>
        <v>0</v>
      </c>
    </row>
    <row r="64" spans="1:23" s="9" customFormat="1">
      <c r="B64" s="212" t="s">
        <v>734</v>
      </c>
      <c r="C64" s="232"/>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6"/>
        <v>0</v>
      </c>
    </row>
    <row r="65" spans="2:23" s="9" customFormat="1">
      <c r="B65" s="212" t="s">
        <v>735</v>
      </c>
      <c r="C65" s="232"/>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6"/>
        <v>0</v>
      </c>
    </row>
    <row r="66" spans="2:23" s="9" customFormat="1">
      <c r="B66" s="234" t="s">
        <v>736</v>
      </c>
      <c r="C66" s="235"/>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6"/>
        <v>0</v>
      </c>
    </row>
    <row r="67" spans="2:23" s="9" customFormat="1">
      <c r="B67" s="212" t="s">
        <v>738</v>
      </c>
      <c r="C67" s="232"/>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6"/>
        <v>0</v>
      </c>
    </row>
    <row r="68" spans="2:23" s="9" customFormat="1">
      <c r="B68" s="212" t="s">
        <v>739</v>
      </c>
      <c r="C68" s="232"/>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6"/>
        <v>0</v>
      </c>
    </row>
    <row r="69" spans="2:23" s="9" customFormat="1">
      <c r="B69" s="212" t="s">
        <v>740</v>
      </c>
      <c r="C69" s="232"/>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6"/>
        <v>0</v>
      </c>
    </row>
    <row r="70" spans="2:23" s="9" customFormat="1">
      <c r="B70" s="234" t="s">
        <v>741</v>
      </c>
      <c r="C70" s="235"/>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6"/>
        <v>0</v>
      </c>
    </row>
    <row r="71" spans="2:23" s="9" customFormat="1">
      <c r="B71" s="212" t="s">
        <v>742</v>
      </c>
      <c r="C71" s="232"/>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6"/>
        <v>0</v>
      </c>
    </row>
    <row r="72" spans="2:23" s="9" customFormat="1" ht="15.75" thickBot="1">
      <c r="B72" s="212" t="s">
        <v>743</v>
      </c>
      <c r="C72" s="232"/>
      <c r="E72" s="215" t="s">
        <v>464</v>
      </c>
      <c r="F72" s="215"/>
      <c r="G72" s="216"/>
      <c r="H72" s="217"/>
      <c r="I72" s="218">
        <f>SUM(I59:I71)</f>
        <v>0</v>
      </c>
      <c r="J72" s="218">
        <f t="shared" ref="J72:V72" si="17">SUM(J59:J71)</f>
        <v>0</v>
      </c>
      <c r="K72" s="218">
        <f t="shared" si="17"/>
        <v>0</v>
      </c>
      <c r="L72" s="218">
        <f t="shared" si="17"/>
        <v>0</v>
      </c>
      <c r="M72" s="218">
        <f t="shared" si="17"/>
        <v>0</v>
      </c>
      <c r="N72" s="218">
        <f t="shared" si="17"/>
        <v>0</v>
      </c>
      <c r="O72" s="218">
        <f t="shared" si="17"/>
        <v>0</v>
      </c>
      <c r="P72" s="218">
        <f t="shared" si="17"/>
        <v>0</v>
      </c>
      <c r="Q72" s="218">
        <f t="shared" si="17"/>
        <v>0</v>
      </c>
      <c r="R72" s="218">
        <f t="shared" si="17"/>
        <v>0</v>
      </c>
      <c r="S72" s="218">
        <f t="shared" si="17"/>
        <v>0</v>
      </c>
      <c r="T72" s="218">
        <f t="shared" si="17"/>
        <v>0</v>
      </c>
      <c r="U72" s="218">
        <f t="shared" si="17"/>
        <v>0</v>
      </c>
      <c r="V72" s="218">
        <f t="shared" si="17"/>
        <v>0</v>
      </c>
      <c r="W72" s="218">
        <f>SUM(W59:W71)</f>
        <v>0</v>
      </c>
    </row>
    <row r="73" spans="2:23" s="9" customFormat="1" ht="15.75" thickTop="1">
      <c r="B73" s="212" t="s">
        <v>744</v>
      </c>
      <c r="C73" s="232"/>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234" t="s">
        <v>745</v>
      </c>
      <c r="C74" s="235"/>
      <c r="E74" s="224" t="s">
        <v>428</v>
      </c>
      <c r="F74" s="224"/>
      <c r="G74" s="225"/>
      <c r="H74" s="226"/>
      <c r="I74" s="227">
        <f t="shared" ref="I74:O74" si="18">I72+I73</f>
        <v>0</v>
      </c>
      <c r="J74" s="227">
        <f t="shared" si="18"/>
        <v>0</v>
      </c>
      <c r="K74" s="227">
        <f t="shared" si="18"/>
        <v>0</v>
      </c>
      <c r="L74" s="227">
        <f t="shared" si="18"/>
        <v>0</v>
      </c>
      <c r="M74" s="227">
        <f t="shared" si="18"/>
        <v>0</v>
      </c>
      <c r="N74" s="227">
        <f t="shared" si="18"/>
        <v>0</v>
      </c>
      <c r="O74" s="227">
        <f t="shared" si="18"/>
        <v>0</v>
      </c>
      <c r="P74" s="227">
        <f t="shared" ref="P74:V74" si="19">P72+P73</f>
        <v>0</v>
      </c>
      <c r="Q74" s="227">
        <f t="shared" si="19"/>
        <v>0</v>
      </c>
      <c r="R74" s="227">
        <f t="shared" si="19"/>
        <v>0</v>
      </c>
      <c r="S74" s="227">
        <f t="shared" si="19"/>
        <v>0</v>
      </c>
      <c r="T74" s="227">
        <f t="shared" si="19"/>
        <v>0</v>
      </c>
      <c r="U74" s="227">
        <f t="shared" si="19"/>
        <v>0</v>
      </c>
      <c r="V74" s="227">
        <f t="shared" si="19"/>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20">C$31/12</f>
        <v>1.225E-3</v>
      </c>
      <c r="I76" s="229">
        <f>(SUM('1.  LRAMVA Summary'!D$54:D$65)+SUM('1.  LRAMVA Summary'!D$66:D$67)*(MONTH($E76)-1)/12)*$H76</f>
        <v>0</v>
      </c>
      <c r="J76" s="229">
        <f>(SUM('1.  LRAMVA Summary'!E$54:E$65)+SUM('1.  LRAMVA Summary'!E$66:E$67)*(MONTH($E76)-1)/12)*$H76</f>
        <v>0</v>
      </c>
      <c r="K76" s="229">
        <f>(SUM('1.  LRAMVA Summary'!F$54:F$65)+SUM('1.  LRAMVA Summary'!F$66:F$67)*(MONTH($E76)-1)/12)*$H76</f>
        <v>0</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v>
      </c>
    </row>
    <row r="77" spans="2:23" s="9" customFormat="1" ht="15.75">
      <c r="B77" s="182" t="s">
        <v>182</v>
      </c>
      <c r="E77" s="213">
        <v>42064</v>
      </c>
      <c r="F77" s="213" t="s">
        <v>181</v>
      </c>
      <c r="G77" s="214" t="s">
        <v>65</v>
      </c>
      <c r="H77" s="228">
        <f t="shared" si="20"/>
        <v>1.225E-3</v>
      </c>
      <c r="I77" s="229">
        <f>(SUM('1.  LRAMVA Summary'!D$54:D$65)+SUM('1.  LRAMVA Summary'!D$66:D$67)*(MONTH($E77)-1)/12)*$H77</f>
        <v>0</v>
      </c>
      <c r="J77" s="229">
        <f>(SUM('1.  LRAMVA Summary'!E$54:E$65)+SUM('1.  LRAMVA Summary'!E$66:E$67)*(MONTH($E77)-1)/12)*$H77</f>
        <v>0</v>
      </c>
      <c r="K77" s="229">
        <f>(SUM('1.  LRAMVA Summary'!F$54:F$65)+SUM('1.  LRAMVA Summary'!F$66:F$67)*(MONTH($E77)-1)/12)*$H77</f>
        <v>0</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v>
      </c>
    </row>
    <row r="78" spans="2:23" s="9" customFormat="1">
      <c r="B78" s="66"/>
      <c r="E78" s="213">
        <v>42095</v>
      </c>
      <c r="F78" s="213" t="s">
        <v>181</v>
      </c>
      <c r="G78" s="214" t="s">
        <v>66</v>
      </c>
      <c r="H78" s="228">
        <f>C$32/12</f>
        <v>9.1666666666666665E-4</v>
      </c>
      <c r="I78" s="229">
        <f>(SUM('1.  LRAMVA Summary'!D$54:D$65)+SUM('1.  LRAMVA Summary'!D$66:D$67)*(MONTH($E78)-1)/12)*$H78</f>
        <v>0</v>
      </c>
      <c r="J78" s="229">
        <f>(SUM('1.  LRAMVA Summary'!E$54:E$65)+SUM('1.  LRAMVA Summary'!E$66:E$67)*(MONTH($E78)-1)/12)*$H78</f>
        <v>0</v>
      </c>
      <c r="K78" s="229">
        <f>(SUM('1.  LRAMVA Summary'!F$54:F$65)+SUM('1.  LRAMVA Summary'!F$66:F$67)*(MONTH($E78)-1)/12)*$H78</f>
        <v>0</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1">SUM(I78:V78)</f>
        <v>0</v>
      </c>
    </row>
    <row r="79" spans="2:23" s="9" customFormat="1">
      <c r="B79" s="66"/>
      <c r="E79" s="213">
        <v>42125</v>
      </c>
      <c r="F79" s="213" t="s">
        <v>181</v>
      </c>
      <c r="G79" s="214" t="s">
        <v>66</v>
      </c>
      <c r="H79" s="228">
        <f t="shared" ref="H79:H80" si="22">C$32/12</f>
        <v>9.1666666666666665E-4</v>
      </c>
      <c r="I79" s="229">
        <f>(SUM('1.  LRAMVA Summary'!D$54:D$65)+SUM('1.  LRAMVA Summary'!D$66:D$67)*(MONTH($E79)-1)/12)*$H79</f>
        <v>0</v>
      </c>
      <c r="J79" s="229">
        <f>(SUM('1.  LRAMVA Summary'!E$54:E$65)+SUM('1.  LRAMVA Summary'!E$66:E$67)*(MONTH($E79)-1)/12)*$H79</f>
        <v>0</v>
      </c>
      <c r="K79" s="229">
        <f>(SUM('1.  LRAMVA Summary'!F$54:F$65)+SUM('1.  LRAMVA Summary'!F$66:F$67)*(MONTH($E79)-1)/12)*$H79</f>
        <v>0</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1"/>
        <v>0</v>
      </c>
    </row>
    <row r="80" spans="2:23" s="9" customFormat="1">
      <c r="B80" s="66"/>
      <c r="E80" s="213">
        <v>42156</v>
      </c>
      <c r="F80" s="213" t="s">
        <v>181</v>
      </c>
      <c r="G80" s="214" t="s">
        <v>66</v>
      </c>
      <c r="H80" s="228">
        <f t="shared" si="22"/>
        <v>9.1666666666666665E-4</v>
      </c>
      <c r="I80" s="229">
        <f>(SUM('1.  LRAMVA Summary'!D$54:D$65)+SUM('1.  LRAMVA Summary'!D$66:D$67)*(MONTH($E80)-1)/12)*$H80</f>
        <v>0</v>
      </c>
      <c r="J80" s="229">
        <f>(SUM('1.  LRAMVA Summary'!E$54:E$65)+SUM('1.  LRAMVA Summary'!E$66:E$67)*(MONTH($E80)-1)/12)*$H80</f>
        <v>0</v>
      </c>
      <c r="K80" s="229">
        <f>(SUM('1.  LRAMVA Summary'!F$54:F$65)+SUM('1.  LRAMVA Summary'!F$66:F$67)*(MONTH($E80)-1)/12)*$H80</f>
        <v>0</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1"/>
        <v>0</v>
      </c>
    </row>
    <row r="81" spans="2:23" s="9" customFormat="1">
      <c r="B81" s="66"/>
      <c r="E81" s="213">
        <v>42186</v>
      </c>
      <c r="F81" s="213" t="s">
        <v>181</v>
      </c>
      <c r="G81" s="214" t="s">
        <v>68</v>
      </c>
      <c r="H81" s="228">
        <f>C$33/12</f>
        <v>9.1666666666666665E-4</v>
      </c>
      <c r="I81" s="229">
        <f>(SUM('1.  LRAMVA Summary'!D$54:D$65)+SUM('1.  LRAMVA Summary'!D$66:D$67)*(MONTH($E81)-1)/12)*$H81</f>
        <v>0</v>
      </c>
      <c r="J81" s="229">
        <f>(SUM('1.  LRAMVA Summary'!E$54:E$65)+SUM('1.  LRAMVA Summary'!E$66:E$67)*(MONTH($E81)-1)/12)*$H81</f>
        <v>0</v>
      </c>
      <c r="K81" s="229">
        <f>(SUM('1.  LRAMVA Summary'!F$54:F$65)+SUM('1.  LRAMVA Summary'!F$66:F$67)*(MONTH($E81)-1)/12)*$H81</f>
        <v>0</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1"/>
        <v>0</v>
      </c>
    </row>
    <row r="82" spans="2:23" s="9" customFormat="1">
      <c r="B82" s="66"/>
      <c r="E82" s="213">
        <v>42217</v>
      </c>
      <c r="F82" s="213" t="s">
        <v>181</v>
      </c>
      <c r="G82" s="214" t="s">
        <v>68</v>
      </c>
      <c r="H82" s="228">
        <f t="shared" ref="H82:H83" si="23">C$33/12</f>
        <v>9.1666666666666665E-4</v>
      </c>
      <c r="I82" s="229">
        <f>(SUM('1.  LRAMVA Summary'!D$54:D$65)+SUM('1.  LRAMVA Summary'!D$66:D$67)*(MONTH($E82)-1)/12)*$H82</f>
        <v>0</v>
      </c>
      <c r="J82" s="229">
        <f>(SUM('1.  LRAMVA Summary'!E$54:E$65)+SUM('1.  LRAMVA Summary'!E$66:E$67)*(MONTH($E82)-1)/12)*$H82</f>
        <v>0</v>
      </c>
      <c r="K82" s="229">
        <f>(SUM('1.  LRAMVA Summary'!F$54:F$65)+SUM('1.  LRAMVA Summary'!F$66:F$67)*(MONTH($E82)-1)/12)*$H82</f>
        <v>0</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1"/>
        <v>0</v>
      </c>
    </row>
    <row r="83" spans="2:23" s="9" customFormat="1">
      <c r="B83" s="66"/>
      <c r="E83" s="213">
        <v>42248</v>
      </c>
      <c r="F83" s="213" t="s">
        <v>181</v>
      </c>
      <c r="G83" s="214" t="s">
        <v>68</v>
      </c>
      <c r="H83" s="228">
        <f t="shared" si="23"/>
        <v>9.1666666666666665E-4</v>
      </c>
      <c r="I83" s="229">
        <f>(SUM('1.  LRAMVA Summary'!D$54:D$65)+SUM('1.  LRAMVA Summary'!D$66:D$67)*(MONTH($E83)-1)/12)*$H83</f>
        <v>0</v>
      </c>
      <c r="J83" s="229">
        <f>(SUM('1.  LRAMVA Summary'!E$54:E$65)+SUM('1.  LRAMVA Summary'!E$66:E$67)*(MONTH($E83)-1)/12)*$H83</f>
        <v>0</v>
      </c>
      <c r="K83" s="229">
        <f>(SUM('1.  LRAMVA Summary'!F$54:F$65)+SUM('1.  LRAMVA Summary'!F$66:F$67)*(MONTH($E83)-1)/12)*$H83</f>
        <v>0</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1"/>
        <v>0</v>
      </c>
    </row>
    <row r="84" spans="2:23" s="9" customFormat="1">
      <c r="B84" s="66"/>
      <c r="E84" s="213">
        <v>42278</v>
      </c>
      <c r="F84" s="213" t="s">
        <v>181</v>
      </c>
      <c r="G84" s="214" t="s">
        <v>69</v>
      </c>
      <c r="H84" s="228">
        <f>C$34/12</f>
        <v>9.1666666666666665E-4</v>
      </c>
      <c r="I84" s="229">
        <f>(SUM('1.  LRAMVA Summary'!D$54:D$65)+SUM('1.  LRAMVA Summary'!D$66:D$67)*(MONTH($E84)-1)/12)*$H84</f>
        <v>0</v>
      </c>
      <c r="J84" s="229">
        <f>(SUM('1.  LRAMVA Summary'!E$54:E$65)+SUM('1.  LRAMVA Summary'!E$66:E$67)*(MONTH($E84)-1)/12)*$H84</f>
        <v>0</v>
      </c>
      <c r="K84" s="229">
        <f>(SUM('1.  LRAMVA Summary'!F$54:F$65)+SUM('1.  LRAMVA Summary'!F$66:F$67)*(MONTH($E84)-1)/12)*$H84</f>
        <v>0</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1"/>
        <v>0</v>
      </c>
    </row>
    <row r="85" spans="2:23" s="9" customFormat="1">
      <c r="B85" s="66"/>
      <c r="E85" s="213">
        <v>42309</v>
      </c>
      <c r="F85" s="213" t="s">
        <v>181</v>
      </c>
      <c r="G85" s="214" t="s">
        <v>69</v>
      </c>
      <c r="H85" s="228">
        <f t="shared" ref="H85:H86" si="24">C$34/12</f>
        <v>9.1666666666666665E-4</v>
      </c>
      <c r="I85" s="229">
        <f>(SUM('1.  LRAMVA Summary'!D$54:D$65)+SUM('1.  LRAMVA Summary'!D$66:D$67)*(MONTH($E85)-1)/12)*$H85</f>
        <v>0</v>
      </c>
      <c r="J85" s="229">
        <f>(SUM('1.  LRAMVA Summary'!E$54:E$65)+SUM('1.  LRAMVA Summary'!E$66:E$67)*(MONTH($E85)-1)/12)*$H85</f>
        <v>0</v>
      </c>
      <c r="K85" s="229">
        <f>(SUM('1.  LRAMVA Summary'!F$54:F$65)+SUM('1.  LRAMVA Summary'!F$66:F$67)*(MONTH($E85)-1)/12)*$H85</f>
        <v>0</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1"/>
        <v>0</v>
      </c>
    </row>
    <row r="86" spans="2:23" s="9" customFormat="1">
      <c r="B86" s="66"/>
      <c r="E86" s="213">
        <v>42339</v>
      </c>
      <c r="F86" s="213" t="s">
        <v>181</v>
      </c>
      <c r="G86" s="214" t="s">
        <v>69</v>
      </c>
      <c r="H86" s="228">
        <f t="shared" si="24"/>
        <v>9.1666666666666665E-4</v>
      </c>
      <c r="I86" s="229">
        <f>(SUM('1.  LRAMVA Summary'!D$54:D$65)+SUM('1.  LRAMVA Summary'!D$66:D$67)*(MONTH($E86)-1)/12)*$H86</f>
        <v>0</v>
      </c>
      <c r="J86" s="229">
        <f>(SUM('1.  LRAMVA Summary'!E$54:E$65)+SUM('1.  LRAMVA Summary'!E$66:E$67)*(MONTH($E86)-1)/12)*$H86</f>
        <v>0</v>
      </c>
      <c r="K86" s="229">
        <f>(SUM('1.  LRAMVA Summary'!F$54:F$65)+SUM('1.  LRAMVA Summary'!F$66:F$67)*(MONTH($E86)-1)/12)*$H86</f>
        <v>0</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1"/>
        <v>0</v>
      </c>
    </row>
    <row r="87" spans="2:23" s="9" customFormat="1" ht="15.75" thickBot="1">
      <c r="B87" s="66"/>
      <c r="E87" s="215" t="s">
        <v>465</v>
      </c>
      <c r="F87" s="215"/>
      <c r="G87" s="216"/>
      <c r="H87" s="217"/>
      <c r="I87" s="218">
        <f>SUM(I74:I86)</f>
        <v>0</v>
      </c>
      <c r="J87" s="218">
        <f>SUM(J74:J86)</f>
        <v>0</v>
      </c>
      <c r="K87" s="218">
        <f t="shared" ref="K87:O87" si="25">SUM(K74:K86)</f>
        <v>0</v>
      </c>
      <c r="L87" s="218">
        <f t="shared" si="25"/>
        <v>0</v>
      </c>
      <c r="M87" s="218">
        <f t="shared" si="25"/>
        <v>0</v>
      </c>
      <c r="N87" s="218">
        <f t="shared" si="25"/>
        <v>0</v>
      </c>
      <c r="O87" s="218">
        <f t="shared" si="25"/>
        <v>0</v>
      </c>
      <c r="P87" s="218">
        <f t="shared" ref="P87:V87" si="26">SUM(P74:P86)</f>
        <v>0</v>
      </c>
      <c r="Q87" s="218">
        <f t="shared" si="26"/>
        <v>0</v>
      </c>
      <c r="R87" s="218">
        <f t="shared" si="26"/>
        <v>0</v>
      </c>
      <c r="S87" s="218">
        <f t="shared" si="26"/>
        <v>0</v>
      </c>
      <c r="T87" s="218">
        <f t="shared" si="26"/>
        <v>0</v>
      </c>
      <c r="U87" s="218">
        <f t="shared" si="26"/>
        <v>0</v>
      </c>
      <c r="V87" s="218">
        <f t="shared" si="26"/>
        <v>0</v>
      </c>
      <c r="W87" s="218">
        <f>SUM(W74:W86)</f>
        <v>0</v>
      </c>
    </row>
    <row r="88" spans="2:23" s="9" customFormat="1" ht="15.75" thickTop="1">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0</v>
      </c>
      <c r="J89" s="227">
        <f t="shared" ref="J89" si="27">J87+J88</f>
        <v>0</v>
      </c>
      <c r="K89" s="227">
        <f t="shared" ref="K89" si="28">K87+K88</f>
        <v>0</v>
      </c>
      <c r="L89" s="227">
        <f t="shared" ref="L89" si="29">L87+L88</f>
        <v>0</v>
      </c>
      <c r="M89" s="227">
        <f t="shared" ref="M89" si="30">M87+M88</f>
        <v>0</v>
      </c>
      <c r="N89" s="227">
        <f t="shared" ref="N89" si="31">N87+N88</f>
        <v>0</v>
      </c>
      <c r="O89" s="227">
        <f t="shared" ref="O89:U89" si="32">O87+O88</f>
        <v>0</v>
      </c>
      <c r="P89" s="227">
        <f t="shared" si="32"/>
        <v>0</v>
      </c>
      <c r="Q89" s="227">
        <f t="shared" si="32"/>
        <v>0</v>
      </c>
      <c r="R89" s="227">
        <f t="shared" si="32"/>
        <v>0</v>
      </c>
      <c r="S89" s="227">
        <f t="shared" si="32"/>
        <v>0</v>
      </c>
      <c r="T89" s="227">
        <f t="shared" si="32"/>
        <v>0</v>
      </c>
      <c r="U89" s="227">
        <f t="shared" si="32"/>
        <v>0</v>
      </c>
      <c r="V89" s="227">
        <f t="shared" ref="V89" si="33">V87+V88</f>
        <v>0</v>
      </c>
      <c r="W89" s="227">
        <f t="shared" ref="W89" si="34">W87+W88</f>
        <v>0</v>
      </c>
    </row>
    <row r="90" spans="2:23" s="9" customFormat="1">
      <c r="B90" s="66"/>
      <c r="E90" s="213">
        <v>42370</v>
      </c>
      <c r="F90" s="213" t="s">
        <v>183</v>
      </c>
      <c r="G90" s="214" t="s">
        <v>65</v>
      </c>
      <c r="H90" s="228">
        <f>$C$35/12</f>
        <v>9.1666666666666665E-4</v>
      </c>
      <c r="I90" s="229">
        <f>(SUM('1.  LRAMVA Summary'!D$54:D$68)+SUM('1.  LRAMVA Summary'!D$69:D$70)*(MONTH($E90)-1)/12)*$H90</f>
        <v>0</v>
      </c>
      <c r="J90" s="229">
        <f>(SUM('1.  LRAMVA Summary'!E$54:E$68)+SUM('1.  LRAMVA Summary'!E$69:E$70)*(MONTH($E90)-1)/12)*$H90</f>
        <v>0</v>
      </c>
      <c r="K90" s="229">
        <f>(SUM('1.  LRAMVA Summary'!F$54:F$68)+SUM('1.  LRAMVA Summary'!F$69:F$70)*(MONTH($E90)-1)/12)*$H90</f>
        <v>0</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0</v>
      </c>
    </row>
    <row r="91" spans="2:23" s="9" customFormat="1">
      <c r="B91" s="66"/>
      <c r="E91" s="213">
        <v>42401</v>
      </c>
      <c r="F91" s="213" t="s">
        <v>183</v>
      </c>
      <c r="G91" s="214" t="s">
        <v>65</v>
      </c>
      <c r="H91" s="228">
        <f t="shared" ref="H91:H92" si="35">$C$35/12</f>
        <v>9.1666666666666665E-4</v>
      </c>
      <c r="I91" s="229">
        <f>(SUM('1.  LRAMVA Summary'!D$54:D$68)+SUM('1.  LRAMVA Summary'!D$69:D$70)*(MONTH($E91)-1)/12)*$H91</f>
        <v>0</v>
      </c>
      <c r="J91" s="229">
        <f>(SUM('1.  LRAMVA Summary'!E$54:E$68)+SUM('1.  LRAMVA Summary'!E$69:E$70)*(MONTH($E91)-1)/12)*$H91</f>
        <v>0</v>
      </c>
      <c r="K91" s="229">
        <f>(SUM('1.  LRAMVA Summary'!F$54:F$68)+SUM('1.  LRAMVA Summary'!F$69:F$70)*(MONTH($E91)-1)/12)*$H91</f>
        <v>0</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6">SUM(I91:V91)</f>
        <v>0</v>
      </c>
    </row>
    <row r="92" spans="2:23" s="9" customFormat="1" ht="14.25" customHeight="1">
      <c r="B92" s="66"/>
      <c r="E92" s="213">
        <v>42430</v>
      </c>
      <c r="F92" s="213" t="s">
        <v>183</v>
      </c>
      <c r="G92" s="214" t="s">
        <v>65</v>
      </c>
      <c r="H92" s="228">
        <f t="shared" si="35"/>
        <v>9.1666666666666665E-4</v>
      </c>
      <c r="I92" s="229">
        <f>(SUM('1.  LRAMVA Summary'!D$54:D$68)+SUM('1.  LRAMVA Summary'!D$69:D$70)*(MONTH($E92)-1)/12)*$H92</f>
        <v>0</v>
      </c>
      <c r="J92" s="229">
        <f>(SUM('1.  LRAMVA Summary'!E$54:E$68)+SUM('1.  LRAMVA Summary'!E$69:E$70)*(MONTH($E92)-1)/12)*$H92</f>
        <v>0</v>
      </c>
      <c r="K92" s="229">
        <f>(SUM('1.  LRAMVA Summary'!F$54:F$68)+SUM('1.  LRAMVA Summary'!F$69:F$70)*(MONTH($E92)-1)/12)*$H92</f>
        <v>0</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6"/>
        <v>0</v>
      </c>
    </row>
    <row r="93" spans="2:23" s="8" customFormat="1">
      <c r="B93" s="238"/>
      <c r="D93" s="9"/>
      <c r="E93" s="213">
        <v>42461</v>
      </c>
      <c r="F93" s="213" t="s">
        <v>183</v>
      </c>
      <c r="G93" s="214" t="s">
        <v>66</v>
      </c>
      <c r="H93" s="228">
        <f>$C$36/12</f>
        <v>9.1666666666666665E-4</v>
      </c>
      <c r="I93" s="229">
        <f>(SUM('1.  LRAMVA Summary'!D$54:D$68)+SUM('1.  LRAMVA Summary'!D$69:D$70)*(MONTH($E93)-1)/12)*$H93</f>
        <v>0</v>
      </c>
      <c r="J93" s="229">
        <f>(SUM('1.  LRAMVA Summary'!E$54:E$68)+SUM('1.  LRAMVA Summary'!E$69:E$70)*(MONTH($E93)-1)/12)*$H93</f>
        <v>0</v>
      </c>
      <c r="K93" s="229">
        <f>(SUM('1.  LRAMVA Summary'!F$54:F$68)+SUM('1.  LRAMVA Summary'!F$69:F$70)*(MONTH($E93)-1)/12)*$H93</f>
        <v>0</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6"/>
        <v>0</v>
      </c>
    </row>
    <row r="94" spans="2:23" s="9" customFormat="1">
      <c r="B94" s="66"/>
      <c r="E94" s="213">
        <v>42491</v>
      </c>
      <c r="F94" s="213" t="s">
        <v>183</v>
      </c>
      <c r="G94" s="214" t="s">
        <v>66</v>
      </c>
      <c r="H94" s="228">
        <f t="shared" ref="H94:H95" si="37">$C$36/12</f>
        <v>9.1666666666666665E-4</v>
      </c>
      <c r="I94" s="229">
        <f>(SUM('1.  LRAMVA Summary'!D$54:D$68)+SUM('1.  LRAMVA Summary'!D$69:D$70)*(MONTH($E94)-1)/12)*$H94</f>
        <v>0</v>
      </c>
      <c r="J94" s="229">
        <f>(SUM('1.  LRAMVA Summary'!E$54:E$68)+SUM('1.  LRAMVA Summary'!E$69:E$70)*(MONTH($E94)-1)/12)*$H94</f>
        <v>0</v>
      </c>
      <c r="K94" s="229">
        <f>(SUM('1.  LRAMVA Summary'!F$54:F$68)+SUM('1.  LRAMVA Summary'!F$69:F$70)*(MONTH($E94)-1)/12)*$H94</f>
        <v>0</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6"/>
        <v>0</v>
      </c>
    </row>
    <row r="95" spans="2:23" s="237" customFormat="1">
      <c r="B95" s="236"/>
      <c r="D95" s="9"/>
      <c r="E95" s="213">
        <v>42522</v>
      </c>
      <c r="F95" s="213" t="s">
        <v>183</v>
      </c>
      <c r="G95" s="214" t="s">
        <v>66</v>
      </c>
      <c r="H95" s="228">
        <f t="shared" si="37"/>
        <v>9.1666666666666665E-4</v>
      </c>
      <c r="I95" s="229">
        <f>(SUM('1.  LRAMVA Summary'!D$54:D$68)+SUM('1.  LRAMVA Summary'!D$69:D$70)*(MONTH($E95)-1)/12)*$H95</f>
        <v>0</v>
      </c>
      <c r="J95" s="229">
        <f>(SUM('1.  LRAMVA Summary'!E$54:E$68)+SUM('1.  LRAMVA Summary'!E$69:E$70)*(MONTH($E95)-1)/12)*$H95</f>
        <v>0</v>
      </c>
      <c r="K95" s="229">
        <f>(SUM('1.  LRAMVA Summary'!F$54:F$68)+SUM('1.  LRAMVA Summary'!F$69:F$70)*(MONTH($E95)-1)/12)*$H95</f>
        <v>0</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6"/>
        <v>0</v>
      </c>
    </row>
    <row r="96" spans="2:23" s="9" customFormat="1">
      <c r="B96" s="66"/>
      <c r="E96" s="213">
        <v>42552</v>
      </c>
      <c r="F96" s="213" t="s">
        <v>183</v>
      </c>
      <c r="G96" s="214" t="s">
        <v>68</v>
      </c>
      <c r="H96" s="228">
        <f>$C$37/12</f>
        <v>9.1666666666666665E-4</v>
      </c>
      <c r="I96" s="229">
        <f>(SUM('1.  LRAMVA Summary'!D$54:D$68)+SUM('1.  LRAMVA Summary'!D$69:D$70)*(MONTH($E96)-1)/12)*$H96</f>
        <v>0</v>
      </c>
      <c r="J96" s="229">
        <f>(SUM('1.  LRAMVA Summary'!E$54:E$68)+SUM('1.  LRAMVA Summary'!E$69:E$70)*(MONTH($E96)-1)/12)*$H96</f>
        <v>0</v>
      </c>
      <c r="K96" s="229">
        <f>(SUM('1.  LRAMVA Summary'!F$54:F$68)+SUM('1.  LRAMVA Summary'!F$69:F$70)*(MONTH($E96)-1)/12)*$H96</f>
        <v>0</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6"/>
        <v>0</v>
      </c>
    </row>
    <row r="97" spans="2:23" s="9" customFormat="1">
      <c r="B97" s="66"/>
      <c r="E97" s="213">
        <v>42583</v>
      </c>
      <c r="F97" s="213" t="s">
        <v>183</v>
      </c>
      <c r="G97" s="214" t="s">
        <v>68</v>
      </c>
      <c r="H97" s="228">
        <f t="shared" ref="H97:H98" si="38">$C$37/12</f>
        <v>9.1666666666666665E-4</v>
      </c>
      <c r="I97" s="229">
        <f>(SUM('1.  LRAMVA Summary'!D$54:D$68)+SUM('1.  LRAMVA Summary'!D$69:D$70)*(MONTH($E97)-1)/12)*$H97</f>
        <v>0</v>
      </c>
      <c r="J97" s="229">
        <f>(SUM('1.  LRAMVA Summary'!E$54:E$68)+SUM('1.  LRAMVA Summary'!E$69:E$70)*(MONTH($E97)-1)/12)*$H97</f>
        <v>0</v>
      </c>
      <c r="K97" s="229">
        <f>(SUM('1.  LRAMVA Summary'!F$54:F$68)+SUM('1.  LRAMVA Summary'!F$69:F$70)*(MONTH($E97)-1)/12)*$H97</f>
        <v>0</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6"/>
        <v>0</v>
      </c>
    </row>
    <row r="98" spans="2:23" s="9" customFormat="1">
      <c r="B98" s="66"/>
      <c r="E98" s="213">
        <v>42614</v>
      </c>
      <c r="F98" s="213" t="s">
        <v>183</v>
      </c>
      <c r="G98" s="214" t="s">
        <v>68</v>
      </c>
      <c r="H98" s="228">
        <f t="shared" si="38"/>
        <v>9.1666666666666665E-4</v>
      </c>
      <c r="I98" s="229">
        <f>(SUM('1.  LRAMVA Summary'!D$54:D$68)+SUM('1.  LRAMVA Summary'!D$69:D$70)*(MONTH($E98)-1)/12)*$H98</f>
        <v>0</v>
      </c>
      <c r="J98" s="229">
        <f>(SUM('1.  LRAMVA Summary'!E$54:E$68)+SUM('1.  LRAMVA Summary'!E$69:E$70)*(MONTH($E98)-1)/12)*$H98</f>
        <v>0</v>
      </c>
      <c r="K98" s="229">
        <f>(SUM('1.  LRAMVA Summary'!F$54:F$68)+SUM('1.  LRAMVA Summary'!F$69:F$70)*(MONTH($E98)-1)/12)*$H98</f>
        <v>0</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6"/>
        <v>0</v>
      </c>
    </row>
    <row r="99" spans="2:23" s="9" customFormat="1">
      <c r="B99" s="66"/>
      <c r="E99" s="213">
        <v>42644</v>
      </c>
      <c r="F99" s="213" t="s">
        <v>183</v>
      </c>
      <c r="G99" s="214" t="s">
        <v>69</v>
      </c>
      <c r="H99" s="209">
        <f>$C$38/12</f>
        <v>9.1666666666666665E-4</v>
      </c>
      <c r="I99" s="229">
        <f>(SUM('1.  LRAMVA Summary'!D$54:D$68)+SUM('1.  LRAMVA Summary'!D$69:D$70)*(MONTH($E99)-1)/12)*$H99</f>
        <v>0</v>
      </c>
      <c r="J99" s="229">
        <f>(SUM('1.  LRAMVA Summary'!E$54:E$68)+SUM('1.  LRAMVA Summary'!E$69:E$70)*(MONTH($E99)-1)/12)*$H99</f>
        <v>0</v>
      </c>
      <c r="K99" s="229">
        <f>(SUM('1.  LRAMVA Summary'!F$54:F$68)+SUM('1.  LRAMVA Summary'!F$69:F$70)*(MONTH($E99)-1)/12)*$H99</f>
        <v>0</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6"/>
        <v>0</v>
      </c>
    </row>
    <row r="100" spans="2:23" s="9" customFormat="1">
      <c r="B100" s="66"/>
      <c r="E100" s="213">
        <v>42675</v>
      </c>
      <c r="F100" s="213" t="s">
        <v>183</v>
      </c>
      <c r="G100" s="214" t="s">
        <v>69</v>
      </c>
      <c r="H100" s="209">
        <f t="shared" ref="H100:H101" si="39">$C$38/12</f>
        <v>9.1666666666666665E-4</v>
      </c>
      <c r="I100" s="229">
        <f>(SUM('1.  LRAMVA Summary'!D$54:D$68)+SUM('1.  LRAMVA Summary'!D$69:D$70)*(MONTH($E100)-1)/12)*$H100</f>
        <v>0</v>
      </c>
      <c r="J100" s="229">
        <f>(SUM('1.  LRAMVA Summary'!E$54:E$68)+SUM('1.  LRAMVA Summary'!E$69:E$70)*(MONTH($E100)-1)/12)*$H100</f>
        <v>0</v>
      </c>
      <c r="K100" s="229">
        <f>(SUM('1.  LRAMVA Summary'!F$54:F$68)+SUM('1.  LRAMVA Summary'!F$69:F$70)*(MONTH($E100)-1)/12)*$H100</f>
        <v>0</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6"/>
        <v>0</v>
      </c>
    </row>
    <row r="101" spans="2:23" s="9" customFormat="1">
      <c r="B101" s="66"/>
      <c r="E101" s="213">
        <v>42705</v>
      </c>
      <c r="F101" s="213" t="s">
        <v>183</v>
      </c>
      <c r="G101" s="214" t="s">
        <v>69</v>
      </c>
      <c r="H101" s="209">
        <f t="shared" si="39"/>
        <v>9.1666666666666665E-4</v>
      </c>
      <c r="I101" s="229">
        <f>(SUM('1.  LRAMVA Summary'!D$54:D$68)+SUM('1.  LRAMVA Summary'!D$69:D$70)*(MONTH($E101)-1)/12)*$H101</f>
        <v>0</v>
      </c>
      <c r="J101" s="229">
        <f>(SUM('1.  LRAMVA Summary'!E$54:E$68)+SUM('1.  LRAMVA Summary'!E$69:E$70)*(MONTH($E101)-1)/12)*$H101</f>
        <v>0</v>
      </c>
      <c r="K101" s="229">
        <f>(SUM('1.  LRAMVA Summary'!F$54:F$68)+SUM('1.  LRAMVA Summary'!F$69:F$70)*(MONTH($E101)-1)/12)*$H101</f>
        <v>0</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6"/>
        <v>0</v>
      </c>
    </row>
    <row r="102" spans="2:23" s="9" customFormat="1" ht="15.75" thickBot="1">
      <c r="B102" s="66"/>
      <c r="E102" s="215" t="s">
        <v>466</v>
      </c>
      <c r="F102" s="215"/>
      <c r="G102" s="216"/>
      <c r="H102" s="217"/>
      <c r="I102" s="218">
        <f>SUM(I89:I101)</f>
        <v>0</v>
      </c>
      <c r="J102" s="218">
        <f>SUM(J89:J101)</f>
        <v>0</v>
      </c>
      <c r="K102" s="218">
        <f t="shared" ref="K102:O102" si="40">SUM(K89:K101)</f>
        <v>0</v>
      </c>
      <c r="L102" s="218">
        <f t="shared" si="40"/>
        <v>0</v>
      </c>
      <c r="M102" s="218">
        <f t="shared" si="40"/>
        <v>0</v>
      </c>
      <c r="N102" s="218">
        <f t="shared" si="40"/>
        <v>0</v>
      </c>
      <c r="O102" s="218">
        <f t="shared" si="40"/>
        <v>0</v>
      </c>
      <c r="P102" s="218">
        <f t="shared" ref="P102:V102" si="41">SUM(P89:P101)</f>
        <v>0</v>
      </c>
      <c r="Q102" s="218">
        <f t="shared" si="41"/>
        <v>0</v>
      </c>
      <c r="R102" s="218">
        <f t="shared" si="41"/>
        <v>0</v>
      </c>
      <c r="S102" s="218">
        <f t="shared" si="41"/>
        <v>0</v>
      </c>
      <c r="T102" s="218">
        <f t="shared" si="41"/>
        <v>0</v>
      </c>
      <c r="U102" s="218">
        <f t="shared" si="41"/>
        <v>0</v>
      </c>
      <c r="V102" s="218">
        <f t="shared" si="41"/>
        <v>0</v>
      </c>
      <c r="W102" s="218">
        <f>SUM(W89:W101)</f>
        <v>0</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0</v>
      </c>
      <c r="J104" s="227">
        <f t="shared" ref="J104" si="42">J102+J103</f>
        <v>0</v>
      </c>
      <c r="K104" s="227">
        <f t="shared" ref="K104" si="43">K102+K103</f>
        <v>0</v>
      </c>
      <c r="L104" s="227">
        <f t="shared" ref="L104" si="44">L102+L103</f>
        <v>0</v>
      </c>
      <c r="M104" s="227">
        <f t="shared" ref="M104" si="45">M102+M103</f>
        <v>0</v>
      </c>
      <c r="N104" s="227">
        <f t="shared" ref="N104" si="46">N102+N103</f>
        <v>0</v>
      </c>
      <c r="O104" s="227">
        <f t="shared" ref="O104:V104" si="47">O102+O103</f>
        <v>0</v>
      </c>
      <c r="P104" s="227">
        <f t="shared" si="47"/>
        <v>0</v>
      </c>
      <c r="Q104" s="227">
        <f t="shared" si="47"/>
        <v>0</v>
      </c>
      <c r="R104" s="227">
        <f t="shared" si="47"/>
        <v>0</v>
      </c>
      <c r="S104" s="227">
        <f t="shared" si="47"/>
        <v>0</v>
      </c>
      <c r="T104" s="227">
        <f t="shared" si="47"/>
        <v>0</v>
      </c>
      <c r="U104" s="227">
        <f t="shared" si="47"/>
        <v>0</v>
      </c>
      <c r="V104" s="227">
        <f t="shared" si="47"/>
        <v>0</v>
      </c>
      <c r="W104" s="227">
        <f t="shared" ref="W104" si="48">W102+W103</f>
        <v>0</v>
      </c>
    </row>
    <row r="105" spans="2:23" s="9" customFormat="1">
      <c r="B105" s="66"/>
      <c r="E105" s="213">
        <v>42736</v>
      </c>
      <c r="F105" s="213" t="s">
        <v>184</v>
      </c>
      <c r="G105" s="214" t="s">
        <v>65</v>
      </c>
      <c r="H105" s="239">
        <f>$C$39/12</f>
        <v>9.1666666666666665E-4</v>
      </c>
      <c r="I105" s="229">
        <f>(SUM('1.  LRAMVA Summary'!D$54:D$71)+SUM('1.  LRAMVA Summary'!D$72:D$73)*(MONTH($E105)-1)/12)*$H105</f>
        <v>0</v>
      </c>
      <c r="J105" s="229">
        <f>(SUM('1.  LRAMVA Summary'!E$54:E$71)+SUM('1.  LRAMVA Summary'!E$72:E$73)*(MONTH($E105)-1)/12)*$H105</f>
        <v>0</v>
      </c>
      <c r="K105" s="229">
        <f>(SUM('1.  LRAMVA Summary'!F$54:F$71)+SUM('1.  LRAMVA Summary'!F$72:F$73)*(MONTH($E105)-1)/12)*$H105</f>
        <v>0</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0</v>
      </c>
    </row>
    <row r="106" spans="2:23" s="9" customFormat="1">
      <c r="B106" s="66"/>
      <c r="E106" s="213">
        <v>42767</v>
      </c>
      <c r="F106" s="213" t="s">
        <v>184</v>
      </c>
      <c r="G106" s="214" t="s">
        <v>65</v>
      </c>
      <c r="H106" s="239">
        <f t="shared" ref="H106:H107" si="49">$C$39/12</f>
        <v>9.1666666666666665E-4</v>
      </c>
      <c r="I106" s="229">
        <f>(SUM('1.  LRAMVA Summary'!D$54:D$71)+SUM('1.  LRAMVA Summary'!D$72:D$73)*(MONTH($E106)-1)/12)*$H106</f>
        <v>0</v>
      </c>
      <c r="J106" s="229">
        <f>(SUM('1.  LRAMVA Summary'!E$54:E$71)+SUM('1.  LRAMVA Summary'!E$72:E$73)*(MONTH($E106)-1)/12)*$H106</f>
        <v>0</v>
      </c>
      <c r="K106" s="229">
        <f>(SUM('1.  LRAMVA Summary'!F$54:F$71)+SUM('1.  LRAMVA Summary'!F$72:F$73)*(MONTH($E106)-1)/12)*$H106</f>
        <v>0</v>
      </c>
      <c r="L106" s="229">
        <f>(SUM('1.  LRAMVA Summary'!G$54:G$71)+SUM('1.  LRAMVA Summary'!G$72:G$73)*(MONTH($E106)-1)/12)*$H106</f>
        <v>0</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50">SUM(I106:V106)</f>
        <v>0</v>
      </c>
    </row>
    <row r="107" spans="2:23" s="9" customFormat="1">
      <c r="B107" s="66"/>
      <c r="E107" s="213">
        <v>42795</v>
      </c>
      <c r="F107" s="213" t="s">
        <v>184</v>
      </c>
      <c r="G107" s="214" t="s">
        <v>65</v>
      </c>
      <c r="H107" s="239">
        <f t="shared" si="49"/>
        <v>9.1666666666666665E-4</v>
      </c>
      <c r="I107" s="229">
        <f>(SUM('1.  LRAMVA Summary'!D$54:D$71)+SUM('1.  LRAMVA Summary'!D$72:D$73)*(MONTH($E107)-1)/12)*$H107</f>
        <v>0</v>
      </c>
      <c r="J107" s="229">
        <f>(SUM('1.  LRAMVA Summary'!E$54:E$71)+SUM('1.  LRAMVA Summary'!E$72:E$73)*(MONTH($E107)-1)/12)*$H107</f>
        <v>0</v>
      </c>
      <c r="K107" s="229">
        <f>(SUM('1.  LRAMVA Summary'!F$54:F$71)+SUM('1.  LRAMVA Summary'!F$72:F$73)*(MONTH($E107)-1)/12)*$H107</f>
        <v>0</v>
      </c>
      <c r="L107" s="229">
        <f>(SUM('1.  LRAMVA Summary'!G$54:G$71)+SUM('1.  LRAMVA Summary'!G$72:G$73)*(MONTH($E107)-1)/12)*$H107</f>
        <v>0</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50"/>
        <v>0</v>
      </c>
    </row>
    <row r="108" spans="2:23" s="8" customFormat="1">
      <c r="B108" s="238"/>
      <c r="E108" s="213">
        <v>42826</v>
      </c>
      <c r="F108" s="213" t="s">
        <v>184</v>
      </c>
      <c r="G108" s="214" t="s">
        <v>66</v>
      </c>
      <c r="H108" s="239">
        <f>$C$40/12</f>
        <v>9.1666666666666665E-4</v>
      </c>
      <c r="I108" s="229">
        <f>(SUM('1.  LRAMVA Summary'!D$54:D$71)+SUM('1.  LRAMVA Summary'!D$72:D$73)*(MONTH($E108)-1)/12)*$H108</f>
        <v>0</v>
      </c>
      <c r="J108" s="229">
        <f>(SUM('1.  LRAMVA Summary'!E$54:E$71)+SUM('1.  LRAMVA Summary'!E$72:E$73)*(MONTH($E108)-1)/12)*$H108</f>
        <v>0</v>
      </c>
      <c r="K108" s="229">
        <f>(SUM('1.  LRAMVA Summary'!F$54:F$71)+SUM('1.  LRAMVA Summary'!F$72:F$73)*(MONTH($E108)-1)/12)*$H108</f>
        <v>0</v>
      </c>
      <c r="L108" s="229">
        <f>(SUM('1.  LRAMVA Summary'!G$54:G$71)+SUM('1.  LRAMVA Summary'!G$72:G$73)*(MONTH($E108)-1)/12)*$H108</f>
        <v>0</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50"/>
        <v>0</v>
      </c>
    </row>
    <row r="109" spans="2:23" s="9" customFormat="1">
      <c r="B109" s="66"/>
      <c r="E109" s="213">
        <v>42856</v>
      </c>
      <c r="F109" s="213" t="s">
        <v>184</v>
      </c>
      <c r="G109" s="214" t="s">
        <v>66</v>
      </c>
      <c r="H109" s="239">
        <f t="shared" ref="H109:H110" si="51">$C$40/12</f>
        <v>9.1666666666666665E-4</v>
      </c>
      <c r="I109" s="229">
        <f>(SUM('1.  LRAMVA Summary'!D$54:D$71)+SUM('1.  LRAMVA Summary'!D$72:D$73)*(MONTH($E109)-1)/12)*$H109</f>
        <v>0</v>
      </c>
      <c r="J109" s="229">
        <f>(SUM('1.  LRAMVA Summary'!E$54:E$71)+SUM('1.  LRAMVA Summary'!E$72:E$73)*(MONTH($E109)-1)/12)*$H109</f>
        <v>0</v>
      </c>
      <c r="K109" s="229">
        <f>(SUM('1.  LRAMVA Summary'!F$54:F$71)+SUM('1.  LRAMVA Summary'!F$72:F$73)*(MONTH($E109)-1)/12)*$H109</f>
        <v>0</v>
      </c>
      <c r="L109" s="229">
        <f>(SUM('1.  LRAMVA Summary'!G$54:G$71)+SUM('1.  LRAMVA Summary'!G$72:G$73)*(MONTH($E109)-1)/12)*$H109</f>
        <v>0</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50"/>
        <v>0</v>
      </c>
    </row>
    <row r="110" spans="2:23" s="237" customFormat="1">
      <c r="B110" s="236"/>
      <c r="E110" s="213">
        <v>42887</v>
      </c>
      <c r="F110" s="213" t="s">
        <v>184</v>
      </c>
      <c r="G110" s="214" t="s">
        <v>66</v>
      </c>
      <c r="H110" s="239">
        <f t="shared" si="51"/>
        <v>9.1666666666666665E-4</v>
      </c>
      <c r="I110" s="229">
        <f>(SUM('1.  LRAMVA Summary'!D$54:D$71)+SUM('1.  LRAMVA Summary'!D$72:D$73)*(MONTH($E110)-1)/12)*$H110</f>
        <v>0</v>
      </c>
      <c r="J110" s="229">
        <f>(SUM('1.  LRAMVA Summary'!E$54:E$71)+SUM('1.  LRAMVA Summary'!E$72:E$73)*(MONTH($E110)-1)/12)*$H110</f>
        <v>0</v>
      </c>
      <c r="K110" s="229">
        <f>(SUM('1.  LRAMVA Summary'!F$54:F$71)+SUM('1.  LRAMVA Summary'!F$72:F$73)*(MONTH($E110)-1)/12)*$H110</f>
        <v>0</v>
      </c>
      <c r="L110" s="229">
        <f>(SUM('1.  LRAMVA Summary'!G$54:G$71)+SUM('1.  LRAMVA Summary'!G$72:G$73)*(MONTH($E110)-1)/12)*$H110</f>
        <v>0</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50"/>
        <v>0</v>
      </c>
    </row>
    <row r="111" spans="2:23" s="9" customFormat="1">
      <c r="B111" s="66"/>
      <c r="E111" s="213">
        <v>42917</v>
      </c>
      <c r="F111" s="213" t="s">
        <v>184</v>
      </c>
      <c r="G111" s="214" t="s">
        <v>68</v>
      </c>
      <c r="H111" s="239">
        <f>$C$41/12</f>
        <v>9.1666666666666665E-4</v>
      </c>
      <c r="I111" s="229">
        <f>(SUM('1.  LRAMVA Summary'!D$54:D$71)+SUM('1.  LRAMVA Summary'!D$72:D$73)*(MONTH($E111)-1)/12)*$H111</f>
        <v>0</v>
      </c>
      <c r="J111" s="229">
        <f>(SUM('1.  LRAMVA Summary'!E$54:E$71)+SUM('1.  LRAMVA Summary'!E$72:E$73)*(MONTH($E111)-1)/12)*$H111</f>
        <v>0</v>
      </c>
      <c r="K111" s="229">
        <f>(SUM('1.  LRAMVA Summary'!F$54:F$71)+SUM('1.  LRAMVA Summary'!F$72:F$73)*(MONTH($E111)-1)/12)*$H111</f>
        <v>0</v>
      </c>
      <c r="L111" s="229">
        <f>(SUM('1.  LRAMVA Summary'!G$54:G$71)+SUM('1.  LRAMVA Summary'!G$72:G$73)*(MONTH($E111)-1)/12)*$H111</f>
        <v>0</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50"/>
        <v>0</v>
      </c>
    </row>
    <row r="112" spans="2:23" s="9" customFormat="1">
      <c r="B112" s="66"/>
      <c r="E112" s="213">
        <v>42948</v>
      </c>
      <c r="F112" s="213" t="s">
        <v>184</v>
      </c>
      <c r="G112" s="214" t="s">
        <v>68</v>
      </c>
      <c r="H112" s="239">
        <f t="shared" ref="H112:H113" si="52">$C$41/12</f>
        <v>9.1666666666666665E-4</v>
      </c>
      <c r="I112" s="229">
        <f>(SUM('1.  LRAMVA Summary'!D$54:D$71)+SUM('1.  LRAMVA Summary'!D$72:D$73)*(MONTH($E112)-1)/12)*$H112</f>
        <v>0</v>
      </c>
      <c r="J112" s="229">
        <f>(SUM('1.  LRAMVA Summary'!E$54:E$71)+SUM('1.  LRAMVA Summary'!E$72:E$73)*(MONTH($E112)-1)/12)*$H112</f>
        <v>0</v>
      </c>
      <c r="K112" s="229">
        <f>(SUM('1.  LRAMVA Summary'!F$54:F$71)+SUM('1.  LRAMVA Summary'!F$72:F$73)*(MONTH($E112)-1)/12)*$H112</f>
        <v>0</v>
      </c>
      <c r="L112" s="229">
        <f>(SUM('1.  LRAMVA Summary'!G$54:G$71)+SUM('1.  LRAMVA Summary'!G$72:G$73)*(MONTH($E112)-1)/12)*$H112</f>
        <v>0</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50"/>
        <v>0</v>
      </c>
    </row>
    <row r="113" spans="2:23" s="9" customFormat="1">
      <c r="B113" s="66"/>
      <c r="E113" s="213">
        <v>42979</v>
      </c>
      <c r="F113" s="213" t="s">
        <v>184</v>
      </c>
      <c r="G113" s="214" t="s">
        <v>68</v>
      </c>
      <c r="H113" s="239">
        <f t="shared" si="52"/>
        <v>9.1666666666666665E-4</v>
      </c>
      <c r="I113" s="229">
        <f>(SUM('1.  LRAMVA Summary'!D$54:D$71)+SUM('1.  LRAMVA Summary'!D$72:D$73)*(MONTH($E113)-1)/12)*$H113</f>
        <v>0</v>
      </c>
      <c r="J113" s="229">
        <f>(SUM('1.  LRAMVA Summary'!E$54:E$71)+SUM('1.  LRAMVA Summary'!E$72:E$73)*(MONTH($E113)-1)/12)*$H113</f>
        <v>0</v>
      </c>
      <c r="K113" s="229">
        <f>(SUM('1.  LRAMVA Summary'!F$54:F$71)+SUM('1.  LRAMVA Summary'!F$72:F$73)*(MONTH($E113)-1)/12)*$H113</f>
        <v>0</v>
      </c>
      <c r="L113" s="229">
        <f>(SUM('1.  LRAMVA Summary'!G$54:G$71)+SUM('1.  LRAMVA Summary'!G$72:G$73)*(MONTH($E113)-1)/12)*$H113</f>
        <v>0</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50"/>
        <v>0</v>
      </c>
    </row>
    <row r="114" spans="2:23" s="9" customFormat="1">
      <c r="B114" s="66"/>
      <c r="E114" s="213">
        <v>43009</v>
      </c>
      <c r="F114" s="213" t="s">
        <v>184</v>
      </c>
      <c r="G114" s="214" t="s">
        <v>69</v>
      </c>
      <c r="H114" s="239">
        <f>$C$42/12</f>
        <v>1.25E-3</v>
      </c>
      <c r="I114" s="229">
        <f>(SUM('1.  LRAMVA Summary'!D$54:D$71)+SUM('1.  LRAMVA Summary'!D$72:D$73)*(MONTH($E114)-1)/12)*$H114</f>
        <v>0</v>
      </c>
      <c r="J114" s="229">
        <f>(SUM('1.  LRAMVA Summary'!E$54:E$71)+SUM('1.  LRAMVA Summary'!E$72:E$73)*(MONTH($E114)-1)/12)*$H114</f>
        <v>0</v>
      </c>
      <c r="K114" s="229">
        <f>(SUM('1.  LRAMVA Summary'!F$54:F$71)+SUM('1.  LRAMVA Summary'!F$72:F$73)*(MONTH($E114)-1)/12)*$H114</f>
        <v>0</v>
      </c>
      <c r="L114" s="229">
        <f>(SUM('1.  LRAMVA Summary'!G$54:G$71)+SUM('1.  LRAMVA Summary'!G$72:G$73)*(MONTH($E114)-1)/12)*$H114</f>
        <v>0</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50"/>
        <v>0</v>
      </c>
    </row>
    <row r="115" spans="2:23" s="9" customFormat="1">
      <c r="B115" s="66"/>
      <c r="E115" s="213">
        <v>43040</v>
      </c>
      <c r="F115" s="213" t="s">
        <v>184</v>
      </c>
      <c r="G115" s="214" t="s">
        <v>69</v>
      </c>
      <c r="H115" s="239">
        <f t="shared" ref="H115:H116" si="53">$C$42/12</f>
        <v>1.25E-3</v>
      </c>
      <c r="I115" s="229">
        <f>(SUM('1.  LRAMVA Summary'!D$54:D$71)+SUM('1.  LRAMVA Summary'!D$72:D$73)*(MONTH($E115)-1)/12)*$H115</f>
        <v>0</v>
      </c>
      <c r="J115" s="229">
        <f>(SUM('1.  LRAMVA Summary'!E$54:E$71)+SUM('1.  LRAMVA Summary'!E$72:E$73)*(MONTH($E115)-1)/12)*$H115</f>
        <v>0</v>
      </c>
      <c r="K115" s="229">
        <f>(SUM('1.  LRAMVA Summary'!F$54:F$71)+SUM('1.  LRAMVA Summary'!F$72:F$73)*(MONTH($E115)-1)/12)*$H115</f>
        <v>0</v>
      </c>
      <c r="L115" s="229">
        <f>(SUM('1.  LRAMVA Summary'!G$54:G$71)+SUM('1.  LRAMVA Summary'!G$72:G$73)*(MONTH($E115)-1)/12)*$H115</f>
        <v>0</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50"/>
        <v>0</v>
      </c>
    </row>
    <row r="116" spans="2:23" s="9" customFormat="1">
      <c r="B116" s="66"/>
      <c r="E116" s="213">
        <v>43070</v>
      </c>
      <c r="F116" s="213" t="s">
        <v>184</v>
      </c>
      <c r="G116" s="214" t="s">
        <v>69</v>
      </c>
      <c r="H116" s="239">
        <f t="shared" si="53"/>
        <v>1.25E-3</v>
      </c>
      <c r="I116" s="229">
        <f>(SUM('1.  LRAMVA Summary'!D$54:D$71)+SUM('1.  LRAMVA Summary'!D$72:D$73)*(MONTH($E116)-1)/12)*$H116</f>
        <v>0</v>
      </c>
      <c r="J116" s="229">
        <f>(SUM('1.  LRAMVA Summary'!E$54:E$71)+SUM('1.  LRAMVA Summary'!E$72:E$73)*(MONTH($E116)-1)/12)*$H116</f>
        <v>0</v>
      </c>
      <c r="K116" s="229">
        <f>(SUM('1.  LRAMVA Summary'!F$54:F$71)+SUM('1.  LRAMVA Summary'!F$72:F$73)*(MONTH($E116)-1)/12)*$H116</f>
        <v>0</v>
      </c>
      <c r="L116" s="229">
        <f>(SUM('1.  LRAMVA Summary'!G$54:G$71)+SUM('1.  LRAMVA Summary'!G$72:G$73)*(MONTH($E116)-1)/12)*$H116</f>
        <v>0</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50"/>
        <v>0</v>
      </c>
    </row>
    <row r="117" spans="2:23" s="9" customFormat="1" ht="15.75" thickBot="1">
      <c r="B117" s="66"/>
      <c r="E117" s="215" t="s">
        <v>467</v>
      </c>
      <c r="F117" s="215"/>
      <c r="G117" s="216"/>
      <c r="H117" s="217"/>
      <c r="I117" s="218">
        <f>SUM(I104:I116)</f>
        <v>0</v>
      </c>
      <c r="J117" s="218">
        <f>SUM(J104:J116)</f>
        <v>0</v>
      </c>
      <c r="K117" s="218">
        <f t="shared" ref="K117:O117" si="54">SUM(K104:K116)</f>
        <v>0</v>
      </c>
      <c r="L117" s="218">
        <f t="shared" si="54"/>
        <v>0</v>
      </c>
      <c r="M117" s="218">
        <f t="shared" si="54"/>
        <v>0</v>
      </c>
      <c r="N117" s="218">
        <f t="shared" si="54"/>
        <v>0</v>
      </c>
      <c r="O117" s="218">
        <f t="shared" si="54"/>
        <v>0</v>
      </c>
      <c r="P117" s="218">
        <f t="shared" ref="P117:V117" si="55">SUM(P104:P116)</f>
        <v>0</v>
      </c>
      <c r="Q117" s="218">
        <f t="shared" si="55"/>
        <v>0</v>
      </c>
      <c r="R117" s="218">
        <f t="shared" si="55"/>
        <v>0</v>
      </c>
      <c r="S117" s="218">
        <f t="shared" si="55"/>
        <v>0</v>
      </c>
      <c r="T117" s="218">
        <f t="shared" si="55"/>
        <v>0</v>
      </c>
      <c r="U117" s="218">
        <f t="shared" si="55"/>
        <v>0</v>
      </c>
      <c r="V117" s="218">
        <f t="shared" si="55"/>
        <v>0</v>
      </c>
      <c r="W117" s="218">
        <f>SUM(W104:W116)</f>
        <v>0</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0</v>
      </c>
      <c r="J119" s="227">
        <f t="shared" ref="J119" si="56">J117+J118</f>
        <v>0</v>
      </c>
      <c r="K119" s="227">
        <f t="shared" ref="K119" si="57">K117+K118</f>
        <v>0</v>
      </c>
      <c r="L119" s="227">
        <f t="shared" ref="L119" si="58">L117+L118</f>
        <v>0</v>
      </c>
      <c r="M119" s="227">
        <f t="shared" ref="M119" si="59">M117+M118</f>
        <v>0</v>
      </c>
      <c r="N119" s="227">
        <f t="shared" ref="N119" si="60">N117+N118</f>
        <v>0</v>
      </c>
      <c r="O119" s="227">
        <f t="shared" ref="O119:V119" si="61">O117+O118</f>
        <v>0</v>
      </c>
      <c r="P119" s="227">
        <f t="shared" si="61"/>
        <v>0</v>
      </c>
      <c r="Q119" s="227">
        <f t="shared" si="61"/>
        <v>0</v>
      </c>
      <c r="R119" s="227">
        <f t="shared" si="61"/>
        <v>0</v>
      </c>
      <c r="S119" s="227">
        <f t="shared" si="61"/>
        <v>0</v>
      </c>
      <c r="T119" s="227">
        <f t="shared" si="61"/>
        <v>0</v>
      </c>
      <c r="U119" s="227">
        <f t="shared" si="61"/>
        <v>0</v>
      </c>
      <c r="V119" s="227">
        <f t="shared" si="61"/>
        <v>0</v>
      </c>
      <c r="W119" s="227">
        <f t="shared" ref="W119" si="62">W117+W118</f>
        <v>0</v>
      </c>
    </row>
    <row r="120" spans="2:23" s="9" customFormat="1">
      <c r="B120" s="66"/>
      <c r="E120" s="213">
        <v>43101</v>
      </c>
      <c r="F120" s="213" t="s">
        <v>185</v>
      </c>
      <c r="G120" s="214" t="s">
        <v>65</v>
      </c>
      <c r="H120" s="239">
        <f>$C$43/12</f>
        <v>1.25E-3</v>
      </c>
      <c r="I120" s="229">
        <f>(SUM('1.  LRAMVA Summary'!D$54:D$74)+SUM('1.  LRAMVA Summary'!D$75:D$76)*(MONTH($E120)-1)/12)*$H120</f>
        <v>0</v>
      </c>
      <c r="J120" s="229">
        <f>(SUM('1.  LRAMVA Summary'!E$54:E$74)+SUM('1.  LRAMVA Summary'!E$75:E$76)*(MONTH($E120)-1)/12)*$H120</f>
        <v>0</v>
      </c>
      <c r="K120" s="229">
        <f>(SUM('1.  LRAMVA Summary'!F$54:F$74)+SUM('1.  LRAMVA Summary'!F$75:F$76)*(MONTH($E120)-1)/12)*$H120</f>
        <v>0</v>
      </c>
      <c r="L120" s="229">
        <f>(SUM('1.  LRAMVA Summary'!G$54:G$74)+SUM('1.  LRAMVA Summary'!G$75:G$76)*(MONTH($E120)-1)/12)*$H120</f>
        <v>0</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0</v>
      </c>
    </row>
    <row r="121" spans="2:23" s="9" customFormat="1">
      <c r="B121" s="66"/>
      <c r="E121" s="213">
        <v>43132</v>
      </c>
      <c r="F121" s="213" t="s">
        <v>185</v>
      </c>
      <c r="G121" s="214" t="s">
        <v>65</v>
      </c>
      <c r="H121" s="239">
        <f t="shared" ref="H121:H122" si="63">$C$43/12</f>
        <v>1.25E-3</v>
      </c>
      <c r="I121" s="229">
        <f>(SUM('1.  LRAMVA Summary'!D$54:D$74)+SUM('1.  LRAMVA Summary'!D$75:D$76)*(MONTH($E121)-1)/12)*$H121</f>
        <v>0</v>
      </c>
      <c r="J121" s="229">
        <f>(SUM('1.  LRAMVA Summary'!E$54:E$74)+SUM('1.  LRAMVA Summary'!E$75:E$76)*(MONTH($E121)-1)/12)*$H121</f>
        <v>0</v>
      </c>
      <c r="K121" s="229">
        <f>(SUM('1.  LRAMVA Summary'!F$54:F$74)+SUM('1.  LRAMVA Summary'!F$75:F$76)*(MONTH($E121)-1)/12)*$H121</f>
        <v>0</v>
      </c>
      <c r="L121" s="229">
        <f>(SUM('1.  LRAMVA Summary'!G$54:G$74)+SUM('1.  LRAMVA Summary'!G$75:G$76)*(MONTH($E121)-1)/12)*$H121</f>
        <v>0</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4">SUM(I121:V121)</f>
        <v>0</v>
      </c>
    </row>
    <row r="122" spans="2:23" s="9" customFormat="1">
      <c r="B122" s="66"/>
      <c r="E122" s="213">
        <v>43160</v>
      </c>
      <c r="F122" s="213" t="s">
        <v>185</v>
      </c>
      <c r="G122" s="214" t="s">
        <v>65</v>
      </c>
      <c r="H122" s="239">
        <f t="shared" si="63"/>
        <v>1.25E-3</v>
      </c>
      <c r="I122" s="229">
        <f>(SUM('1.  LRAMVA Summary'!D$54:D$74)+SUM('1.  LRAMVA Summary'!D$75:D$76)*(MONTH($E122)-1)/12)*$H122</f>
        <v>0</v>
      </c>
      <c r="J122" s="229">
        <f>(SUM('1.  LRAMVA Summary'!E$54:E$74)+SUM('1.  LRAMVA Summary'!E$75:E$76)*(MONTH($E122)-1)/12)*$H122</f>
        <v>0</v>
      </c>
      <c r="K122" s="229">
        <f>(SUM('1.  LRAMVA Summary'!F$54:F$74)+SUM('1.  LRAMVA Summary'!F$75:F$76)*(MONTH($E122)-1)/12)*$H122</f>
        <v>0</v>
      </c>
      <c r="L122" s="229">
        <f>(SUM('1.  LRAMVA Summary'!G$54:G$74)+SUM('1.  LRAMVA Summary'!G$75:G$76)*(MONTH($E122)-1)/12)*$H122</f>
        <v>0</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4"/>
        <v>0</v>
      </c>
    </row>
    <row r="123" spans="2:23" s="8" customFormat="1">
      <c r="B123" s="238"/>
      <c r="E123" s="213">
        <v>43191</v>
      </c>
      <c r="F123" s="213" t="s">
        <v>185</v>
      </c>
      <c r="G123" s="214" t="s">
        <v>66</v>
      </c>
      <c r="H123" s="239">
        <f>$C$44/12</f>
        <v>1.575E-3</v>
      </c>
      <c r="I123" s="229">
        <f>(SUM('1.  LRAMVA Summary'!D$54:D$74)+SUM('1.  LRAMVA Summary'!D$75:D$76)*(MONTH($E123)-1)/12)*$H123</f>
        <v>0</v>
      </c>
      <c r="J123" s="229">
        <f>(SUM('1.  LRAMVA Summary'!E$54:E$74)+SUM('1.  LRAMVA Summary'!E$75:E$76)*(MONTH($E123)-1)/12)*$H123</f>
        <v>0</v>
      </c>
      <c r="K123" s="229">
        <f>(SUM('1.  LRAMVA Summary'!F$54:F$74)+SUM('1.  LRAMVA Summary'!F$75:F$76)*(MONTH($E123)-1)/12)*$H123</f>
        <v>0</v>
      </c>
      <c r="L123" s="229">
        <f>(SUM('1.  LRAMVA Summary'!G$54:G$74)+SUM('1.  LRAMVA Summary'!G$75:G$76)*(MONTH($E123)-1)/12)*$H123</f>
        <v>0</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4"/>
        <v>0</v>
      </c>
    </row>
    <row r="124" spans="2:23" s="9" customFormat="1">
      <c r="B124" s="66"/>
      <c r="E124" s="213">
        <v>43221</v>
      </c>
      <c r="F124" s="213" t="s">
        <v>185</v>
      </c>
      <c r="G124" s="214" t="s">
        <v>66</v>
      </c>
      <c r="H124" s="239">
        <f t="shared" ref="H124:H125" si="65">$C$44/12</f>
        <v>1.575E-3</v>
      </c>
      <c r="I124" s="229">
        <f>(SUM('1.  LRAMVA Summary'!D$54:D$74)+SUM('1.  LRAMVA Summary'!D$75:D$76)*(MONTH($E124)-1)/12)*$H124</f>
        <v>0</v>
      </c>
      <c r="J124" s="229">
        <f>(SUM('1.  LRAMVA Summary'!E$54:E$74)+SUM('1.  LRAMVA Summary'!E$75:E$76)*(MONTH($E124)-1)/12)*$H124</f>
        <v>0</v>
      </c>
      <c r="K124" s="229">
        <f>(SUM('1.  LRAMVA Summary'!F$54:F$74)+SUM('1.  LRAMVA Summary'!F$75:F$76)*(MONTH($E124)-1)/12)*$H124</f>
        <v>0</v>
      </c>
      <c r="L124" s="229">
        <f>(SUM('1.  LRAMVA Summary'!G$54:G$74)+SUM('1.  LRAMVA Summary'!G$75:G$76)*(MONTH($E124)-1)/12)*$H124</f>
        <v>0</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4"/>
        <v>0</v>
      </c>
    </row>
    <row r="125" spans="2:23" s="237" customFormat="1">
      <c r="B125" s="236"/>
      <c r="E125" s="213">
        <v>43252</v>
      </c>
      <c r="F125" s="213" t="s">
        <v>185</v>
      </c>
      <c r="G125" s="214" t="s">
        <v>66</v>
      </c>
      <c r="H125" s="239">
        <f t="shared" si="65"/>
        <v>1.575E-3</v>
      </c>
      <c r="I125" s="229">
        <f>(SUM('1.  LRAMVA Summary'!D$54:D$74)+SUM('1.  LRAMVA Summary'!D$75:D$76)*(MONTH($E125)-1)/12)*$H125</f>
        <v>0</v>
      </c>
      <c r="J125" s="229">
        <f>(SUM('1.  LRAMVA Summary'!E$54:E$74)+SUM('1.  LRAMVA Summary'!E$75:E$76)*(MONTH($E125)-1)/12)*$H125</f>
        <v>0</v>
      </c>
      <c r="K125" s="229">
        <f>(SUM('1.  LRAMVA Summary'!F$54:F$74)+SUM('1.  LRAMVA Summary'!F$75:F$76)*(MONTH($E125)-1)/12)*$H125</f>
        <v>0</v>
      </c>
      <c r="L125" s="229">
        <f>(SUM('1.  LRAMVA Summary'!G$54:G$74)+SUM('1.  LRAMVA Summary'!G$75:G$76)*(MONTH($E125)-1)/12)*$H125</f>
        <v>0</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4"/>
        <v>0</v>
      </c>
    </row>
    <row r="126" spans="2:23" s="9" customFormat="1">
      <c r="B126" s="66"/>
      <c r="E126" s="213">
        <v>43282</v>
      </c>
      <c r="F126" s="213" t="s">
        <v>185</v>
      </c>
      <c r="G126" s="214" t="s">
        <v>68</v>
      </c>
      <c r="H126" s="239">
        <f>$C$45/12</f>
        <v>1.575E-3</v>
      </c>
      <c r="I126" s="229">
        <f>(SUM('1.  LRAMVA Summary'!D$54:D$74)+SUM('1.  LRAMVA Summary'!D$75:D$76)*(MONTH($E126)-1)/12)*$H126</f>
        <v>0</v>
      </c>
      <c r="J126" s="229">
        <f>(SUM('1.  LRAMVA Summary'!E$54:E$74)+SUM('1.  LRAMVA Summary'!E$75:E$76)*(MONTH($E126)-1)/12)*$H126</f>
        <v>0</v>
      </c>
      <c r="K126" s="229">
        <f>(SUM('1.  LRAMVA Summary'!F$54:F$74)+SUM('1.  LRAMVA Summary'!F$75:F$76)*(MONTH($E126)-1)/12)*$H126</f>
        <v>0</v>
      </c>
      <c r="L126" s="229">
        <f>(SUM('1.  LRAMVA Summary'!G$54:G$74)+SUM('1.  LRAMVA Summary'!G$75:G$76)*(MONTH($E126)-1)/12)*$H126</f>
        <v>0</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4"/>
        <v>0</v>
      </c>
    </row>
    <row r="127" spans="2:23" s="9" customFormat="1">
      <c r="B127" s="66"/>
      <c r="E127" s="213">
        <v>43313</v>
      </c>
      <c r="F127" s="213" t="s">
        <v>185</v>
      </c>
      <c r="G127" s="214" t="s">
        <v>68</v>
      </c>
      <c r="H127" s="239">
        <f t="shared" ref="H127:H128" si="66">$C$45/12</f>
        <v>1.575E-3</v>
      </c>
      <c r="I127" s="229">
        <f>(SUM('1.  LRAMVA Summary'!D$54:D$74)+SUM('1.  LRAMVA Summary'!D$75:D$76)*(MONTH($E127)-1)/12)*$H127</f>
        <v>0</v>
      </c>
      <c r="J127" s="229">
        <f>(SUM('1.  LRAMVA Summary'!E$54:E$74)+SUM('1.  LRAMVA Summary'!E$75:E$76)*(MONTH($E127)-1)/12)*$H127</f>
        <v>0</v>
      </c>
      <c r="K127" s="229">
        <f>(SUM('1.  LRAMVA Summary'!F$54:F$74)+SUM('1.  LRAMVA Summary'!F$75:F$76)*(MONTH($E127)-1)/12)*$H127</f>
        <v>0</v>
      </c>
      <c r="L127" s="229">
        <f>(SUM('1.  LRAMVA Summary'!G$54:G$74)+SUM('1.  LRAMVA Summary'!G$75:G$76)*(MONTH($E127)-1)/12)*$H127</f>
        <v>0</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4"/>
        <v>0</v>
      </c>
    </row>
    <row r="128" spans="2:23" s="9" customFormat="1">
      <c r="B128" s="66"/>
      <c r="E128" s="213">
        <v>43344</v>
      </c>
      <c r="F128" s="213" t="s">
        <v>185</v>
      </c>
      <c r="G128" s="214" t="s">
        <v>68</v>
      </c>
      <c r="H128" s="239">
        <f t="shared" si="66"/>
        <v>1.575E-3</v>
      </c>
      <c r="I128" s="229">
        <f>(SUM('1.  LRAMVA Summary'!D$54:D$74)+SUM('1.  LRAMVA Summary'!D$75:D$76)*(MONTH($E128)-1)/12)*$H128</f>
        <v>0</v>
      </c>
      <c r="J128" s="229">
        <f>(SUM('1.  LRAMVA Summary'!E$54:E$74)+SUM('1.  LRAMVA Summary'!E$75:E$76)*(MONTH($E128)-1)/12)*$H128</f>
        <v>0</v>
      </c>
      <c r="K128" s="229">
        <f>(SUM('1.  LRAMVA Summary'!F$54:F$74)+SUM('1.  LRAMVA Summary'!F$75:F$76)*(MONTH($E128)-1)/12)*$H128</f>
        <v>0</v>
      </c>
      <c r="L128" s="229">
        <f>(SUM('1.  LRAMVA Summary'!G$54:G$74)+SUM('1.  LRAMVA Summary'!G$75:G$76)*(MONTH($E128)-1)/12)*$H128</f>
        <v>0</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4"/>
        <v>0</v>
      </c>
    </row>
    <row r="129" spans="2:23" s="9" customFormat="1">
      <c r="B129" s="66"/>
      <c r="E129" s="213">
        <v>43374</v>
      </c>
      <c r="F129" s="213" t="s">
        <v>185</v>
      </c>
      <c r="G129" s="214" t="s">
        <v>69</v>
      </c>
      <c r="H129" s="239">
        <f>$C$46/12</f>
        <v>1.8083333333333335E-3</v>
      </c>
      <c r="I129" s="229">
        <f>(SUM('1.  LRAMVA Summary'!D$54:D$74)+SUM('1.  LRAMVA Summary'!D$75:D$76)*(MONTH($E129)-1)/12)*$H129</f>
        <v>0</v>
      </c>
      <c r="J129" s="229">
        <f>(SUM('1.  LRAMVA Summary'!E$54:E$74)+SUM('1.  LRAMVA Summary'!E$75:E$76)*(MONTH($E129)-1)/12)*$H129</f>
        <v>0</v>
      </c>
      <c r="K129" s="229">
        <f>(SUM('1.  LRAMVA Summary'!F$54:F$74)+SUM('1.  LRAMVA Summary'!F$75:F$76)*(MONTH($E129)-1)/12)*$H129</f>
        <v>0</v>
      </c>
      <c r="L129" s="229">
        <f>(SUM('1.  LRAMVA Summary'!G$54:G$74)+SUM('1.  LRAMVA Summary'!G$75:G$76)*(MONTH($E129)-1)/12)*$H129</f>
        <v>0</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4"/>
        <v>0</v>
      </c>
    </row>
    <row r="130" spans="2:23" s="9" customFormat="1">
      <c r="B130" s="66"/>
      <c r="E130" s="213">
        <v>43405</v>
      </c>
      <c r="F130" s="213" t="s">
        <v>185</v>
      </c>
      <c r="G130" s="214" t="s">
        <v>69</v>
      </c>
      <c r="H130" s="239">
        <f t="shared" ref="H130:H131" si="67">$C$46/12</f>
        <v>1.8083333333333335E-3</v>
      </c>
      <c r="I130" s="229">
        <f>(SUM('1.  LRAMVA Summary'!D$54:D$74)+SUM('1.  LRAMVA Summary'!D$75:D$76)*(MONTH($E130)-1)/12)*$H130</f>
        <v>0</v>
      </c>
      <c r="J130" s="229">
        <f>(SUM('1.  LRAMVA Summary'!E$54:E$74)+SUM('1.  LRAMVA Summary'!E$75:E$76)*(MONTH($E130)-1)/12)*$H130</f>
        <v>0</v>
      </c>
      <c r="K130" s="229">
        <f>(SUM('1.  LRAMVA Summary'!F$54:F$74)+SUM('1.  LRAMVA Summary'!F$75:F$76)*(MONTH($E130)-1)/12)*$H130</f>
        <v>0</v>
      </c>
      <c r="L130" s="229">
        <f>(SUM('1.  LRAMVA Summary'!G$54:G$74)+SUM('1.  LRAMVA Summary'!G$75:G$76)*(MONTH($E130)-1)/12)*$H130</f>
        <v>0</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4"/>
        <v>0</v>
      </c>
    </row>
    <row r="131" spans="2:23" s="9" customFormat="1">
      <c r="B131" s="66"/>
      <c r="E131" s="213">
        <v>43435</v>
      </c>
      <c r="F131" s="213" t="s">
        <v>185</v>
      </c>
      <c r="G131" s="214" t="s">
        <v>69</v>
      </c>
      <c r="H131" s="239">
        <f t="shared" si="67"/>
        <v>1.8083333333333335E-3</v>
      </c>
      <c r="I131" s="229">
        <f>(SUM('1.  LRAMVA Summary'!D$54:D$74)+SUM('1.  LRAMVA Summary'!D$75:D$76)*(MONTH($E131)-1)/12)*$H131</f>
        <v>0</v>
      </c>
      <c r="J131" s="229">
        <f>(SUM('1.  LRAMVA Summary'!E$54:E$74)+SUM('1.  LRAMVA Summary'!E$75:E$76)*(MONTH($E131)-1)/12)*$H131</f>
        <v>0</v>
      </c>
      <c r="K131" s="229">
        <f>(SUM('1.  LRAMVA Summary'!F$54:F$74)+SUM('1.  LRAMVA Summary'!F$75:F$76)*(MONTH($E131)-1)/12)*$H131</f>
        <v>0</v>
      </c>
      <c r="L131" s="229">
        <f>(SUM('1.  LRAMVA Summary'!G$54:G$74)+SUM('1.  LRAMVA Summary'!G$75:G$76)*(MONTH($E131)-1)/12)*$H131</f>
        <v>0</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4"/>
        <v>0</v>
      </c>
    </row>
    <row r="132" spans="2:23" s="9" customFormat="1" ht="15.75" thickBot="1">
      <c r="B132" s="66"/>
      <c r="E132" s="215" t="s">
        <v>468</v>
      </c>
      <c r="F132" s="215"/>
      <c r="G132" s="216"/>
      <c r="H132" s="217"/>
      <c r="I132" s="218">
        <f>SUM(I119:I131)</f>
        <v>0</v>
      </c>
      <c r="J132" s="218">
        <f>SUM(J119:J131)</f>
        <v>0</v>
      </c>
      <c r="K132" s="218">
        <f t="shared" ref="K132:O132" si="68">SUM(K119:K131)</f>
        <v>0</v>
      </c>
      <c r="L132" s="218">
        <f t="shared" si="68"/>
        <v>0</v>
      </c>
      <c r="M132" s="218">
        <f t="shared" si="68"/>
        <v>0</v>
      </c>
      <c r="N132" s="218">
        <f t="shared" si="68"/>
        <v>0</v>
      </c>
      <c r="O132" s="218">
        <f t="shared" si="68"/>
        <v>0</v>
      </c>
      <c r="P132" s="218">
        <f t="shared" ref="P132:V132" si="69">SUM(P119:P131)</f>
        <v>0</v>
      </c>
      <c r="Q132" s="218">
        <f t="shared" si="69"/>
        <v>0</v>
      </c>
      <c r="R132" s="218">
        <f t="shared" si="69"/>
        <v>0</v>
      </c>
      <c r="S132" s="218">
        <f t="shared" si="69"/>
        <v>0</v>
      </c>
      <c r="T132" s="218">
        <f t="shared" si="69"/>
        <v>0</v>
      </c>
      <c r="U132" s="218">
        <f t="shared" si="69"/>
        <v>0</v>
      </c>
      <c r="V132" s="218">
        <f t="shared" si="69"/>
        <v>0</v>
      </c>
      <c r="W132" s="218">
        <f>SUM(W119:W131)</f>
        <v>0</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0</v>
      </c>
      <c r="J134" s="227">
        <f t="shared" ref="J134" si="70">J132+J133</f>
        <v>0</v>
      </c>
      <c r="K134" s="227">
        <f t="shared" ref="K134" si="71">K132+K133</f>
        <v>0</v>
      </c>
      <c r="L134" s="227">
        <f t="shared" ref="L134" si="72">L132+L133</f>
        <v>0</v>
      </c>
      <c r="M134" s="227">
        <f t="shared" ref="M134" si="73">M132+M133</f>
        <v>0</v>
      </c>
      <c r="N134" s="227">
        <f t="shared" ref="N134" si="74">N132+N133</f>
        <v>0</v>
      </c>
      <c r="O134" s="227">
        <f t="shared" ref="O134:V134" si="75">O132+O133</f>
        <v>0</v>
      </c>
      <c r="P134" s="227">
        <f t="shared" si="75"/>
        <v>0</v>
      </c>
      <c r="Q134" s="227">
        <f t="shared" si="75"/>
        <v>0</v>
      </c>
      <c r="R134" s="227">
        <f t="shared" si="75"/>
        <v>0</v>
      </c>
      <c r="S134" s="227">
        <f t="shared" si="75"/>
        <v>0</v>
      </c>
      <c r="T134" s="227">
        <f t="shared" si="75"/>
        <v>0</v>
      </c>
      <c r="U134" s="227">
        <f t="shared" si="75"/>
        <v>0</v>
      </c>
      <c r="V134" s="227">
        <f t="shared" si="75"/>
        <v>0</v>
      </c>
      <c r="W134" s="227">
        <f>W132+W133</f>
        <v>0</v>
      </c>
    </row>
    <row r="135" spans="2:23" s="9" customFormat="1">
      <c r="B135" s="66"/>
      <c r="E135" s="213">
        <v>43466</v>
      </c>
      <c r="F135" s="213" t="s">
        <v>186</v>
      </c>
      <c r="G135" s="214" t="s">
        <v>65</v>
      </c>
      <c r="H135" s="239">
        <f>$C$47/12</f>
        <v>2.0416666666666669E-3</v>
      </c>
      <c r="I135" s="229">
        <f>(SUM('1.  LRAMVA Summary'!D$54:D$77)+SUM('1.  LRAMVA Summary'!D$78:D$79)*(MONTH($E135)-1)/12)*$H135</f>
        <v>0</v>
      </c>
      <c r="J135" s="229">
        <f>(SUM('1.  LRAMVA Summary'!E$54:E$77)+SUM('1.  LRAMVA Summary'!E$78:E$79)*(MONTH($E135)-1)/12)*$H135</f>
        <v>0</v>
      </c>
      <c r="K135" s="229">
        <f>(SUM('1.  LRAMVA Summary'!F$54:F$77)+SUM('1.  LRAMVA Summary'!F$78:F$79)*(MONTH($E135)-1)/12)*$H135</f>
        <v>0</v>
      </c>
      <c r="L135" s="229">
        <f>(SUM('1.  LRAMVA Summary'!G$54:G$77)+SUM('1.  LRAMVA Summary'!G$78:G$79)*(MONTH($E135)-1)/12)*$H135</f>
        <v>0</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0</v>
      </c>
    </row>
    <row r="136" spans="2:23" s="9" customFormat="1">
      <c r="B136" s="66"/>
      <c r="E136" s="213">
        <v>43497</v>
      </c>
      <c r="F136" s="213" t="s">
        <v>186</v>
      </c>
      <c r="G136" s="214" t="s">
        <v>65</v>
      </c>
      <c r="H136" s="239">
        <f t="shared" ref="H136:H137" si="76">$C$47/12</f>
        <v>2.0416666666666669E-3</v>
      </c>
      <c r="I136" s="229">
        <f>(SUM('1.  LRAMVA Summary'!D$54:D$77)+SUM('1.  LRAMVA Summary'!D$78:D$79)*(MONTH($E136)-1)/12)*$H136</f>
        <v>0</v>
      </c>
      <c r="J136" s="229">
        <f>(SUM('1.  LRAMVA Summary'!E$54:E$77)+SUM('1.  LRAMVA Summary'!E$78:E$79)*(MONTH($E136)-1)/12)*$H136</f>
        <v>0</v>
      </c>
      <c r="K136" s="229">
        <f>(SUM('1.  LRAMVA Summary'!F$54:F$77)+SUM('1.  LRAMVA Summary'!F$78:F$79)*(MONTH($E136)-1)/12)*$H136</f>
        <v>0</v>
      </c>
      <c r="L136" s="229">
        <f>(SUM('1.  LRAMVA Summary'!G$54:G$77)+SUM('1.  LRAMVA Summary'!G$78:G$79)*(MONTH($E136)-1)/12)*$H136</f>
        <v>0</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7">SUM(I136:V136)</f>
        <v>0</v>
      </c>
    </row>
    <row r="137" spans="2:23" s="9" customFormat="1">
      <c r="B137" s="66"/>
      <c r="E137" s="213">
        <v>43525</v>
      </c>
      <c r="F137" s="213" t="s">
        <v>186</v>
      </c>
      <c r="G137" s="214" t="s">
        <v>65</v>
      </c>
      <c r="H137" s="239">
        <f t="shared" si="76"/>
        <v>2.0416666666666669E-3</v>
      </c>
      <c r="I137" s="229">
        <f>(SUM('1.  LRAMVA Summary'!D$54:D$77)+SUM('1.  LRAMVA Summary'!D$78:D$79)*(MONTH($E137)-1)/12)*$H137</f>
        <v>0</v>
      </c>
      <c r="J137" s="229">
        <f>(SUM('1.  LRAMVA Summary'!E$54:E$77)+SUM('1.  LRAMVA Summary'!E$78:E$79)*(MONTH($E137)-1)/12)*$H137</f>
        <v>0</v>
      </c>
      <c r="K137" s="229">
        <f>(SUM('1.  LRAMVA Summary'!F$54:F$77)+SUM('1.  LRAMVA Summary'!F$78:F$79)*(MONTH($E137)-1)/12)*$H137</f>
        <v>0</v>
      </c>
      <c r="L137" s="229">
        <f>(SUM('1.  LRAMVA Summary'!G$54:G$77)+SUM('1.  LRAMVA Summary'!G$78:G$79)*(MONTH($E137)-1)/12)*$H137</f>
        <v>0</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7"/>
        <v>0</v>
      </c>
    </row>
    <row r="138" spans="2:23" s="8" customFormat="1">
      <c r="B138" s="238"/>
      <c r="E138" s="213">
        <v>43556</v>
      </c>
      <c r="F138" s="213" t="s">
        <v>186</v>
      </c>
      <c r="G138" s="214" t="s">
        <v>66</v>
      </c>
      <c r="H138" s="239">
        <f>$C$48/12</f>
        <v>1.8166666666666667E-3</v>
      </c>
      <c r="I138" s="229">
        <f>(SUM('1.  LRAMVA Summary'!D$54:D$77)+SUM('1.  LRAMVA Summary'!D$78:D$79)*(MONTH($E138)-1)/12)*$H138</f>
        <v>0</v>
      </c>
      <c r="J138" s="229">
        <f>(SUM('1.  LRAMVA Summary'!E$54:E$77)+SUM('1.  LRAMVA Summary'!E$78:E$79)*(MONTH($E138)-1)/12)*$H138</f>
        <v>0</v>
      </c>
      <c r="K138" s="229">
        <f>(SUM('1.  LRAMVA Summary'!F$54:F$77)+SUM('1.  LRAMVA Summary'!F$78:F$79)*(MONTH($E138)-1)/12)*$H138</f>
        <v>0</v>
      </c>
      <c r="L138" s="229">
        <f>(SUM('1.  LRAMVA Summary'!G$54:G$77)+SUM('1.  LRAMVA Summary'!G$78:G$79)*(MONTH($E138)-1)/12)*$H138</f>
        <v>0</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7"/>
        <v>0</v>
      </c>
    </row>
    <row r="139" spans="2:23" s="9" customFormat="1">
      <c r="B139" s="66"/>
      <c r="E139" s="213">
        <v>43586</v>
      </c>
      <c r="F139" s="213" t="s">
        <v>186</v>
      </c>
      <c r="G139" s="214" t="s">
        <v>66</v>
      </c>
      <c r="H139" s="239">
        <f>$C$48/12</f>
        <v>1.8166666666666667E-3</v>
      </c>
      <c r="I139" s="229">
        <f>(SUM('1.  LRAMVA Summary'!D$54:D$77)+SUM('1.  LRAMVA Summary'!D$78:D$79)*(MONTH($E139)-1)/12)*$H139</f>
        <v>0</v>
      </c>
      <c r="J139" s="229">
        <f>(SUM('1.  LRAMVA Summary'!E$54:E$77)+SUM('1.  LRAMVA Summary'!E$78:E$79)*(MONTH($E139)-1)/12)*$H139</f>
        <v>0</v>
      </c>
      <c r="K139" s="229">
        <f>(SUM('1.  LRAMVA Summary'!F$54:F$77)+SUM('1.  LRAMVA Summary'!F$78:F$79)*(MONTH($E139)-1)/12)*$H139</f>
        <v>0</v>
      </c>
      <c r="L139" s="229">
        <f>(SUM('1.  LRAMVA Summary'!G$54:G$77)+SUM('1.  LRAMVA Summary'!G$78:G$79)*(MONTH($E139)-1)/12)*$H139</f>
        <v>0</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7"/>
        <v>0</v>
      </c>
    </row>
    <row r="140" spans="2:23" s="9" customFormat="1">
      <c r="B140" s="66"/>
      <c r="E140" s="213">
        <v>43617</v>
      </c>
      <c r="F140" s="213" t="s">
        <v>186</v>
      </c>
      <c r="G140" s="214" t="s">
        <v>66</v>
      </c>
      <c r="H140" s="239">
        <f t="shared" ref="H140" si="78">$C$48/12</f>
        <v>1.8166666666666667E-3</v>
      </c>
      <c r="I140" s="229">
        <f>(SUM('1.  LRAMVA Summary'!D$54:D$77)+SUM('1.  LRAMVA Summary'!D$78:D$79)*(MONTH($E140)-1)/12)*$H140</f>
        <v>0</v>
      </c>
      <c r="J140" s="229">
        <f>(SUM('1.  LRAMVA Summary'!E$54:E$77)+SUM('1.  LRAMVA Summary'!E$78:E$79)*(MONTH($E140)-1)/12)*$H140</f>
        <v>0</v>
      </c>
      <c r="K140" s="229">
        <f>(SUM('1.  LRAMVA Summary'!F$54:F$77)+SUM('1.  LRAMVA Summary'!F$78:F$79)*(MONTH($E140)-1)/12)*$H140</f>
        <v>0</v>
      </c>
      <c r="L140" s="229">
        <f>(SUM('1.  LRAMVA Summary'!G$54:G$77)+SUM('1.  LRAMVA Summary'!G$78:G$79)*(MONTH($E140)-1)/12)*$H140</f>
        <v>0</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7"/>
        <v>0</v>
      </c>
    </row>
    <row r="141" spans="2:23" s="9" customFormat="1">
      <c r="B141" s="66"/>
      <c r="E141" s="213">
        <v>43647</v>
      </c>
      <c r="F141" s="213" t="s">
        <v>186</v>
      </c>
      <c r="G141" s="214" t="s">
        <v>68</v>
      </c>
      <c r="H141" s="239">
        <f>$C$49/12</f>
        <v>1.8166666666666667E-3</v>
      </c>
      <c r="I141" s="229">
        <f>(SUM('1.  LRAMVA Summary'!D$54:D$77)+SUM('1.  LRAMVA Summary'!D$78:D$79)*(MONTH($E141)-1)/12)*$H141</f>
        <v>0</v>
      </c>
      <c r="J141" s="229">
        <f>(SUM('1.  LRAMVA Summary'!E$54:E$77)+SUM('1.  LRAMVA Summary'!E$78:E$79)*(MONTH($E141)-1)/12)*$H141</f>
        <v>0</v>
      </c>
      <c r="K141" s="229">
        <f>(SUM('1.  LRAMVA Summary'!F$54:F$77)+SUM('1.  LRAMVA Summary'!F$78:F$79)*(MONTH($E141)-1)/12)*$H141</f>
        <v>0</v>
      </c>
      <c r="L141" s="229">
        <f>(SUM('1.  LRAMVA Summary'!G$54:G$77)+SUM('1.  LRAMVA Summary'!G$78:G$79)*(MONTH($E141)-1)/12)*$H141</f>
        <v>0</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7"/>
        <v>0</v>
      </c>
    </row>
    <row r="142" spans="2:23" s="9" customFormat="1">
      <c r="B142" s="66"/>
      <c r="E142" s="213">
        <v>43678</v>
      </c>
      <c r="F142" s="213" t="s">
        <v>186</v>
      </c>
      <c r="G142" s="214" t="s">
        <v>68</v>
      </c>
      <c r="H142" s="239">
        <f t="shared" ref="H142" si="79">$C$49/12</f>
        <v>1.8166666666666667E-3</v>
      </c>
      <c r="I142" s="229">
        <f>(SUM('1.  LRAMVA Summary'!D$54:D$77)+SUM('1.  LRAMVA Summary'!D$78:D$79)*(MONTH($E142)-1)/12)*$H142</f>
        <v>0</v>
      </c>
      <c r="J142" s="229">
        <f>(SUM('1.  LRAMVA Summary'!E$54:E$77)+SUM('1.  LRAMVA Summary'!E$78:E$79)*(MONTH($E142)-1)/12)*$H142</f>
        <v>0</v>
      </c>
      <c r="K142" s="229">
        <f>(SUM('1.  LRAMVA Summary'!F$54:F$77)+SUM('1.  LRAMVA Summary'!F$78:F$79)*(MONTH($E142)-1)/12)*$H142</f>
        <v>0</v>
      </c>
      <c r="L142" s="229">
        <f>(SUM('1.  LRAMVA Summary'!G$54:G$77)+SUM('1.  LRAMVA Summary'!G$78:G$79)*(MONTH($E142)-1)/12)*$H142</f>
        <v>0</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7"/>
        <v>0</v>
      </c>
    </row>
    <row r="143" spans="2:23" s="9" customFormat="1">
      <c r="B143" s="66"/>
      <c r="E143" s="213">
        <v>43709</v>
      </c>
      <c r="F143" s="213" t="s">
        <v>186</v>
      </c>
      <c r="G143" s="214" t="s">
        <v>68</v>
      </c>
      <c r="H143" s="239">
        <f>$C$49/12</f>
        <v>1.8166666666666667E-3</v>
      </c>
      <c r="I143" s="229">
        <f>(SUM('1.  LRAMVA Summary'!D$54:D$77)+SUM('1.  LRAMVA Summary'!D$78:D$79)*(MONTH($E143)-1)/12)*$H143</f>
        <v>0</v>
      </c>
      <c r="J143" s="229">
        <f>(SUM('1.  LRAMVA Summary'!E$54:E$77)+SUM('1.  LRAMVA Summary'!E$78:E$79)*(MONTH($E143)-1)/12)*$H143</f>
        <v>0</v>
      </c>
      <c r="K143" s="229">
        <f>(SUM('1.  LRAMVA Summary'!F$54:F$77)+SUM('1.  LRAMVA Summary'!F$78:F$79)*(MONTH($E143)-1)/12)*$H143</f>
        <v>0</v>
      </c>
      <c r="L143" s="229">
        <f>(SUM('1.  LRAMVA Summary'!G$54:G$77)+SUM('1.  LRAMVA Summary'!G$78:G$79)*(MONTH($E143)-1)/12)*$H143</f>
        <v>0</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7"/>
        <v>0</v>
      </c>
    </row>
    <row r="144" spans="2:23" s="9" customFormat="1">
      <c r="B144" s="66"/>
      <c r="E144" s="213">
        <v>43739</v>
      </c>
      <c r="F144" s="213" t="s">
        <v>186</v>
      </c>
      <c r="G144" s="214" t="s">
        <v>69</v>
      </c>
      <c r="H144" s="239">
        <f>$C$50/12</f>
        <v>1.8166666666666667E-3</v>
      </c>
      <c r="I144" s="229">
        <f>(SUM('1.  LRAMVA Summary'!D$54:D$77)+SUM('1.  LRAMVA Summary'!D$78:D$79)*(MONTH($E144)-1)/12)*$H144</f>
        <v>0</v>
      </c>
      <c r="J144" s="229">
        <f>(SUM('1.  LRAMVA Summary'!E$54:E$77)+SUM('1.  LRAMVA Summary'!E$78:E$79)*(MONTH($E144)-1)/12)*$H144</f>
        <v>0</v>
      </c>
      <c r="K144" s="229">
        <f>(SUM('1.  LRAMVA Summary'!F$54:F$77)+SUM('1.  LRAMVA Summary'!F$78:F$79)*(MONTH($E144)-1)/12)*$H144</f>
        <v>0</v>
      </c>
      <c r="L144" s="229">
        <f>(SUM('1.  LRAMVA Summary'!G$54:G$77)+SUM('1.  LRAMVA Summary'!G$78:G$79)*(MONTH($E144)-1)/12)*$H144</f>
        <v>0</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7"/>
        <v>0</v>
      </c>
    </row>
    <row r="145" spans="2:23" s="9" customFormat="1">
      <c r="B145" s="66"/>
      <c r="E145" s="213">
        <v>43770</v>
      </c>
      <c r="F145" s="213" t="s">
        <v>186</v>
      </c>
      <c r="G145" s="214" t="s">
        <v>69</v>
      </c>
      <c r="H145" s="239">
        <f t="shared" ref="H145:H146" si="80">$C$50/12</f>
        <v>1.8166666666666667E-3</v>
      </c>
      <c r="I145" s="229">
        <f>(SUM('1.  LRAMVA Summary'!D$54:D$77)+SUM('1.  LRAMVA Summary'!D$78:D$79)*(MONTH($E145)-1)/12)*$H145</f>
        <v>0</v>
      </c>
      <c r="J145" s="229">
        <f>(SUM('1.  LRAMVA Summary'!E$54:E$77)+SUM('1.  LRAMVA Summary'!E$78:E$79)*(MONTH($E145)-1)/12)*$H145</f>
        <v>0</v>
      </c>
      <c r="K145" s="229">
        <f>(SUM('1.  LRAMVA Summary'!F$54:F$77)+SUM('1.  LRAMVA Summary'!F$78:F$79)*(MONTH($E145)-1)/12)*$H145</f>
        <v>0</v>
      </c>
      <c r="L145" s="229">
        <f>(SUM('1.  LRAMVA Summary'!G$54:G$77)+SUM('1.  LRAMVA Summary'!G$78:G$79)*(MONTH($E145)-1)/12)*$H145</f>
        <v>0</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7"/>
        <v>0</v>
      </c>
    </row>
    <row r="146" spans="2:23" s="9" customFormat="1">
      <c r="B146" s="66"/>
      <c r="E146" s="213">
        <v>43800</v>
      </c>
      <c r="F146" s="213" t="s">
        <v>186</v>
      </c>
      <c r="G146" s="214" t="s">
        <v>69</v>
      </c>
      <c r="H146" s="239">
        <f t="shared" si="80"/>
        <v>1.8166666666666667E-3</v>
      </c>
      <c r="I146" s="229">
        <f>(SUM('1.  LRAMVA Summary'!D$54:D$77)+SUM('1.  LRAMVA Summary'!D$78:D$79)*(MONTH($E146)-1)/12)*$H146</f>
        <v>0</v>
      </c>
      <c r="J146" s="229">
        <f>(SUM('1.  LRAMVA Summary'!E$54:E$77)+SUM('1.  LRAMVA Summary'!E$78:E$79)*(MONTH($E146)-1)/12)*$H146</f>
        <v>0</v>
      </c>
      <c r="K146" s="229">
        <f>(SUM('1.  LRAMVA Summary'!F$54:F$77)+SUM('1.  LRAMVA Summary'!F$78:F$79)*(MONTH($E146)-1)/12)*$H146</f>
        <v>0</v>
      </c>
      <c r="L146" s="229">
        <f>(SUM('1.  LRAMVA Summary'!G$54:G$77)+SUM('1.  LRAMVA Summary'!G$78:G$79)*(MONTH($E146)-1)/12)*$H146</f>
        <v>0</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7"/>
        <v>0</v>
      </c>
    </row>
    <row r="147" spans="2:23" s="9" customFormat="1" ht="15.75" thickBot="1">
      <c r="B147" s="66"/>
      <c r="E147" s="215" t="s">
        <v>469</v>
      </c>
      <c r="F147" s="215"/>
      <c r="G147" s="216"/>
      <c r="H147" s="217"/>
      <c r="I147" s="218">
        <f>SUM(I134:I146)</f>
        <v>0</v>
      </c>
      <c r="J147" s="218">
        <f>SUM(J134:J146)</f>
        <v>0</v>
      </c>
      <c r="K147" s="218">
        <f t="shared" ref="K147:O147" si="81">SUM(K134:K146)</f>
        <v>0</v>
      </c>
      <c r="L147" s="218">
        <f t="shared" si="81"/>
        <v>0</v>
      </c>
      <c r="M147" s="218">
        <f t="shared" si="81"/>
        <v>0</v>
      </c>
      <c r="N147" s="218">
        <f t="shared" si="81"/>
        <v>0</v>
      </c>
      <c r="O147" s="218">
        <f t="shared" si="81"/>
        <v>0</v>
      </c>
      <c r="P147" s="218">
        <f t="shared" ref="P147:V147" si="82">SUM(P134:P146)</f>
        <v>0</v>
      </c>
      <c r="Q147" s="218">
        <f t="shared" si="82"/>
        <v>0</v>
      </c>
      <c r="R147" s="218">
        <f t="shared" si="82"/>
        <v>0</v>
      </c>
      <c r="S147" s="218">
        <f t="shared" si="82"/>
        <v>0</v>
      </c>
      <c r="T147" s="218">
        <f t="shared" si="82"/>
        <v>0</v>
      </c>
      <c r="U147" s="218">
        <f t="shared" si="82"/>
        <v>0</v>
      </c>
      <c r="V147" s="218">
        <f t="shared" si="82"/>
        <v>0</v>
      </c>
      <c r="W147" s="218">
        <f>SUM(W134:W146)</f>
        <v>0</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0</v>
      </c>
      <c r="J149" s="227">
        <f t="shared" ref="J149" si="83">J147+J148</f>
        <v>0</v>
      </c>
      <c r="K149" s="227">
        <f t="shared" ref="K149" si="84">K147+K148</f>
        <v>0</v>
      </c>
      <c r="L149" s="227">
        <f t="shared" ref="L149" si="85">L147+L148</f>
        <v>0</v>
      </c>
      <c r="M149" s="227">
        <f t="shared" ref="M149" si="86">M147+M148</f>
        <v>0</v>
      </c>
      <c r="N149" s="227">
        <f t="shared" ref="N149" si="87">N147+N148</f>
        <v>0</v>
      </c>
      <c r="O149" s="227">
        <f t="shared" ref="O149:V149" si="88">O147+O148</f>
        <v>0</v>
      </c>
      <c r="P149" s="227">
        <f t="shared" si="88"/>
        <v>0</v>
      </c>
      <c r="Q149" s="227">
        <f t="shared" si="88"/>
        <v>0</v>
      </c>
      <c r="R149" s="227">
        <f t="shared" si="88"/>
        <v>0</v>
      </c>
      <c r="S149" s="227">
        <f t="shared" si="88"/>
        <v>0</v>
      </c>
      <c r="T149" s="227">
        <f t="shared" si="88"/>
        <v>0</v>
      </c>
      <c r="U149" s="227">
        <f t="shared" si="88"/>
        <v>0</v>
      </c>
      <c r="V149" s="227">
        <f t="shared" si="88"/>
        <v>0</v>
      </c>
      <c r="W149" s="227">
        <f>W147+W148</f>
        <v>0</v>
      </c>
    </row>
    <row r="150" spans="2:23" s="9" customFormat="1">
      <c r="B150" s="66"/>
      <c r="E150" s="213">
        <v>43831</v>
      </c>
      <c r="F150" s="213" t="s">
        <v>187</v>
      </c>
      <c r="G150" s="214" t="s">
        <v>65</v>
      </c>
      <c r="H150" s="239">
        <f>$C$51/12</f>
        <v>1.8166666666666667E-3</v>
      </c>
      <c r="I150" s="229">
        <f>(SUM('1.  LRAMVA Summary'!D$54:D$80)+SUM('1.  LRAMVA Summary'!D$81:D$82)*(MONTH($E150)-1)/12)*$H150</f>
        <v>0</v>
      </c>
      <c r="J150" s="229">
        <f>(SUM('1.  LRAMVA Summary'!E$54:E$80)+SUM('1.  LRAMVA Summary'!E$81:E$82)*(MONTH($E150)-1)/12)*$H150</f>
        <v>0</v>
      </c>
      <c r="K150" s="229">
        <f>(SUM('1.  LRAMVA Summary'!F$54:F$80)+SUM('1.  LRAMVA Summary'!F$81:F$82)*(MONTH($E150)-1)/12)*$H150</f>
        <v>0</v>
      </c>
      <c r="L150" s="229">
        <f>(SUM('1.  LRAMVA Summary'!G$54:G$80)+SUM('1.  LRAMVA Summary'!G$81:G$82)*(MONTH($E150)-1)/12)*$H150</f>
        <v>0</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0</v>
      </c>
    </row>
    <row r="151" spans="2:23" s="9" customFormat="1">
      <c r="B151" s="66"/>
      <c r="E151" s="213">
        <v>43862</v>
      </c>
      <c r="F151" s="213" t="s">
        <v>187</v>
      </c>
      <c r="G151" s="214" t="s">
        <v>65</v>
      </c>
      <c r="H151" s="239">
        <f t="shared" ref="H151:H152" si="89">$C$51/12</f>
        <v>1.8166666666666667E-3</v>
      </c>
      <c r="I151" s="229">
        <f>(SUM('1.  LRAMVA Summary'!D$54:D$80)+SUM('1.  LRAMVA Summary'!D$81:D$82)*(MONTH($E151)-1)/12)*$H151</f>
        <v>0</v>
      </c>
      <c r="J151" s="229">
        <f>(SUM('1.  LRAMVA Summary'!E$54:E$80)+SUM('1.  LRAMVA Summary'!E$81:E$82)*(MONTH($E151)-1)/12)*$H151</f>
        <v>9.1014152616884179</v>
      </c>
      <c r="K151" s="229">
        <f>(SUM('1.  LRAMVA Summary'!F$54:F$80)+SUM('1.  LRAMVA Summary'!F$81:F$82)*(MONTH($E151)-1)/12)*$H151</f>
        <v>38.995535852645439</v>
      </c>
      <c r="L151" s="229">
        <f>(SUM('1.  LRAMVA Summary'!G$54:G$80)+SUM('1.  LRAMVA Summary'!G$81:G$82)*(MONTH($E151)-1)/12)*$H151</f>
        <v>1.557341158604354</v>
      </c>
      <c r="M151" s="229">
        <f>(SUM('1.  LRAMVA Summary'!H$54:H$80)+SUM('1.  LRAMVA Summary'!H$81:H$82)*(MONTH($E151)-1)/12)*$H151</f>
        <v>-1.2577600833333334E-2</v>
      </c>
      <c r="N151" s="229">
        <f>(SUM('1.  LRAMVA Summary'!I$54:I$80)+SUM('1.  LRAMVA Summary'!I$81:I$82)*(MONTH($E151)-1)/12)*$H151</f>
        <v>-0.13492013944444445</v>
      </c>
      <c r="O151" s="229">
        <f>(SUM('1.  LRAMVA Summary'!J$54:J$80)+SUM('1.  LRAMVA Summary'!J$81:J$82)*(MONTH($E151)-1)/12)*$H151</f>
        <v>-0.19227082250000002</v>
      </c>
      <c r="P151" s="229">
        <f>(SUM('1.  LRAMVA Summary'!K$54:K$80)+SUM('1.  LRAMVA Summary'!K$81:K$82)*(MONTH($E151)-1)/12)*$H151</f>
        <v>0.53037817438046031</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90">SUM(I151:V151)</f>
        <v>49.844901884540889</v>
      </c>
    </row>
    <row r="152" spans="2:23" s="9" customFormat="1">
      <c r="B152" s="66"/>
      <c r="E152" s="213">
        <v>43891</v>
      </c>
      <c r="F152" s="213" t="s">
        <v>187</v>
      </c>
      <c r="G152" s="214" t="s">
        <v>65</v>
      </c>
      <c r="H152" s="239">
        <f t="shared" si="89"/>
        <v>1.8166666666666667E-3</v>
      </c>
      <c r="I152" s="229">
        <f>(SUM('1.  LRAMVA Summary'!D$54:D$80)+SUM('1.  LRAMVA Summary'!D$81:D$82)*(MONTH($E152)-1)/12)*$H152</f>
        <v>0</v>
      </c>
      <c r="J152" s="229">
        <f>(SUM('1.  LRAMVA Summary'!E$54:E$80)+SUM('1.  LRAMVA Summary'!E$81:E$82)*(MONTH($E152)-1)/12)*$H152</f>
        <v>18.202830523376836</v>
      </c>
      <c r="K152" s="229">
        <f>(SUM('1.  LRAMVA Summary'!F$54:F$80)+SUM('1.  LRAMVA Summary'!F$81:F$82)*(MONTH($E152)-1)/12)*$H152</f>
        <v>77.991071705290878</v>
      </c>
      <c r="L152" s="229">
        <f>(SUM('1.  LRAMVA Summary'!G$54:G$80)+SUM('1.  LRAMVA Summary'!G$81:G$82)*(MONTH($E152)-1)/12)*$H152</f>
        <v>3.1146823172087079</v>
      </c>
      <c r="M152" s="229">
        <f>(SUM('1.  LRAMVA Summary'!H$54:H$80)+SUM('1.  LRAMVA Summary'!H$81:H$82)*(MONTH($E152)-1)/12)*$H152</f>
        <v>-2.5155201666666668E-2</v>
      </c>
      <c r="N152" s="229">
        <f>(SUM('1.  LRAMVA Summary'!I$54:I$80)+SUM('1.  LRAMVA Summary'!I$81:I$82)*(MONTH($E152)-1)/12)*$H152</f>
        <v>-0.2698402788888889</v>
      </c>
      <c r="O152" s="229">
        <f>(SUM('1.  LRAMVA Summary'!J$54:J$80)+SUM('1.  LRAMVA Summary'!J$81:J$82)*(MONTH($E152)-1)/12)*$H152</f>
        <v>-0.38454164500000004</v>
      </c>
      <c r="P152" s="229">
        <f>(SUM('1.  LRAMVA Summary'!K$54:K$80)+SUM('1.  LRAMVA Summary'!K$81:K$82)*(MONTH($E152)-1)/12)*$H152</f>
        <v>1.0607563487609206</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90"/>
        <v>99.689803769081777</v>
      </c>
    </row>
    <row r="153" spans="2:23" s="9" customFormat="1">
      <c r="B153" s="66"/>
      <c r="E153" s="213">
        <v>43922</v>
      </c>
      <c r="F153" s="213" t="s">
        <v>187</v>
      </c>
      <c r="G153" s="214" t="s">
        <v>66</v>
      </c>
      <c r="H153" s="239">
        <f>$C$52/12</f>
        <v>1.8166666666666667E-3</v>
      </c>
      <c r="I153" s="229">
        <f>(SUM('1.  LRAMVA Summary'!D$54:D$80)+SUM('1.  LRAMVA Summary'!D$81:D$82)*(MONTH($E153)-1)/12)*$H153</f>
        <v>0</v>
      </c>
      <c r="J153" s="229">
        <f>(SUM('1.  LRAMVA Summary'!E$54:E$80)+SUM('1.  LRAMVA Summary'!E$81:E$82)*(MONTH($E153)-1)/12)*$H153</f>
        <v>27.304245785065255</v>
      </c>
      <c r="K153" s="229">
        <f>(SUM('1.  LRAMVA Summary'!F$54:F$80)+SUM('1.  LRAMVA Summary'!F$81:F$82)*(MONTH($E153)-1)/12)*$H153</f>
        <v>116.98660755793634</v>
      </c>
      <c r="L153" s="229">
        <f>(SUM('1.  LRAMVA Summary'!G$54:G$80)+SUM('1.  LRAMVA Summary'!G$81:G$82)*(MONTH($E153)-1)/12)*$H153</f>
        <v>4.6720234758130621</v>
      </c>
      <c r="M153" s="229">
        <f>(SUM('1.  LRAMVA Summary'!H$54:H$80)+SUM('1.  LRAMVA Summary'!H$81:H$82)*(MONTH($E153)-1)/12)*$H153</f>
        <v>-3.7732802500000003E-2</v>
      </c>
      <c r="N153" s="229">
        <f>(SUM('1.  LRAMVA Summary'!I$54:I$80)+SUM('1.  LRAMVA Summary'!I$81:I$82)*(MONTH($E153)-1)/12)*$H153</f>
        <v>-0.40476041833333337</v>
      </c>
      <c r="O153" s="229">
        <f>(SUM('1.  LRAMVA Summary'!J$54:J$80)+SUM('1.  LRAMVA Summary'!J$81:J$82)*(MONTH($E153)-1)/12)*$H153</f>
        <v>-0.57681246750000004</v>
      </c>
      <c r="P153" s="229">
        <f>(SUM('1.  LRAMVA Summary'!K$54:K$80)+SUM('1.  LRAMVA Summary'!K$81:K$82)*(MONTH($E153)-1)/12)*$H153</f>
        <v>1.5911345231413809</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90"/>
        <v>149.53470565362275</v>
      </c>
    </row>
    <row r="154" spans="2:23" s="9" customFormat="1">
      <c r="B154" s="66"/>
      <c r="E154" s="213">
        <v>43952</v>
      </c>
      <c r="F154" s="213" t="s">
        <v>187</v>
      </c>
      <c r="G154" s="214" t="s">
        <v>66</v>
      </c>
      <c r="H154" s="239">
        <f t="shared" ref="H154:H155" si="91">$C$52/12</f>
        <v>1.8166666666666667E-3</v>
      </c>
      <c r="I154" s="229">
        <f>(SUM('1.  LRAMVA Summary'!D$54:D$80)+SUM('1.  LRAMVA Summary'!D$81:D$82)*(MONTH($E154)-1)/12)*$H154</f>
        <v>0</v>
      </c>
      <c r="J154" s="229">
        <f>(SUM('1.  LRAMVA Summary'!E$54:E$80)+SUM('1.  LRAMVA Summary'!E$81:E$82)*(MONTH($E154)-1)/12)*$H154</f>
        <v>36.405661046753671</v>
      </c>
      <c r="K154" s="229">
        <f>(SUM('1.  LRAMVA Summary'!F$54:F$80)+SUM('1.  LRAMVA Summary'!F$81:F$82)*(MONTH($E154)-1)/12)*$H154</f>
        <v>155.98214341058176</v>
      </c>
      <c r="L154" s="229">
        <f>(SUM('1.  LRAMVA Summary'!G$54:G$80)+SUM('1.  LRAMVA Summary'!G$81:G$82)*(MONTH($E154)-1)/12)*$H154</f>
        <v>6.2293646344174158</v>
      </c>
      <c r="M154" s="229">
        <f>(SUM('1.  LRAMVA Summary'!H$54:H$80)+SUM('1.  LRAMVA Summary'!H$81:H$82)*(MONTH($E154)-1)/12)*$H154</f>
        <v>-5.0310403333333337E-2</v>
      </c>
      <c r="N154" s="229">
        <f>(SUM('1.  LRAMVA Summary'!I$54:I$80)+SUM('1.  LRAMVA Summary'!I$81:I$82)*(MONTH($E154)-1)/12)*$H154</f>
        <v>-0.53968055777777779</v>
      </c>
      <c r="O154" s="229">
        <f>(SUM('1.  LRAMVA Summary'!J$54:J$80)+SUM('1.  LRAMVA Summary'!J$81:J$82)*(MONTH($E154)-1)/12)*$H154</f>
        <v>-0.76908329000000009</v>
      </c>
      <c r="P154" s="229">
        <f>(SUM('1.  LRAMVA Summary'!K$54:K$80)+SUM('1.  LRAMVA Summary'!K$81:K$82)*(MONTH($E154)-1)/12)*$H154</f>
        <v>2.1215126975218412</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90"/>
        <v>199.37960753816355</v>
      </c>
    </row>
    <row r="155" spans="2:23" s="9" customFormat="1">
      <c r="B155" s="66"/>
      <c r="E155" s="213">
        <v>43983</v>
      </c>
      <c r="F155" s="213" t="s">
        <v>187</v>
      </c>
      <c r="G155" s="214" t="s">
        <v>66</v>
      </c>
      <c r="H155" s="239">
        <f t="shared" si="91"/>
        <v>1.8166666666666667E-3</v>
      </c>
      <c r="I155" s="229">
        <f>(SUM('1.  LRAMVA Summary'!D$54:D$80)+SUM('1.  LRAMVA Summary'!D$81:D$82)*(MONTH($E155)-1)/12)*$H155</f>
        <v>0</v>
      </c>
      <c r="J155" s="229">
        <f>(SUM('1.  LRAMVA Summary'!E$54:E$80)+SUM('1.  LRAMVA Summary'!E$81:E$82)*(MONTH($E155)-1)/12)*$H155</f>
        <v>45.507076308442095</v>
      </c>
      <c r="K155" s="229">
        <f>(SUM('1.  LRAMVA Summary'!F$54:F$80)+SUM('1.  LRAMVA Summary'!F$81:F$82)*(MONTH($E155)-1)/12)*$H155</f>
        <v>194.9776792632272</v>
      </c>
      <c r="L155" s="229">
        <f>(SUM('1.  LRAMVA Summary'!G$54:G$80)+SUM('1.  LRAMVA Summary'!G$81:G$82)*(MONTH($E155)-1)/12)*$H155</f>
        <v>7.7867057930217696</v>
      </c>
      <c r="M155" s="229">
        <f>(SUM('1.  LRAMVA Summary'!H$54:H$80)+SUM('1.  LRAMVA Summary'!H$81:H$82)*(MONTH($E155)-1)/12)*$H155</f>
        <v>-6.2888004166666678E-2</v>
      </c>
      <c r="N155" s="229">
        <f>(SUM('1.  LRAMVA Summary'!I$54:I$80)+SUM('1.  LRAMVA Summary'!I$81:I$82)*(MONTH($E155)-1)/12)*$H155</f>
        <v>-0.67460069722222216</v>
      </c>
      <c r="O155" s="229">
        <f>(SUM('1.  LRAMVA Summary'!J$54:J$80)+SUM('1.  LRAMVA Summary'!J$81:J$82)*(MONTH($E155)-1)/12)*$H155</f>
        <v>-0.96135411250000002</v>
      </c>
      <c r="P155" s="229">
        <f>(SUM('1.  LRAMVA Summary'!K$54:K$80)+SUM('1.  LRAMVA Summary'!K$81:K$82)*(MONTH($E155)-1)/12)*$H155</f>
        <v>2.6518908719023013</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90"/>
        <v>249.2245094227045</v>
      </c>
    </row>
    <row r="156" spans="2:23" s="9" customFormat="1">
      <c r="B156" s="66"/>
      <c r="E156" s="213">
        <v>44013</v>
      </c>
      <c r="F156" s="213" t="s">
        <v>187</v>
      </c>
      <c r="G156" s="214" t="s">
        <v>68</v>
      </c>
      <c r="H156" s="239">
        <f>$C$53/12</f>
        <v>4.75E-4</v>
      </c>
      <c r="I156" s="229">
        <f>(SUM('1.  LRAMVA Summary'!D$54:D$80)+SUM('1.  LRAMVA Summary'!D$81:D$82)*(MONTH($E156)-1)/12)*$H156</f>
        <v>0</v>
      </c>
      <c r="J156" s="229">
        <f>(SUM('1.  LRAMVA Summary'!E$54:E$80)+SUM('1.  LRAMVA Summary'!E$81:E$82)*(MONTH($E156)-1)/12)*$H156</f>
        <v>14.278367061914857</v>
      </c>
      <c r="K156" s="229">
        <f>(SUM('1.  LRAMVA Summary'!F$54:F$80)+SUM('1.  LRAMVA Summary'!F$81:F$82)*(MONTH($E156)-1)/12)*$H156</f>
        <v>61.1764828513979</v>
      </c>
      <c r="L156" s="229">
        <f>(SUM('1.  LRAMVA Summary'!G$54:G$80)+SUM('1.  LRAMVA Summary'!G$81:G$82)*(MONTH($E156)-1)/12)*$H156</f>
        <v>2.4431682396453627</v>
      </c>
      <c r="M156" s="229">
        <f>(SUM('1.  LRAMVA Summary'!H$54:H$80)+SUM('1.  LRAMVA Summary'!H$81:H$82)*(MONTH($E156)-1)/12)*$H156</f>
        <v>-1.9731832500000001E-2</v>
      </c>
      <c r="N156" s="229">
        <f>(SUM('1.  LRAMVA Summary'!I$54:I$80)+SUM('1.  LRAMVA Summary'!I$81:I$82)*(MONTH($E156)-1)/12)*$H156</f>
        <v>-0.21166370500000001</v>
      </c>
      <c r="O156" s="229">
        <f>(SUM('1.  LRAMVA Summary'!J$54:J$80)+SUM('1.  LRAMVA Summary'!J$81:J$82)*(MONTH($E156)-1)/12)*$H156</f>
        <v>-0.30163587750000004</v>
      </c>
      <c r="P156" s="229">
        <f>(SUM('1.  LRAMVA Summary'!K$54:K$80)+SUM('1.  LRAMVA Summary'!K$81:K$82)*(MONTH($E156)-1)/12)*$H156</f>
        <v>0.8320611726519147</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90"/>
        <v>78.197047910610024</v>
      </c>
    </row>
    <row r="157" spans="2:23" s="9" customFormat="1">
      <c r="B157" s="66"/>
      <c r="E157" s="213">
        <v>44044</v>
      </c>
      <c r="F157" s="213" t="s">
        <v>187</v>
      </c>
      <c r="G157" s="214" t="s">
        <v>68</v>
      </c>
      <c r="H157" s="239">
        <f t="shared" ref="H157:H158" si="92">$C$53/12</f>
        <v>4.75E-4</v>
      </c>
      <c r="I157" s="229">
        <f>(SUM('1.  LRAMVA Summary'!D$54:D$80)+SUM('1.  LRAMVA Summary'!D$81:D$82)*(MONTH($E157)-1)/12)*$H157</f>
        <v>0</v>
      </c>
      <c r="J157" s="229">
        <f>(SUM('1.  LRAMVA Summary'!E$54:E$80)+SUM('1.  LRAMVA Summary'!E$81:E$82)*(MONTH($E157)-1)/12)*$H157</f>
        <v>16.658094905567335</v>
      </c>
      <c r="K157" s="229">
        <f>(SUM('1.  LRAMVA Summary'!F$54:F$80)+SUM('1.  LRAMVA Summary'!F$81:F$82)*(MONTH($E157)-1)/12)*$H157</f>
        <v>71.372563326630868</v>
      </c>
      <c r="L157" s="229">
        <f>(SUM('1.  LRAMVA Summary'!G$54:G$80)+SUM('1.  LRAMVA Summary'!G$81:G$82)*(MONTH($E157)-1)/12)*$H157</f>
        <v>2.8503629462529227</v>
      </c>
      <c r="M157" s="229">
        <f>(SUM('1.  LRAMVA Summary'!H$54:H$80)+SUM('1.  LRAMVA Summary'!H$81:H$82)*(MONTH($E157)-1)/12)*$H157</f>
        <v>-2.3020471249999997E-2</v>
      </c>
      <c r="N157" s="229">
        <f>(SUM('1.  LRAMVA Summary'!I$54:I$80)+SUM('1.  LRAMVA Summary'!I$81:I$82)*(MONTH($E157)-1)/12)*$H157</f>
        <v>-0.24694098916666665</v>
      </c>
      <c r="O157" s="229">
        <f>(SUM('1.  LRAMVA Summary'!J$54:J$80)+SUM('1.  LRAMVA Summary'!J$81:J$82)*(MONTH($E157)-1)/12)*$H157</f>
        <v>-0.35190852375000004</v>
      </c>
      <c r="P157" s="229">
        <f>(SUM('1.  LRAMVA Summary'!K$54:K$80)+SUM('1.  LRAMVA Summary'!K$81:K$82)*(MONTH($E157)-1)/12)*$H157</f>
        <v>0.97073803476056719</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90"/>
        <v>91.229889229045042</v>
      </c>
    </row>
    <row r="158" spans="2:23" s="9" customFormat="1">
      <c r="B158" s="66"/>
      <c r="E158" s="213">
        <v>44075</v>
      </c>
      <c r="F158" s="213" t="s">
        <v>187</v>
      </c>
      <c r="G158" s="214" t="s">
        <v>68</v>
      </c>
      <c r="H158" s="239">
        <f t="shared" si="92"/>
        <v>4.75E-4</v>
      </c>
      <c r="I158" s="229">
        <f>(SUM('1.  LRAMVA Summary'!D$54:D$80)+SUM('1.  LRAMVA Summary'!D$81:D$82)*(MONTH($E158)-1)/12)*$H158</f>
        <v>0</v>
      </c>
      <c r="J158" s="229">
        <f>(SUM('1.  LRAMVA Summary'!E$54:E$80)+SUM('1.  LRAMVA Summary'!E$81:E$82)*(MONTH($E158)-1)/12)*$H158</f>
        <v>19.03782274921981</v>
      </c>
      <c r="K158" s="229">
        <f>(SUM('1.  LRAMVA Summary'!F$54:F$80)+SUM('1.  LRAMVA Summary'!F$81:F$82)*(MONTH($E158)-1)/12)*$H158</f>
        <v>81.568643801863857</v>
      </c>
      <c r="L158" s="229">
        <f>(SUM('1.  LRAMVA Summary'!G$54:G$80)+SUM('1.  LRAMVA Summary'!G$81:G$82)*(MONTH($E158)-1)/12)*$H158</f>
        <v>3.2575576528604833</v>
      </c>
      <c r="M158" s="229">
        <f>(SUM('1.  LRAMVA Summary'!H$54:H$80)+SUM('1.  LRAMVA Summary'!H$81:H$82)*(MONTH($E158)-1)/12)*$H158</f>
        <v>-2.630911E-2</v>
      </c>
      <c r="N158" s="229">
        <f>(SUM('1.  LRAMVA Summary'!I$54:I$80)+SUM('1.  LRAMVA Summary'!I$81:I$82)*(MONTH($E158)-1)/12)*$H158</f>
        <v>-0.28221827333333332</v>
      </c>
      <c r="O158" s="229">
        <f>(SUM('1.  LRAMVA Summary'!J$54:J$80)+SUM('1.  LRAMVA Summary'!J$81:J$82)*(MONTH($E158)-1)/12)*$H158</f>
        <v>-0.40218117000000003</v>
      </c>
      <c r="P158" s="229">
        <f>(SUM('1.  LRAMVA Summary'!K$54:K$80)+SUM('1.  LRAMVA Summary'!K$81:K$82)*(MONTH($E158)-1)/12)*$H158</f>
        <v>1.1094148968692197</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90"/>
        <v>104.26273054748005</v>
      </c>
    </row>
    <row r="159" spans="2:23" s="9" customFormat="1">
      <c r="B159" s="66"/>
      <c r="E159" s="213">
        <v>44105</v>
      </c>
      <c r="F159" s="213" t="s">
        <v>187</v>
      </c>
      <c r="G159" s="214" t="s">
        <v>69</v>
      </c>
      <c r="H159" s="239">
        <f>$C$54/12</f>
        <v>4.75E-4</v>
      </c>
      <c r="I159" s="229">
        <f>(SUM('1.  LRAMVA Summary'!D$54:D$80)+SUM('1.  LRAMVA Summary'!D$81:D$82)*(MONTH($E159)-1)/12)*$H159</f>
        <v>0</v>
      </c>
      <c r="J159" s="229">
        <f>(SUM('1.  LRAMVA Summary'!E$54:E$80)+SUM('1.  LRAMVA Summary'!E$81:E$82)*(MONTH($E159)-1)/12)*$H159</f>
        <v>21.417550592872288</v>
      </c>
      <c r="K159" s="229">
        <f>(SUM('1.  LRAMVA Summary'!F$54:F$80)+SUM('1.  LRAMVA Summary'!F$81:F$82)*(MONTH($E159)-1)/12)*$H159</f>
        <v>91.764724277096832</v>
      </c>
      <c r="L159" s="229">
        <f>(SUM('1.  LRAMVA Summary'!G$54:G$80)+SUM('1.  LRAMVA Summary'!G$81:G$82)*(MONTH($E159)-1)/12)*$H159</f>
        <v>3.6647523594680438</v>
      </c>
      <c r="M159" s="229">
        <f>(SUM('1.  LRAMVA Summary'!H$54:H$80)+SUM('1.  LRAMVA Summary'!H$81:H$82)*(MONTH($E159)-1)/12)*$H159</f>
        <v>-2.959774875E-2</v>
      </c>
      <c r="N159" s="229">
        <f>(SUM('1.  LRAMVA Summary'!I$54:I$80)+SUM('1.  LRAMVA Summary'!I$81:I$82)*(MONTH($E159)-1)/12)*$H159</f>
        <v>-0.31749555750000003</v>
      </c>
      <c r="O159" s="229">
        <f>(SUM('1.  LRAMVA Summary'!J$54:J$80)+SUM('1.  LRAMVA Summary'!J$81:J$82)*(MONTH($E159)-1)/12)*$H159</f>
        <v>-0.45245381625000003</v>
      </c>
      <c r="P159" s="229">
        <f>(SUM('1.  LRAMVA Summary'!K$54:K$80)+SUM('1.  LRAMVA Summary'!K$81:K$82)*(MONTH($E159)-1)/12)*$H159</f>
        <v>1.2480917589778722</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90"/>
        <v>117.29557186591504</v>
      </c>
    </row>
    <row r="160" spans="2:23" s="9" customFormat="1">
      <c r="B160" s="66"/>
      <c r="E160" s="213">
        <v>44136</v>
      </c>
      <c r="F160" s="213" t="s">
        <v>187</v>
      </c>
      <c r="G160" s="214" t="s">
        <v>69</v>
      </c>
      <c r="H160" s="239">
        <f t="shared" ref="H160:H161" si="93">$C$54/12</f>
        <v>4.75E-4</v>
      </c>
      <c r="I160" s="229">
        <f>(SUM('1.  LRAMVA Summary'!D$54:D$80)+SUM('1.  LRAMVA Summary'!D$81:D$82)*(MONTH($E160)-1)/12)*$H160</f>
        <v>0</v>
      </c>
      <c r="J160" s="229">
        <f>(SUM('1.  LRAMVA Summary'!E$54:E$80)+SUM('1.  LRAMVA Summary'!E$81:E$82)*(MONTH($E160)-1)/12)*$H160</f>
        <v>23.797278436524767</v>
      </c>
      <c r="K160" s="229">
        <f>(SUM('1.  LRAMVA Summary'!F$54:F$80)+SUM('1.  LRAMVA Summary'!F$81:F$82)*(MONTH($E160)-1)/12)*$H160</f>
        <v>101.96080475232982</v>
      </c>
      <c r="L160" s="229">
        <f>(SUM('1.  LRAMVA Summary'!G$54:G$80)+SUM('1.  LRAMVA Summary'!G$81:G$82)*(MONTH($E160)-1)/12)*$H160</f>
        <v>4.0719470660756043</v>
      </c>
      <c r="M160" s="229">
        <f>(SUM('1.  LRAMVA Summary'!H$54:H$80)+SUM('1.  LRAMVA Summary'!H$81:H$82)*(MONTH($E160)-1)/12)*$H160</f>
        <v>-3.2886387500000003E-2</v>
      </c>
      <c r="N160" s="229">
        <f>(SUM('1.  LRAMVA Summary'!I$54:I$80)+SUM('1.  LRAMVA Summary'!I$81:I$82)*(MONTH($E160)-1)/12)*$H160</f>
        <v>-0.35277284166666661</v>
      </c>
      <c r="O160" s="229">
        <f>(SUM('1.  LRAMVA Summary'!J$54:J$80)+SUM('1.  LRAMVA Summary'!J$81:J$82)*(MONTH($E160)-1)/12)*$H160</f>
        <v>-0.50272646249999997</v>
      </c>
      <c r="P160" s="229">
        <f>(SUM('1.  LRAMVA Summary'!K$54:K$80)+SUM('1.  LRAMVA Summary'!K$81:K$82)*(MONTH($E160)-1)/12)*$H160</f>
        <v>1.3867686210865247</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90"/>
        <v>130.32841318435004</v>
      </c>
    </row>
    <row r="161" spans="2:23" s="9" customFormat="1">
      <c r="B161" s="66"/>
      <c r="E161" s="213">
        <v>44166</v>
      </c>
      <c r="F161" s="213" t="s">
        <v>187</v>
      </c>
      <c r="G161" s="214" t="s">
        <v>69</v>
      </c>
      <c r="H161" s="239">
        <f t="shared" si="93"/>
        <v>4.75E-4</v>
      </c>
      <c r="I161" s="229">
        <f>(SUM('1.  LRAMVA Summary'!D$54:D$80)+SUM('1.  LRAMVA Summary'!D$81:D$82)*(MONTH($E161)-1)/12)*$H161</f>
        <v>0</v>
      </c>
      <c r="J161" s="229">
        <f>(SUM('1.  LRAMVA Summary'!E$54:E$80)+SUM('1.  LRAMVA Summary'!E$81:E$82)*(MONTH($E161)-1)/12)*$H161</f>
        <v>26.177006280177238</v>
      </c>
      <c r="K161" s="229">
        <f>(SUM('1.  LRAMVA Summary'!F$54:F$80)+SUM('1.  LRAMVA Summary'!F$81:F$82)*(MONTH($E161)-1)/12)*$H161</f>
        <v>112.1568852275628</v>
      </c>
      <c r="L161" s="229">
        <f>(SUM('1.  LRAMVA Summary'!G$54:G$80)+SUM('1.  LRAMVA Summary'!G$81:G$82)*(MONTH($E161)-1)/12)*$H161</f>
        <v>4.4791417726831648</v>
      </c>
      <c r="M161" s="229">
        <f>(SUM('1.  LRAMVA Summary'!H$54:H$80)+SUM('1.  LRAMVA Summary'!H$81:H$82)*(MONTH($E161)-1)/12)*$H161</f>
        <v>-3.6175026249999999E-2</v>
      </c>
      <c r="N161" s="229">
        <f>(SUM('1.  LRAMVA Summary'!I$54:I$80)+SUM('1.  LRAMVA Summary'!I$81:I$82)*(MONTH($E161)-1)/12)*$H161</f>
        <v>-0.38805012583333331</v>
      </c>
      <c r="O161" s="229">
        <f>(SUM('1.  LRAMVA Summary'!J$54:J$80)+SUM('1.  LRAMVA Summary'!J$81:J$82)*(MONTH($E161)-1)/12)*$H161</f>
        <v>-0.55299910875000002</v>
      </c>
      <c r="P161" s="229">
        <f>(SUM('1.  LRAMVA Summary'!K$54:K$80)+SUM('1.  LRAMVA Summary'!K$81:K$82)*(MONTH($E161)-1)/12)*$H161</f>
        <v>1.5254454831951769</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143.36125450278504</v>
      </c>
    </row>
    <row r="162" spans="2:23" s="9" customFormat="1" ht="15.75" thickBot="1">
      <c r="B162" s="66"/>
      <c r="E162" s="215" t="s">
        <v>470</v>
      </c>
      <c r="F162" s="215"/>
      <c r="G162" s="216"/>
      <c r="H162" s="217"/>
      <c r="I162" s="218">
        <f>SUM(I149:I161)</f>
        <v>0</v>
      </c>
      <c r="J162" s="218">
        <f>SUM(J149:J161)</f>
        <v>257.88734895160258</v>
      </c>
      <c r="K162" s="218">
        <f t="shared" ref="K162:O162" si="94">SUM(K149:K161)</f>
        <v>1104.9331420265637</v>
      </c>
      <c r="L162" s="218">
        <f t="shared" si="94"/>
        <v>44.127047416050893</v>
      </c>
      <c r="M162" s="218">
        <f t="shared" si="94"/>
        <v>-0.35638458875000006</v>
      </c>
      <c r="N162" s="218">
        <f t="shared" si="94"/>
        <v>-3.8229435841666661</v>
      </c>
      <c r="O162" s="218">
        <f t="shared" si="94"/>
        <v>-5.4479672962499999</v>
      </c>
      <c r="P162" s="218">
        <f t="shared" ref="P162:V162" si="95">SUM(P149:P161)</f>
        <v>15.028192583248181</v>
      </c>
      <c r="Q162" s="218">
        <f t="shared" si="95"/>
        <v>0</v>
      </c>
      <c r="R162" s="218">
        <f t="shared" si="95"/>
        <v>0</v>
      </c>
      <c r="S162" s="218">
        <f t="shared" si="95"/>
        <v>0</v>
      </c>
      <c r="T162" s="218">
        <f t="shared" si="95"/>
        <v>0</v>
      </c>
      <c r="U162" s="218">
        <f t="shared" si="95"/>
        <v>0</v>
      </c>
      <c r="V162" s="218">
        <f t="shared" si="95"/>
        <v>0</v>
      </c>
      <c r="W162" s="218">
        <f>SUM(W149:W161)</f>
        <v>1412.3484355082985</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E164" s="224" t="s">
        <v>723</v>
      </c>
      <c r="F164" s="224"/>
      <c r="G164" s="225"/>
      <c r="H164" s="226"/>
      <c r="I164" s="227">
        <f>I162+I163</f>
        <v>0</v>
      </c>
      <c r="J164" s="227">
        <f t="shared" ref="J164:U164" si="96">J162+J163</f>
        <v>257.88734895160258</v>
      </c>
      <c r="K164" s="227">
        <f t="shared" si="96"/>
        <v>1104.9331420265637</v>
      </c>
      <c r="L164" s="227">
        <f t="shared" si="96"/>
        <v>44.127047416050893</v>
      </c>
      <c r="M164" s="227">
        <f t="shared" si="96"/>
        <v>-0.35638458875000006</v>
      </c>
      <c r="N164" s="227">
        <f t="shared" si="96"/>
        <v>-3.8229435841666661</v>
      </c>
      <c r="O164" s="227">
        <f t="shared" si="96"/>
        <v>-5.4479672962499999</v>
      </c>
      <c r="P164" s="227">
        <f t="shared" si="96"/>
        <v>15.028192583248181</v>
      </c>
      <c r="Q164" s="227">
        <f t="shared" si="96"/>
        <v>0</v>
      </c>
      <c r="R164" s="227">
        <f t="shared" si="96"/>
        <v>0</v>
      </c>
      <c r="S164" s="227">
        <f t="shared" si="96"/>
        <v>0</v>
      </c>
      <c r="T164" s="227">
        <f t="shared" si="96"/>
        <v>0</v>
      </c>
      <c r="U164" s="227">
        <f t="shared" si="96"/>
        <v>0</v>
      </c>
      <c r="V164" s="227">
        <f>V162+V163</f>
        <v>0</v>
      </c>
      <c r="W164" s="227">
        <f>W162+W163</f>
        <v>1412.3484355082985</v>
      </c>
    </row>
    <row r="165" spans="2:23">
      <c r="E165" s="213">
        <v>44197</v>
      </c>
      <c r="F165" s="213" t="s">
        <v>729</v>
      </c>
      <c r="G165" s="214" t="s">
        <v>65</v>
      </c>
      <c r="H165" s="239">
        <f>$C$55/12</f>
        <v>4.75E-4</v>
      </c>
      <c r="I165" s="229">
        <f>(SUM('1.  LRAMVA Summary'!D$54:D$80)+SUM('1.  LRAMVA Summary'!D$81:D$82)*(MONTH($E165)-1)/12)*$H165</f>
        <v>0</v>
      </c>
      <c r="J165" s="229">
        <f>(SUM('1.  LRAMVA Summary'!E$54:E$80)+SUM('1.  LRAMVA Summary'!E$81:E$82)*(MONTH($E165)-1)/12)*$H165</f>
        <v>0</v>
      </c>
      <c r="K165" s="229">
        <f>(SUM('1.  LRAMVA Summary'!F$54:F$80)+SUM('1.  LRAMVA Summary'!F$81:F$82)*(MONTH($E165)-1)/12)*$H165</f>
        <v>0</v>
      </c>
      <c r="L165" s="229">
        <f>(SUM('1.  LRAMVA Summary'!G$54:G$80)+SUM('1.  LRAMVA Summary'!G$81:G$82)*(MONTH($E165)-1)/12)*$H165</f>
        <v>0</v>
      </c>
      <c r="M165" s="229">
        <f>(SUM('1.  LRAMVA Summary'!H$54:H$80)+SUM('1.  LRAMVA Summary'!H$81:H$82)*(MONTH($E165)-1)/12)*$H165</f>
        <v>0</v>
      </c>
      <c r="N165" s="229">
        <f>(SUM('1.  LRAMVA Summary'!I$54:I$80)+SUM('1.  LRAMVA Summary'!I$81:I$82)*(MONTH($E165)-1)/12)*$H165</f>
        <v>0</v>
      </c>
      <c r="O165" s="229">
        <f>(SUM('1.  LRAMVA Summary'!J$54:J$80)+SUM('1.  LRAMVA Summary'!J$81:J$82)*(MONTH($E165)-1)/12)*$H165</f>
        <v>0</v>
      </c>
      <c r="P165" s="229">
        <f>(SUM('1.  LRAMVA Summary'!K$54:K$80)+SUM('1.  LRAMVA Summary'!K$81:K$82)*(MONTH($E165)-1)/12)*$H165</f>
        <v>0</v>
      </c>
      <c r="Q165" s="229">
        <f>(SUM('1.  LRAMVA Summary'!L$54:L$80)+SUM('1.  LRAMVA Summary'!L$81:L$82)*(MONTH($E165)-1)/12)*$H165</f>
        <v>0</v>
      </c>
      <c r="R165" s="229">
        <f>(SUM('1.  LRAMVA Summary'!M$54:M$80)+SUM('1.  LRAMVA Summary'!M$81:M$82)*(MONTH($E165)-1)/12)*$H165</f>
        <v>0</v>
      </c>
      <c r="S165" s="229">
        <f>(SUM('1.  LRAMVA Summary'!N$54:N$80)+SUM('1.  LRAMVA Summary'!N$81:N$82)*(MONTH($E165)-1)/12)*$H165</f>
        <v>0</v>
      </c>
      <c r="T165" s="229">
        <f>(SUM('1.  LRAMVA Summary'!O$54:O$80)+SUM('1.  LRAMVA Summary'!O$81:O$82)*(MONTH($E165)-1)/12)*$H165</f>
        <v>0</v>
      </c>
      <c r="U165" s="229">
        <f>(SUM('1.  LRAMVA Summary'!P$54:P$80)+SUM('1.  LRAMVA Summary'!P$81:P$82)*(MONTH($E165)-1)/12)*$H165</f>
        <v>0</v>
      </c>
      <c r="V165" s="229">
        <f>(SUM('1.  LRAMVA Summary'!Q$54:Q$80)+SUM('1.  LRAMVA Summary'!Q$81:Q$82)*(MONTH($E165)-1)/12)*$H165</f>
        <v>0</v>
      </c>
      <c r="W165" s="230">
        <f>SUM(I165:V165)</f>
        <v>0</v>
      </c>
    </row>
    <row r="166" spans="2:23">
      <c r="E166" s="213">
        <v>44228</v>
      </c>
      <c r="F166" s="213" t="s">
        <v>729</v>
      </c>
      <c r="G166" s="214" t="s">
        <v>65</v>
      </c>
      <c r="H166" s="239">
        <f>$C$55/12</f>
        <v>4.75E-4</v>
      </c>
      <c r="I166" s="229">
        <f>(SUM('1.  LRAMVA Summary'!D$54:D$80)+SUM('1.  LRAMVA Summary'!D$81:D$82)*(MONTH($E166)-1)/12)*$H166</f>
        <v>0</v>
      </c>
      <c r="J166" s="229">
        <f>(SUM('1.  LRAMVA Summary'!E$54:E$80)+SUM('1.  LRAMVA Summary'!E$81:E$82)*(MONTH($E166)-1)/12)*$H166</f>
        <v>2.3797278436524762</v>
      </c>
      <c r="K166" s="229">
        <f>(SUM('1.  LRAMVA Summary'!F$54:F$80)+SUM('1.  LRAMVA Summary'!F$81:F$82)*(MONTH($E166)-1)/12)*$H166</f>
        <v>10.196080475232982</v>
      </c>
      <c r="L166" s="229">
        <f>(SUM('1.  LRAMVA Summary'!G$54:G$80)+SUM('1.  LRAMVA Summary'!G$81:G$82)*(MONTH($E166)-1)/12)*$H166</f>
        <v>0.40719470660756041</v>
      </c>
      <c r="M166" s="229">
        <f>(SUM('1.  LRAMVA Summary'!H$54:H$80)+SUM('1.  LRAMVA Summary'!H$81:H$82)*(MONTH($E166)-1)/12)*$H166</f>
        <v>-3.28863875E-3</v>
      </c>
      <c r="N166" s="229">
        <f>(SUM('1.  LRAMVA Summary'!I$54:I$80)+SUM('1.  LRAMVA Summary'!I$81:I$82)*(MONTH($E166)-1)/12)*$H166</f>
        <v>-3.5277284166666666E-2</v>
      </c>
      <c r="O166" s="229">
        <f>(SUM('1.  LRAMVA Summary'!J$54:J$80)+SUM('1.  LRAMVA Summary'!J$81:J$82)*(MONTH($E166)-1)/12)*$H166</f>
        <v>-5.0272646250000004E-2</v>
      </c>
      <c r="P166" s="229">
        <f>(SUM('1.  LRAMVA Summary'!K$54:K$80)+SUM('1.  LRAMVA Summary'!K$81:K$82)*(MONTH($E166)-1)/12)*$H166</f>
        <v>0.13867686210865246</v>
      </c>
      <c r="Q166" s="229">
        <f>(SUM('1.  LRAMVA Summary'!L$54:L$80)+SUM('1.  LRAMVA Summary'!L$81:L$82)*(MONTH($E166)-1)/12)*$H166</f>
        <v>0</v>
      </c>
      <c r="R166" s="229">
        <f>(SUM('1.  LRAMVA Summary'!M$54:M$80)+SUM('1.  LRAMVA Summary'!M$81:M$82)*(MONTH($E166)-1)/12)*$H166</f>
        <v>0</v>
      </c>
      <c r="S166" s="229">
        <f>(SUM('1.  LRAMVA Summary'!N$54:N$80)+SUM('1.  LRAMVA Summary'!N$81:N$82)*(MONTH($E166)-1)/12)*$H166</f>
        <v>0</v>
      </c>
      <c r="T166" s="229">
        <f>(SUM('1.  LRAMVA Summary'!O$54:O$80)+SUM('1.  LRAMVA Summary'!O$81:O$82)*(MONTH($E166)-1)/12)*$H166</f>
        <v>0</v>
      </c>
      <c r="U166" s="229">
        <f>(SUM('1.  LRAMVA Summary'!P$54:P$80)+SUM('1.  LRAMVA Summary'!P$81:P$82)*(MONTH($E166)-1)/12)*$H166</f>
        <v>0</v>
      </c>
      <c r="V166" s="229">
        <f>(SUM('1.  LRAMVA Summary'!Q$54:Q$80)+SUM('1.  LRAMVA Summary'!Q$81:Q$82)*(MONTH($E166)-1)/12)*$H166</f>
        <v>0</v>
      </c>
      <c r="W166" s="230">
        <f t="shared" ref="W166:W175" si="97">SUM(I166:V166)</f>
        <v>13.032841318435006</v>
      </c>
    </row>
    <row r="167" spans="2:23">
      <c r="E167" s="213">
        <v>44256</v>
      </c>
      <c r="F167" s="213" t="s">
        <v>729</v>
      </c>
      <c r="G167" s="214" t="s">
        <v>65</v>
      </c>
      <c r="H167" s="239">
        <f>$C$55/12</f>
        <v>4.75E-4</v>
      </c>
      <c r="I167" s="229">
        <f>(SUM('1.  LRAMVA Summary'!D$54:D$80)+SUM('1.  LRAMVA Summary'!D$81:D$82)*(MONTH($E167)-1)/12)*$H167</f>
        <v>0</v>
      </c>
      <c r="J167" s="229">
        <f>(SUM('1.  LRAMVA Summary'!E$54:E$80)+SUM('1.  LRAMVA Summary'!E$81:E$82)*(MONTH($E167)-1)/12)*$H167</f>
        <v>4.7594556873049525</v>
      </c>
      <c r="K167" s="229">
        <f>(SUM('1.  LRAMVA Summary'!F$54:F$80)+SUM('1.  LRAMVA Summary'!F$81:F$82)*(MONTH($E167)-1)/12)*$H167</f>
        <v>20.392160950465964</v>
      </c>
      <c r="L167" s="229">
        <f>(SUM('1.  LRAMVA Summary'!G$54:G$80)+SUM('1.  LRAMVA Summary'!G$81:G$82)*(MONTH($E167)-1)/12)*$H167</f>
        <v>0.81438941321512082</v>
      </c>
      <c r="M167" s="229">
        <f>(SUM('1.  LRAMVA Summary'!H$54:H$80)+SUM('1.  LRAMVA Summary'!H$81:H$82)*(MONTH($E167)-1)/12)*$H167</f>
        <v>-6.5772775E-3</v>
      </c>
      <c r="N167" s="229">
        <f>(SUM('1.  LRAMVA Summary'!I$54:I$80)+SUM('1.  LRAMVA Summary'!I$81:I$82)*(MONTH($E167)-1)/12)*$H167</f>
        <v>-7.0554568333333331E-2</v>
      </c>
      <c r="O167" s="229">
        <f>(SUM('1.  LRAMVA Summary'!J$54:J$80)+SUM('1.  LRAMVA Summary'!J$81:J$82)*(MONTH($E167)-1)/12)*$H167</f>
        <v>-0.10054529250000001</v>
      </c>
      <c r="P167" s="229">
        <f>(SUM('1.  LRAMVA Summary'!K$54:K$80)+SUM('1.  LRAMVA Summary'!K$81:K$82)*(MONTH($E167)-1)/12)*$H167</f>
        <v>0.27735372421730492</v>
      </c>
      <c r="Q167" s="229">
        <f>(SUM('1.  LRAMVA Summary'!L$54:L$80)+SUM('1.  LRAMVA Summary'!L$81:L$82)*(MONTH($E167)-1)/12)*$H167</f>
        <v>0</v>
      </c>
      <c r="R167" s="229">
        <f>(SUM('1.  LRAMVA Summary'!M$54:M$80)+SUM('1.  LRAMVA Summary'!M$81:M$82)*(MONTH($E167)-1)/12)*$H167</f>
        <v>0</v>
      </c>
      <c r="S167" s="229">
        <f>(SUM('1.  LRAMVA Summary'!N$54:N$80)+SUM('1.  LRAMVA Summary'!N$81:N$82)*(MONTH($E167)-1)/12)*$H167</f>
        <v>0</v>
      </c>
      <c r="T167" s="229">
        <f>(SUM('1.  LRAMVA Summary'!O$54:O$80)+SUM('1.  LRAMVA Summary'!O$81:O$82)*(MONTH($E167)-1)/12)*$H167</f>
        <v>0</v>
      </c>
      <c r="U167" s="229">
        <f>(SUM('1.  LRAMVA Summary'!P$54:P$80)+SUM('1.  LRAMVA Summary'!P$81:P$82)*(MONTH($E167)-1)/12)*$H167</f>
        <v>0</v>
      </c>
      <c r="V167" s="229">
        <f>(SUM('1.  LRAMVA Summary'!Q$54:Q$80)+SUM('1.  LRAMVA Summary'!Q$81:Q$82)*(MONTH($E167)-1)/12)*$H167</f>
        <v>0</v>
      </c>
      <c r="W167" s="230">
        <f t="shared" si="97"/>
        <v>26.065682636870012</v>
      </c>
    </row>
    <row r="168" spans="2:23">
      <c r="E168" s="213">
        <v>44287</v>
      </c>
      <c r="F168" s="213" t="s">
        <v>729</v>
      </c>
      <c r="G168" s="214" t="s">
        <v>66</v>
      </c>
      <c r="H168" s="239">
        <f>$C$56/12</f>
        <v>4.75E-4</v>
      </c>
      <c r="I168" s="229">
        <f>(SUM('1.  LRAMVA Summary'!D$54:D$80)+SUM('1.  LRAMVA Summary'!D$81:D$82)*(MONTH($E168)-1)/12)*$H168</f>
        <v>0</v>
      </c>
      <c r="J168" s="229">
        <f>(SUM('1.  LRAMVA Summary'!E$54:E$80)+SUM('1.  LRAMVA Summary'!E$81:E$82)*(MONTH($E168)-1)/12)*$H168</f>
        <v>7.1391835309574283</v>
      </c>
      <c r="K168" s="229">
        <f>(SUM('1.  LRAMVA Summary'!F$54:F$80)+SUM('1.  LRAMVA Summary'!F$81:F$82)*(MONTH($E168)-1)/12)*$H168</f>
        <v>30.58824142569895</v>
      </c>
      <c r="L168" s="229">
        <f>(SUM('1.  LRAMVA Summary'!G$54:G$80)+SUM('1.  LRAMVA Summary'!G$81:G$82)*(MONTH($E168)-1)/12)*$H168</f>
        <v>1.2215841198226813</v>
      </c>
      <c r="M168" s="229">
        <f>(SUM('1.  LRAMVA Summary'!H$54:H$80)+SUM('1.  LRAMVA Summary'!H$81:H$82)*(MONTH($E168)-1)/12)*$H168</f>
        <v>-9.8659162500000005E-3</v>
      </c>
      <c r="N168" s="229">
        <f>(SUM('1.  LRAMVA Summary'!I$54:I$80)+SUM('1.  LRAMVA Summary'!I$81:I$82)*(MONTH($E168)-1)/12)*$H168</f>
        <v>-0.1058318525</v>
      </c>
      <c r="O168" s="229">
        <f>(SUM('1.  LRAMVA Summary'!J$54:J$80)+SUM('1.  LRAMVA Summary'!J$81:J$82)*(MONTH($E168)-1)/12)*$H168</f>
        <v>-0.15081793875000002</v>
      </c>
      <c r="P168" s="229">
        <f>(SUM('1.  LRAMVA Summary'!K$54:K$80)+SUM('1.  LRAMVA Summary'!K$81:K$82)*(MONTH($E168)-1)/12)*$H168</f>
        <v>0.41603058632595735</v>
      </c>
      <c r="Q168" s="229">
        <f>(SUM('1.  LRAMVA Summary'!L$54:L$80)+SUM('1.  LRAMVA Summary'!L$81:L$82)*(MONTH($E168)-1)/12)*$H168</f>
        <v>0</v>
      </c>
      <c r="R168" s="229">
        <f>(SUM('1.  LRAMVA Summary'!M$54:M$80)+SUM('1.  LRAMVA Summary'!M$81:M$82)*(MONTH($E168)-1)/12)*$H168</f>
        <v>0</v>
      </c>
      <c r="S168" s="229">
        <f>(SUM('1.  LRAMVA Summary'!N$54:N$80)+SUM('1.  LRAMVA Summary'!N$81:N$82)*(MONTH($E168)-1)/12)*$H168</f>
        <v>0</v>
      </c>
      <c r="T168" s="229">
        <f>(SUM('1.  LRAMVA Summary'!O$54:O$80)+SUM('1.  LRAMVA Summary'!O$81:O$82)*(MONTH($E168)-1)/12)*$H168</f>
        <v>0</v>
      </c>
      <c r="U168" s="229">
        <f>(SUM('1.  LRAMVA Summary'!P$54:P$80)+SUM('1.  LRAMVA Summary'!P$81:P$82)*(MONTH($E168)-1)/12)*$H168</f>
        <v>0</v>
      </c>
      <c r="V168" s="229">
        <f>(SUM('1.  LRAMVA Summary'!Q$54:Q$80)+SUM('1.  LRAMVA Summary'!Q$81:Q$82)*(MONTH($E168)-1)/12)*$H168</f>
        <v>0</v>
      </c>
      <c r="W168" s="230">
        <f t="shared" si="97"/>
        <v>39.098523955305012</v>
      </c>
    </row>
    <row r="169" spans="2:23">
      <c r="E169" s="213">
        <v>44317</v>
      </c>
      <c r="F169" s="213" t="s">
        <v>729</v>
      </c>
      <c r="G169" s="214" t="s">
        <v>66</v>
      </c>
      <c r="H169" s="239">
        <f>$C$56/12</f>
        <v>4.75E-4</v>
      </c>
      <c r="I169" s="229">
        <f>(SUM('1.  LRAMVA Summary'!D$54:D$80)+SUM('1.  LRAMVA Summary'!D$81:D$82)*(MONTH($E169)-1)/12)*$H169</f>
        <v>0</v>
      </c>
      <c r="J169" s="229">
        <f>(SUM('1.  LRAMVA Summary'!E$54:E$80)+SUM('1.  LRAMVA Summary'!E$81:E$82)*(MONTH($E169)-1)/12)*$H169</f>
        <v>9.518911374609905</v>
      </c>
      <c r="K169" s="229">
        <f>(SUM('1.  LRAMVA Summary'!F$54:F$80)+SUM('1.  LRAMVA Summary'!F$81:F$82)*(MONTH($E169)-1)/12)*$H169</f>
        <v>40.784321900931928</v>
      </c>
      <c r="L169" s="229">
        <f>(SUM('1.  LRAMVA Summary'!G$54:G$80)+SUM('1.  LRAMVA Summary'!G$81:G$82)*(MONTH($E169)-1)/12)*$H169</f>
        <v>1.6287788264302416</v>
      </c>
      <c r="M169" s="229">
        <f>(SUM('1.  LRAMVA Summary'!H$54:H$80)+SUM('1.  LRAMVA Summary'!H$81:H$82)*(MONTH($E169)-1)/12)*$H169</f>
        <v>-1.3154555E-2</v>
      </c>
      <c r="N169" s="229">
        <f>(SUM('1.  LRAMVA Summary'!I$54:I$80)+SUM('1.  LRAMVA Summary'!I$81:I$82)*(MONTH($E169)-1)/12)*$H169</f>
        <v>-0.14110913666666666</v>
      </c>
      <c r="O169" s="229">
        <f>(SUM('1.  LRAMVA Summary'!J$54:J$80)+SUM('1.  LRAMVA Summary'!J$81:J$82)*(MONTH($E169)-1)/12)*$H169</f>
        <v>-0.20109058500000002</v>
      </c>
      <c r="P169" s="229">
        <f>(SUM('1.  LRAMVA Summary'!K$54:K$80)+SUM('1.  LRAMVA Summary'!K$81:K$82)*(MONTH($E169)-1)/12)*$H169</f>
        <v>0.55470744843460984</v>
      </c>
      <c r="Q169" s="229">
        <f>(SUM('1.  LRAMVA Summary'!L$54:L$80)+SUM('1.  LRAMVA Summary'!L$81:L$82)*(MONTH($E169)-1)/12)*$H169</f>
        <v>0</v>
      </c>
      <c r="R169" s="229">
        <f>(SUM('1.  LRAMVA Summary'!M$54:M$80)+SUM('1.  LRAMVA Summary'!M$81:M$82)*(MONTH($E169)-1)/12)*$H169</f>
        <v>0</v>
      </c>
      <c r="S169" s="229">
        <f>(SUM('1.  LRAMVA Summary'!N$54:N$80)+SUM('1.  LRAMVA Summary'!N$81:N$82)*(MONTH($E169)-1)/12)*$H169</f>
        <v>0</v>
      </c>
      <c r="T169" s="229">
        <f>(SUM('1.  LRAMVA Summary'!O$54:O$80)+SUM('1.  LRAMVA Summary'!O$81:O$82)*(MONTH($E169)-1)/12)*$H169</f>
        <v>0</v>
      </c>
      <c r="U169" s="229">
        <f>(SUM('1.  LRAMVA Summary'!P$54:P$80)+SUM('1.  LRAMVA Summary'!P$81:P$82)*(MONTH($E169)-1)/12)*$H169</f>
        <v>0</v>
      </c>
      <c r="V169" s="229">
        <f>(SUM('1.  LRAMVA Summary'!Q$54:Q$80)+SUM('1.  LRAMVA Summary'!Q$81:Q$82)*(MONTH($E169)-1)/12)*$H169</f>
        <v>0</v>
      </c>
      <c r="W169" s="230">
        <f t="shared" si="97"/>
        <v>52.131365273740023</v>
      </c>
    </row>
    <row r="170" spans="2:23">
      <c r="E170" s="213">
        <v>44348</v>
      </c>
      <c r="F170" s="213" t="s">
        <v>729</v>
      </c>
      <c r="G170" s="214" t="s">
        <v>66</v>
      </c>
      <c r="H170" s="239">
        <f>$C$56/12</f>
        <v>4.75E-4</v>
      </c>
      <c r="I170" s="229">
        <f>(SUM('1.  LRAMVA Summary'!D$54:D$80)+SUM('1.  LRAMVA Summary'!D$81:D$82)*(MONTH($E170)-1)/12)*$H170</f>
        <v>0</v>
      </c>
      <c r="J170" s="229">
        <f>(SUM('1.  LRAMVA Summary'!E$54:E$80)+SUM('1.  LRAMVA Summary'!E$81:E$82)*(MONTH($E170)-1)/12)*$H170</f>
        <v>11.898639218262383</v>
      </c>
      <c r="K170" s="229">
        <f>(SUM('1.  LRAMVA Summary'!F$54:F$80)+SUM('1.  LRAMVA Summary'!F$81:F$82)*(MONTH($E170)-1)/12)*$H170</f>
        <v>50.980402376164911</v>
      </c>
      <c r="L170" s="229">
        <f>(SUM('1.  LRAMVA Summary'!G$54:G$80)+SUM('1.  LRAMVA Summary'!G$81:G$82)*(MONTH($E170)-1)/12)*$H170</f>
        <v>2.0359735330378022</v>
      </c>
      <c r="M170" s="229">
        <f>(SUM('1.  LRAMVA Summary'!H$54:H$80)+SUM('1.  LRAMVA Summary'!H$81:H$82)*(MONTH($E170)-1)/12)*$H170</f>
        <v>-1.6443193750000001E-2</v>
      </c>
      <c r="N170" s="229">
        <f>(SUM('1.  LRAMVA Summary'!I$54:I$80)+SUM('1.  LRAMVA Summary'!I$81:I$82)*(MONTH($E170)-1)/12)*$H170</f>
        <v>-0.17638642083333331</v>
      </c>
      <c r="O170" s="229">
        <f>(SUM('1.  LRAMVA Summary'!J$54:J$80)+SUM('1.  LRAMVA Summary'!J$81:J$82)*(MONTH($E170)-1)/12)*$H170</f>
        <v>-0.25136323124999999</v>
      </c>
      <c r="P170" s="229">
        <f>(SUM('1.  LRAMVA Summary'!K$54:K$80)+SUM('1.  LRAMVA Summary'!K$81:K$82)*(MONTH($E170)-1)/12)*$H170</f>
        <v>0.69338431054326233</v>
      </c>
      <c r="Q170" s="229">
        <f>(SUM('1.  LRAMVA Summary'!L$54:L$80)+SUM('1.  LRAMVA Summary'!L$81:L$82)*(MONTH($E170)-1)/12)*$H170</f>
        <v>0</v>
      </c>
      <c r="R170" s="229">
        <f>(SUM('1.  LRAMVA Summary'!M$54:M$80)+SUM('1.  LRAMVA Summary'!M$81:M$82)*(MONTH($E170)-1)/12)*$H170</f>
        <v>0</v>
      </c>
      <c r="S170" s="229">
        <f>(SUM('1.  LRAMVA Summary'!N$54:N$80)+SUM('1.  LRAMVA Summary'!N$81:N$82)*(MONTH($E170)-1)/12)*$H170</f>
        <v>0</v>
      </c>
      <c r="T170" s="229">
        <f>(SUM('1.  LRAMVA Summary'!O$54:O$80)+SUM('1.  LRAMVA Summary'!O$81:O$82)*(MONTH($E170)-1)/12)*$H170</f>
        <v>0</v>
      </c>
      <c r="U170" s="229">
        <f>(SUM('1.  LRAMVA Summary'!P$54:P$80)+SUM('1.  LRAMVA Summary'!P$81:P$82)*(MONTH($E170)-1)/12)*$H170</f>
        <v>0</v>
      </c>
      <c r="V170" s="229">
        <f>(SUM('1.  LRAMVA Summary'!Q$54:Q$80)+SUM('1.  LRAMVA Summary'!Q$81:Q$82)*(MONTH($E170)-1)/12)*$H170</f>
        <v>0</v>
      </c>
      <c r="W170" s="230">
        <f t="shared" si="97"/>
        <v>65.16420659217502</v>
      </c>
    </row>
    <row r="171" spans="2:23">
      <c r="E171" s="213">
        <v>44378</v>
      </c>
      <c r="F171" s="213" t="s">
        <v>729</v>
      </c>
      <c r="G171" s="214" t="s">
        <v>68</v>
      </c>
      <c r="H171" s="239">
        <f>$C$57/12</f>
        <v>4.75E-4</v>
      </c>
      <c r="I171" s="229">
        <f>(SUM('1.  LRAMVA Summary'!D$54:D$80)+SUM('1.  LRAMVA Summary'!D$81:D$82)*(MONTH($E171)-1)/12)*$H171</f>
        <v>0</v>
      </c>
      <c r="J171" s="229">
        <f>(SUM('1.  LRAMVA Summary'!E$54:E$80)+SUM('1.  LRAMVA Summary'!E$81:E$82)*(MONTH($E171)-1)/12)*$H171</f>
        <v>14.278367061914857</v>
      </c>
      <c r="K171" s="229">
        <f>(SUM('1.  LRAMVA Summary'!F$54:F$80)+SUM('1.  LRAMVA Summary'!F$81:F$82)*(MONTH($E171)-1)/12)*$H171</f>
        <v>61.1764828513979</v>
      </c>
      <c r="L171" s="229">
        <f>(SUM('1.  LRAMVA Summary'!G$54:G$80)+SUM('1.  LRAMVA Summary'!G$81:G$82)*(MONTH($E171)-1)/12)*$H171</f>
        <v>2.4431682396453627</v>
      </c>
      <c r="M171" s="229">
        <f>(SUM('1.  LRAMVA Summary'!H$54:H$80)+SUM('1.  LRAMVA Summary'!H$81:H$82)*(MONTH($E171)-1)/12)*$H171</f>
        <v>-1.9731832500000001E-2</v>
      </c>
      <c r="N171" s="229">
        <f>(SUM('1.  LRAMVA Summary'!I$54:I$80)+SUM('1.  LRAMVA Summary'!I$81:I$82)*(MONTH($E171)-1)/12)*$H171</f>
        <v>-0.21166370500000001</v>
      </c>
      <c r="O171" s="229">
        <f>(SUM('1.  LRAMVA Summary'!J$54:J$80)+SUM('1.  LRAMVA Summary'!J$81:J$82)*(MONTH($E171)-1)/12)*$H171</f>
        <v>-0.30163587750000004</v>
      </c>
      <c r="P171" s="229">
        <f>(SUM('1.  LRAMVA Summary'!K$54:K$80)+SUM('1.  LRAMVA Summary'!K$81:K$82)*(MONTH($E171)-1)/12)*$H171</f>
        <v>0.8320611726519147</v>
      </c>
      <c r="Q171" s="229">
        <f>(SUM('1.  LRAMVA Summary'!L$54:L$80)+SUM('1.  LRAMVA Summary'!L$81:L$82)*(MONTH($E171)-1)/12)*$H171</f>
        <v>0</v>
      </c>
      <c r="R171" s="229">
        <f>(SUM('1.  LRAMVA Summary'!M$54:M$80)+SUM('1.  LRAMVA Summary'!M$81:M$82)*(MONTH($E171)-1)/12)*$H171</f>
        <v>0</v>
      </c>
      <c r="S171" s="229">
        <f>(SUM('1.  LRAMVA Summary'!N$54:N$80)+SUM('1.  LRAMVA Summary'!N$81:N$82)*(MONTH($E171)-1)/12)*$H171</f>
        <v>0</v>
      </c>
      <c r="T171" s="229">
        <f>(SUM('1.  LRAMVA Summary'!O$54:O$80)+SUM('1.  LRAMVA Summary'!O$81:O$82)*(MONTH($E171)-1)/12)*$H171</f>
        <v>0</v>
      </c>
      <c r="U171" s="229">
        <f>(SUM('1.  LRAMVA Summary'!P$54:P$80)+SUM('1.  LRAMVA Summary'!P$81:P$82)*(MONTH($E171)-1)/12)*$H171</f>
        <v>0</v>
      </c>
      <c r="V171" s="229">
        <f>(SUM('1.  LRAMVA Summary'!Q$54:Q$80)+SUM('1.  LRAMVA Summary'!Q$81:Q$82)*(MONTH($E171)-1)/12)*$H171</f>
        <v>0</v>
      </c>
      <c r="W171" s="230">
        <f t="shared" si="97"/>
        <v>78.197047910610024</v>
      </c>
    </row>
    <row r="172" spans="2:23">
      <c r="E172" s="213">
        <v>44409</v>
      </c>
      <c r="F172" s="213" t="s">
        <v>729</v>
      </c>
      <c r="G172" s="214" t="s">
        <v>68</v>
      </c>
      <c r="H172" s="239">
        <f>$C$57/12</f>
        <v>4.75E-4</v>
      </c>
      <c r="I172" s="229">
        <f>(SUM('1.  LRAMVA Summary'!D$54:D$80)+SUM('1.  LRAMVA Summary'!D$81:D$82)*(MONTH($E172)-1)/12)*$H172</f>
        <v>0</v>
      </c>
      <c r="J172" s="229">
        <f>(SUM('1.  LRAMVA Summary'!E$54:E$80)+SUM('1.  LRAMVA Summary'!E$81:E$82)*(MONTH($E172)-1)/12)*$H172</f>
        <v>16.658094905567335</v>
      </c>
      <c r="K172" s="229">
        <f>(SUM('1.  LRAMVA Summary'!F$54:F$80)+SUM('1.  LRAMVA Summary'!F$81:F$82)*(MONTH($E172)-1)/12)*$H172</f>
        <v>71.372563326630868</v>
      </c>
      <c r="L172" s="229">
        <f>(SUM('1.  LRAMVA Summary'!G$54:G$80)+SUM('1.  LRAMVA Summary'!G$81:G$82)*(MONTH($E172)-1)/12)*$H172</f>
        <v>2.8503629462529227</v>
      </c>
      <c r="M172" s="229">
        <f>(SUM('1.  LRAMVA Summary'!H$54:H$80)+SUM('1.  LRAMVA Summary'!H$81:H$82)*(MONTH($E172)-1)/12)*$H172</f>
        <v>-2.3020471249999997E-2</v>
      </c>
      <c r="N172" s="229">
        <f>(SUM('1.  LRAMVA Summary'!I$54:I$80)+SUM('1.  LRAMVA Summary'!I$81:I$82)*(MONTH($E172)-1)/12)*$H172</f>
        <v>-0.24694098916666665</v>
      </c>
      <c r="O172" s="229">
        <f>(SUM('1.  LRAMVA Summary'!J$54:J$80)+SUM('1.  LRAMVA Summary'!J$81:J$82)*(MONTH($E172)-1)/12)*$H172</f>
        <v>-0.35190852375000004</v>
      </c>
      <c r="P172" s="229">
        <f>(SUM('1.  LRAMVA Summary'!K$54:K$80)+SUM('1.  LRAMVA Summary'!K$81:K$82)*(MONTH($E172)-1)/12)*$H172</f>
        <v>0.97073803476056719</v>
      </c>
      <c r="Q172" s="229">
        <f>(SUM('1.  LRAMVA Summary'!L$54:L$80)+SUM('1.  LRAMVA Summary'!L$81:L$82)*(MONTH($E172)-1)/12)*$H172</f>
        <v>0</v>
      </c>
      <c r="R172" s="229">
        <f>(SUM('1.  LRAMVA Summary'!M$54:M$80)+SUM('1.  LRAMVA Summary'!M$81:M$82)*(MONTH($E172)-1)/12)*$H172</f>
        <v>0</v>
      </c>
      <c r="S172" s="229">
        <f>(SUM('1.  LRAMVA Summary'!N$54:N$80)+SUM('1.  LRAMVA Summary'!N$81:N$82)*(MONTH($E172)-1)/12)*$H172</f>
        <v>0</v>
      </c>
      <c r="T172" s="229">
        <f>(SUM('1.  LRAMVA Summary'!O$54:O$80)+SUM('1.  LRAMVA Summary'!O$81:O$82)*(MONTH($E172)-1)/12)*$H172</f>
        <v>0</v>
      </c>
      <c r="U172" s="229">
        <f>(SUM('1.  LRAMVA Summary'!P$54:P$80)+SUM('1.  LRAMVA Summary'!P$81:P$82)*(MONTH($E172)-1)/12)*$H172</f>
        <v>0</v>
      </c>
      <c r="V172" s="229">
        <f>(SUM('1.  LRAMVA Summary'!Q$54:Q$80)+SUM('1.  LRAMVA Summary'!Q$81:Q$82)*(MONTH($E172)-1)/12)*$H172</f>
        <v>0</v>
      </c>
      <c r="W172" s="230">
        <f t="shared" si="97"/>
        <v>91.229889229045042</v>
      </c>
    </row>
    <row r="173" spans="2:23">
      <c r="E173" s="213">
        <v>44440</v>
      </c>
      <c r="F173" s="213" t="s">
        <v>729</v>
      </c>
      <c r="G173" s="214" t="s">
        <v>68</v>
      </c>
      <c r="H173" s="239">
        <f>$C$57/12</f>
        <v>4.75E-4</v>
      </c>
      <c r="I173" s="229">
        <f>(SUM('1.  LRAMVA Summary'!D$54:D$80)+SUM('1.  LRAMVA Summary'!D$81:D$82)*(MONTH($E173)-1)/12)*$H173</f>
        <v>0</v>
      </c>
      <c r="J173" s="229">
        <f>(SUM('1.  LRAMVA Summary'!E$54:E$80)+SUM('1.  LRAMVA Summary'!E$81:E$82)*(MONTH($E173)-1)/12)*$H173</f>
        <v>19.03782274921981</v>
      </c>
      <c r="K173" s="229">
        <f>(SUM('1.  LRAMVA Summary'!F$54:F$80)+SUM('1.  LRAMVA Summary'!F$81:F$82)*(MONTH($E173)-1)/12)*$H173</f>
        <v>81.568643801863857</v>
      </c>
      <c r="L173" s="229">
        <f>(SUM('1.  LRAMVA Summary'!G$54:G$80)+SUM('1.  LRAMVA Summary'!G$81:G$82)*(MONTH($E173)-1)/12)*$H173</f>
        <v>3.2575576528604833</v>
      </c>
      <c r="M173" s="229">
        <f>(SUM('1.  LRAMVA Summary'!H$54:H$80)+SUM('1.  LRAMVA Summary'!H$81:H$82)*(MONTH($E173)-1)/12)*$H173</f>
        <v>-2.630911E-2</v>
      </c>
      <c r="N173" s="229">
        <f>(SUM('1.  LRAMVA Summary'!I$54:I$80)+SUM('1.  LRAMVA Summary'!I$81:I$82)*(MONTH($E173)-1)/12)*$H173</f>
        <v>-0.28221827333333332</v>
      </c>
      <c r="O173" s="229">
        <f>(SUM('1.  LRAMVA Summary'!J$54:J$80)+SUM('1.  LRAMVA Summary'!J$81:J$82)*(MONTH($E173)-1)/12)*$H173</f>
        <v>-0.40218117000000003</v>
      </c>
      <c r="P173" s="229">
        <f>(SUM('1.  LRAMVA Summary'!K$54:K$80)+SUM('1.  LRAMVA Summary'!K$81:K$82)*(MONTH($E173)-1)/12)*$H173</f>
        <v>1.1094148968692197</v>
      </c>
      <c r="Q173" s="229">
        <f>(SUM('1.  LRAMVA Summary'!L$54:L$80)+SUM('1.  LRAMVA Summary'!L$81:L$82)*(MONTH($E173)-1)/12)*$H173</f>
        <v>0</v>
      </c>
      <c r="R173" s="229">
        <f>(SUM('1.  LRAMVA Summary'!M$54:M$80)+SUM('1.  LRAMVA Summary'!M$81:M$82)*(MONTH($E173)-1)/12)*$H173</f>
        <v>0</v>
      </c>
      <c r="S173" s="229">
        <f>(SUM('1.  LRAMVA Summary'!N$54:N$80)+SUM('1.  LRAMVA Summary'!N$81:N$82)*(MONTH($E173)-1)/12)*$H173</f>
        <v>0</v>
      </c>
      <c r="T173" s="229">
        <f>(SUM('1.  LRAMVA Summary'!O$54:O$80)+SUM('1.  LRAMVA Summary'!O$81:O$82)*(MONTH($E173)-1)/12)*$H173</f>
        <v>0</v>
      </c>
      <c r="U173" s="229">
        <f>(SUM('1.  LRAMVA Summary'!P$54:P$80)+SUM('1.  LRAMVA Summary'!P$81:P$82)*(MONTH($E173)-1)/12)*$H173</f>
        <v>0</v>
      </c>
      <c r="V173" s="229">
        <f>(SUM('1.  LRAMVA Summary'!Q$54:Q$80)+SUM('1.  LRAMVA Summary'!Q$81:Q$82)*(MONTH($E173)-1)/12)*$H173</f>
        <v>0</v>
      </c>
      <c r="W173" s="230">
        <f t="shared" si="97"/>
        <v>104.26273054748005</v>
      </c>
    </row>
    <row r="174" spans="2:23">
      <c r="E174" s="213">
        <v>44470</v>
      </c>
      <c r="F174" s="213" t="s">
        <v>729</v>
      </c>
      <c r="G174" s="214" t="s">
        <v>69</v>
      </c>
      <c r="H174" s="239">
        <f>$C$58/12</f>
        <v>4.75E-4</v>
      </c>
      <c r="I174" s="229">
        <f>(SUM('1.  LRAMVA Summary'!D$54:D$80)+SUM('1.  LRAMVA Summary'!D$81:D$82)*(MONTH($E174)-1)/12)*$H174</f>
        <v>0</v>
      </c>
      <c r="J174" s="229">
        <f>(SUM('1.  LRAMVA Summary'!E$54:E$80)+SUM('1.  LRAMVA Summary'!E$81:E$82)*(MONTH($E174)-1)/12)*$H174</f>
        <v>21.417550592872288</v>
      </c>
      <c r="K174" s="229">
        <f>(SUM('1.  LRAMVA Summary'!F$54:F$80)+SUM('1.  LRAMVA Summary'!F$81:F$82)*(MONTH($E174)-1)/12)*$H174</f>
        <v>91.764724277096832</v>
      </c>
      <c r="L174" s="229">
        <f>(SUM('1.  LRAMVA Summary'!G$54:G$80)+SUM('1.  LRAMVA Summary'!G$81:G$82)*(MONTH($E174)-1)/12)*$H174</f>
        <v>3.6647523594680438</v>
      </c>
      <c r="M174" s="229">
        <f>(SUM('1.  LRAMVA Summary'!H$54:H$80)+SUM('1.  LRAMVA Summary'!H$81:H$82)*(MONTH($E174)-1)/12)*$H174</f>
        <v>-2.959774875E-2</v>
      </c>
      <c r="N174" s="229">
        <f>(SUM('1.  LRAMVA Summary'!I$54:I$80)+SUM('1.  LRAMVA Summary'!I$81:I$82)*(MONTH($E174)-1)/12)*$H174</f>
        <v>-0.31749555750000003</v>
      </c>
      <c r="O174" s="229">
        <f>(SUM('1.  LRAMVA Summary'!J$54:J$80)+SUM('1.  LRAMVA Summary'!J$81:J$82)*(MONTH($E174)-1)/12)*$H174</f>
        <v>-0.45245381625000003</v>
      </c>
      <c r="P174" s="229">
        <f>(SUM('1.  LRAMVA Summary'!K$54:K$80)+SUM('1.  LRAMVA Summary'!K$81:K$82)*(MONTH($E174)-1)/12)*$H174</f>
        <v>1.2480917589778722</v>
      </c>
      <c r="Q174" s="229">
        <f>(SUM('1.  LRAMVA Summary'!L$54:L$80)+SUM('1.  LRAMVA Summary'!L$81:L$82)*(MONTH($E174)-1)/12)*$H174</f>
        <v>0</v>
      </c>
      <c r="R174" s="229">
        <f>(SUM('1.  LRAMVA Summary'!M$54:M$80)+SUM('1.  LRAMVA Summary'!M$81:M$82)*(MONTH($E174)-1)/12)*$H174</f>
        <v>0</v>
      </c>
      <c r="S174" s="229">
        <f>(SUM('1.  LRAMVA Summary'!N$54:N$80)+SUM('1.  LRAMVA Summary'!N$81:N$82)*(MONTH($E174)-1)/12)*$H174</f>
        <v>0</v>
      </c>
      <c r="T174" s="229">
        <f>(SUM('1.  LRAMVA Summary'!O$54:O$80)+SUM('1.  LRAMVA Summary'!O$81:O$82)*(MONTH($E174)-1)/12)*$H174</f>
        <v>0</v>
      </c>
      <c r="U174" s="229">
        <f>(SUM('1.  LRAMVA Summary'!P$54:P$80)+SUM('1.  LRAMVA Summary'!P$81:P$82)*(MONTH($E174)-1)/12)*$H174</f>
        <v>0</v>
      </c>
      <c r="V174" s="229">
        <f>(SUM('1.  LRAMVA Summary'!Q$54:Q$80)+SUM('1.  LRAMVA Summary'!Q$81:Q$82)*(MONTH($E174)-1)/12)*$H174</f>
        <v>0</v>
      </c>
      <c r="W174" s="230">
        <f t="shared" si="97"/>
        <v>117.29557186591504</v>
      </c>
    </row>
    <row r="175" spans="2:23">
      <c r="E175" s="213">
        <v>44501</v>
      </c>
      <c r="F175" s="213" t="s">
        <v>729</v>
      </c>
      <c r="G175" s="214" t="s">
        <v>69</v>
      </c>
      <c r="H175" s="239">
        <f>$C$58/12</f>
        <v>4.75E-4</v>
      </c>
      <c r="I175" s="229">
        <f>(SUM('1.  LRAMVA Summary'!D$54:D$80)+SUM('1.  LRAMVA Summary'!D$81:D$82)*(MONTH($E175)-1)/12)*$H175</f>
        <v>0</v>
      </c>
      <c r="J175" s="229">
        <f>(SUM('1.  LRAMVA Summary'!E$54:E$80)+SUM('1.  LRAMVA Summary'!E$81:E$82)*(MONTH($E175)-1)/12)*$H175</f>
        <v>23.797278436524767</v>
      </c>
      <c r="K175" s="229">
        <f>(SUM('1.  LRAMVA Summary'!F$54:F$80)+SUM('1.  LRAMVA Summary'!F$81:F$82)*(MONTH($E175)-1)/12)*$H175</f>
        <v>101.96080475232982</v>
      </c>
      <c r="L175" s="229">
        <f>(SUM('1.  LRAMVA Summary'!G$54:G$80)+SUM('1.  LRAMVA Summary'!G$81:G$82)*(MONTH($E175)-1)/12)*$H175</f>
        <v>4.0719470660756043</v>
      </c>
      <c r="M175" s="229">
        <f>(SUM('1.  LRAMVA Summary'!H$54:H$80)+SUM('1.  LRAMVA Summary'!H$81:H$82)*(MONTH($E175)-1)/12)*$H175</f>
        <v>-3.2886387500000003E-2</v>
      </c>
      <c r="N175" s="229">
        <f>(SUM('1.  LRAMVA Summary'!I$54:I$80)+SUM('1.  LRAMVA Summary'!I$81:I$82)*(MONTH($E175)-1)/12)*$H175</f>
        <v>-0.35277284166666661</v>
      </c>
      <c r="O175" s="229">
        <f>(SUM('1.  LRAMVA Summary'!J$54:J$80)+SUM('1.  LRAMVA Summary'!J$81:J$82)*(MONTH($E175)-1)/12)*$H175</f>
        <v>-0.50272646249999997</v>
      </c>
      <c r="P175" s="229">
        <f>(SUM('1.  LRAMVA Summary'!K$54:K$80)+SUM('1.  LRAMVA Summary'!K$81:K$82)*(MONTH($E175)-1)/12)*$H175</f>
        <v>1.3867686210865247</v>
      </c>
      <c r="Q175" s="229">
        <f>(SUM('1.  LRAMVA Summary'!L$54:L$80)+SUM('1.  LRAMVA Summary'!L$81:L$82)*(MONTH($E175)-1)/12)*$H175</f>
        <v>0</v>
      </c>
      <c r="R175" s="229">
        <f>(SUM('1.  LRAMVA Summary'!M$54:M$80)+SUM('1.  LRAMVA Summary'!M$81:M$82)*(MONTH($E175)-1)/12)*$H175</f>
        <v>0</v>
      </c>
      <c r="S175" s="229">
        <f>(SUM('1.  LRAMVA Summary'!N$54:N$80)+SUM('1.  LRAMVA Summary'!N$81:N$82)*(MONTH($E175)-1)/12)*$H175</f>
        <v>0</v>
      </c>
      <c r="T175" s="229">
        <f>(SUM('1.  LRAMVA Summary'!O$54:O$80)+SUM('1.  LRAMVA Summary'!O$81:O$82)*(MONTH($E175)-1)/12)*$H175</f>
        <v>0</v>
      </c>
      <c r="U175" s="229">
        <f>(SUM('1.  LRAMVA Summary'!P$54:P$80)+SUM('1.  LRAMVA Summary'!P$81:P$82)*(MONTH($E175)-1)/12)*$H175</f>
        <v>0</v>
      </c>
      <c r="V175" s="229">
        <f>(SUM('1.  LRAMVA Summary'!Q$54:Q$80)+SUM('1.  LRAMVA Summary'!Q$81:Q$82)*(MONTH($E175)-1)/12)*$H175</f>
        <v>0</v>
      </c>
      <c r="W175" s="230">
        <f t="shared" si="97"/>
        <v>130.32841318435004</v>
      </c>
    </row>
    <row r="176" spans="2:23">
      <c r="E176" s="213">
        <v>44531</v>
      </c>
      <c r="F176" s="213" t="s">
        <v>729</v>
      </c>
      <c r="G176" s="214" t="s">
        <v>69</v>
      </c>
      <c r="H176" s="239">
        <f>$C$58/12</f>
        <v>4.75E-4</v>
      </c>
      <c r="I176" s="229">
        <f>(SUM('1.  LRAMVA Summary'!D$54:D$80)+SUM('1.  LRAMVA Summary'!D$81:D$82)*(MONTH($E176)-1)/12)*$H176</f>
        <v>0</v>
      </c>
      <c r="J176" s="229">
        <f>(SUM('1.  LRAMVA Summary'!E$54:E$80)+SUM('1.  LRAMVA Summary'!E$81:E$82)*(MONTH($E176)-1)/12)*$H176</f>
        <v>26.177006280177238</v>
      </c>
      <c r="K176" s="229">
        <f>(SUM('1.  LRAMVA Summary'!F$54:F$80)+SUM('1.  LRAMVA Summary'!F$81:F$82)*(MONTH($E176)-1)/12)*$H176</f>
        <v>112.1568852275628</v>
      </c>
      <c r="L176" s="229">
        <f>(SUM('1.  LRAMVA Summary'!G$54:G$80)+SUM('1.  LRAMVA Summary'!G$81:G$82)*(MONTH($E176)-1)/12)*$H176</f>
        <v>4.4791417726831648</v>
      </c>
      <c r="M176" s="229">
        <f>(SUM('1.  LRAMVA Summary'!H$54:H$80)+SUM('1.  LRAMVA Summary'!H$81:H$82)*(MONTH($E176)-1)/12)*$H176</f>
        <v>-3.6175026249999999E-2</v>
      </c>
      <c r="N176" s="229">
        <f>(SUM('1.  LRAMVA Summary'!I$54:I$80)+SUM('1.  LRAMVA Summary'!I$81:I$82)*(MONTH($E176)-1)/12)*$H176</f>
        <v>-0.38805012583333331</v>
      </c>
      <c r="O176" s="229">
        <f>(SUM('1.  LRAMVA Summary'!J$54:J$80)+SUM('1.  LRAMVA Summary'!J$81:J$82)*(MONTH($E176)-1)/12)*$H176</f>
        <v>-0.55299910875000002</v>
      </c>
      <c r="P176" s="229">
        <f>(SUM('1.  LRAMVA Summary'!K$54:K$80)+SUM('1.  LRAMVA Summary'!K$81:K$82)*(MONTH($E176)-1)/12)*$H176</f>
        <v>1.5254454831951769</v>
      </c>
      <c r="Q176" s="229">
        <f>(SUM('1.  LRAMVA Summary'!L$54:L$80)+SUM('1.  LRAMVA Summary'!L$81:L$82)*(MONTH($E176)-1)/12)*$H176</f>
        <v>0</v>
      </c>
      <c r="R176" s="229">
        <f>(SUM('1.  LRAMVA Summary'!M$54:M$80)+SUM('1.  LRAMVA Summary'!M$81:M$82)*(MONTH($E176)-1)/12)*$H176</f>
        <v>0</v>
      </c>
      <c r="S176" s="229">
        <f>(SUM('1.  LRAMVA Summary'!N$54:N$80)+SUM('1.  LRAMVA Summary'!N$81:N$82)*(MONTH($E176)-1)/12)*$H176</f>
        <v>0</v>
      </c>
      <c r="T176" s="229">
        <f>(SUM('1.  LRAMVA Summary'!O$54:O$80)+SUM('1.  LRAMVA Summary'!O$81:O$82)*(MONTH($E176)-1)/12)*$H176</f>
        <v>0</v>
      </c>
      <c r="U176" s="229">
        <f>(SUM('1.  LRAMVA Summary'!P$54:P$80)+SUM('1.  LRAMVA Summary'!P$81:P$82)*(MONTH($E176)-1)/12)*$H176</f>
        <v>0</v>
      </c>
      <c r="V176" s="229">
        <f>(SUM('1.  LRAMVA Summary'!Q$54:Q$80)+SUM('1.  LRAMVA Summary'!Q$81:Q$82)*(MONTH($E176)-1)/12)*$H176</f>
        <v>0</v>
      </c>
      <c r="W176" s="230">
        <f>SUM(I176:V176)</f>
        <v>143.36125450278504</v>
      </c>
    </row>
    <row r="177" spans="5:23" ht="15.75" thickBot="1">
      <c r="E177" s="215" t="s">
        <v>724</v>
      </c>
      <c r="F177" s="215"/>
      <c r="G177" s="216"/>
      <c r="H177" s="217"/>
      <c r="I177" s="218">
        <f>SUM(I164:I176)</f>
        <v>0</v>
      </c>
      <c r="J177" s="218">
        <f>SUM(J164:J176)</f>
        <v>414.94938663266606</v>
      </c>
      <c r="K177" s="218">
        <f t="shared" ref="K177:V177" si="98">SUM(K164:K176)</f>
        <v>1777.8744533919401</v>
      </c>
      <c r="L177" s="218">
        <f t="shared" si="98"/>
        <v>71.001898052149883</v>
      </c>
      <c r="M177" s="218">
        <f t="shared" si="98"/>
        <v>-0.57343474625000024</v>
      </c>
      <c r="N177" s="218">
        <f t="shared" si="98"/>
        <v>-6.1512443391666665</v>
      </c>
      <c r="O177" s="218">
        <f t="shared" si="98"/>
        <v>-8.7659619487500002</v>
      </c>
      <c r="P177" s="218">
        <f t="shared" si="98"/>
        <v>24.180865482419243</v>
      </c>
      <c r="Q177" s="218">
        <f t="shared" si="98"/>
        <v>0</v>
      </c>
      <c r="R177" s="218">
        <f t="shared" si="98"/>
        <v>0</v>
      </c>
      <c r="S177" s="218">
        <f t="shared" si="98"/>
        <v>0</v>
      </c>
      <c r="T177" s="218">
        <f t="shared" si="98"/>
        <v>0</v>
      </c>
      <c r="U177" s="218">
        <f t="shared" si="98"/>
        <v>0</v>
      </c>
      <c r="V177" s="218">
        <f t="shared" si="98"/>
        <v>0</v>
      </c>
      <c r="W177" s="218">
        <f>SUM(W164:W176)</f>
        <v>2272.5159625250089</v>
      </c>
    </row>
    <row r="178" spans="5:23" ht="15.75" thickTop="1">
      <c r="E178" s="219" t="s">
        <v>67</v>
      </c>
      <c r="F178" s="219"/>
      <c r="G178" s="220"/>
      <c r="H178" s="221"/>
      <c r="I178" s="222"/>
      <c r="J178" s="222"/>
      <c r="K178" s="222"/>
      <c r="L178" s="222"/>
      <c r="M178" s="222"/>
      <c r="N178" s="222"/>
      <c r="O178" s="222"/>
      <c r="P178" s="222"/>
      <c r="Q178" s="222"/>
      <c r="R178" s="222"/>
      <c r="S178" s="222"/>
      <c r="T178" s="222"/>
      <c r="U178" s="222"/>
      <c r="V178" s="222"/>
      <c r="W178" s="223"/>
    </row>
    <row r="179" spans="5:23">
      <c r="E179" s="224" t="s">
        <v>725</v>
      </c>
      <c r="F179" s="224"/>
      <c r="G179" s="225"/>
      <c r="H179" s="226"/>
      <c r="I179" s="227">
        <f>I177+I178</f>
        <v>0</v>
      </c>
      <c r="J179" s="227">
        <f t="shared" ref="J179:U179" si="99">J177+J178</f>
        <v>414.94938663266606</v>
      </c>
      <c r="K179" s="227">
        <f t="shared" si="99"/>
        <v>1777.8744533919401</v>
      </c>
      <c r="L179" s="227">
        <f t="shared" si="99"/>
        <v>71.001898052149883</v>
      </c>
      <c r="M179" s="227">
        <f t="shared" si="99"/>
        <v>-0.57343474625000024</v>
      </c>
      <c r="N179" s="227">
        <f t="shared" si="99"/>
        <v>-6.1512443391666665</v>
      </c>
      <c r="O179" s="227">
        <f t="shared" si="99"/>
        <v>-8.7659619487500002</v>
      </c>
      <c r="P179" s="227">
        <f t="shared" si="99"/>
        <v>24.180865482419243</v>
      </c>
      <c r="Q179" s="227">
        <f t="shared" si="99"/>
        <v>0</v>
      </c>
      <c r="R179" s="227">
        <f t="shared" si="99"/>
        <v>0</v>
      </c>
      <c r="S179" s="227">
        <f t="shared" si="99"/>
        <v>0</v>
      </c>
      <c r="T179" s="227">
        <f t="shared" si="99"/>
        <v>0</v>
      </c>
      <c r="U179" s="227">
        <f t="shared" si="99"/>
        <v>0</v>
      </c>
      <c r="V179" s="227">
        <f>V177+V178</f>
        <v>0</v>
      </c>
      <c r="W179" s="227">
        <f>W177+W178</f>
        <v>2272.5159625250089</v>
      </c>
    </row>
    <row r="180" spans="5:23">
      <c r="E180" s="213">
        <v>44562</v>
      </c>
      <c r="F180" s="213" t="s">
        <v>730</v>
      </c>
      <c r="G180" s="214" t="s">
        <v>65</v>
      </c>
      <c r="H180" s="239">
        <f>$C$59/12</f>
        <v>4.75E-4</v>
      </c>
      <c r="I180" s="229">
        <f>(SUM('1.  LRAMVA Summary'!D$54:D$80)+SUM('1.  LRAMVA Summary'!D$81:D$82)*(MONTH($E180)-1)/12)*$H180</f>
        <v>0</v>
      </c>
      <c r="J180" s="229">
        <f>(SUM('1.  LRAMVA Summary'!E$54:E$80)+SUM('1.  LRAMVA Summary'!E$81:E$82)*(MONTH($E180)-1)/12)*$H180</f>
        <v>0</v>
      </c>
      <c r="K180" s="229">
        <f>(SUM('1.  LRAMVA Summary'!F$54:F$80)+SUM('1.  LRAMVA Summary'!F$81:F$82)*(MONTH($E180)-1)/12)*$H180</f>
        <v>0</v>
      </c>
      <c r="L180" s="229">
        <f>(SUM('1.  LRAMVA Summary'!G$54:G$80)+SUM('1.  LRAMVA Summary'!G$81:G$82)*(MONTH($E180)-1)/12)*$H180</f>
        <v>0</v>
      </c>
      <c r="M180" s="229">
        <f>(SUM('1.  LRAMVA Summary'!H$54:H$80)+SUM('1.  LRAMVA Summary'!H$81:H$82)*(MONTH($E180)-1)/12)*$H180</f>
        <v>0</v>
      </c>
      <c r="N180" s="229">
        <f>(SUM('1.  LRAMVA Summary'!I$54:I$80)+SUM('1.  LRAMVA Summary'!I$81:I$82)*(MONTH($E180)-1)/12)*$H180</f>
        <v>0</v>
      </c>
      <c r="O180" s="229">
        <f>(SUM('1.  LRAMVA Summary'!J$54:J$80)+SUM('1.  LRAMVA Summary'!J$81:J$82)*(MONTH($E180)-1)/12)*$H180</f>
        <v>0</v>
      </c>
      <c r="P180" s="229">
        <f>(SUM('1.  LRAMVA Summary'!K$54:K$80)+SUM('1.  LRAMVA Summary'!K$81:K$82)*(MONTH($E180)-1)/12)*$H180</f>
        <v>0</v>
      </c>
      <c r="Q180" s="229">
        <f>(SUM('1.  LRAMVA Summary'!L$54:L$80)+SUM('1.  LRAMVA Summary'!L$81:L$82)*(MONTH($E180)-1)/12)*$H180</f>
        <v>0</v>
      </c>
      <c r="R180" s="229">
        <f>(SUM('1.  LRAMVA Summary'!M$54:M$80)+SUM('1.  LRAMVA Summary'!M$81:M$82)*(MONTH($E180)-1)/12)*$H180</f>
        <v>0</v>
      </c>
      <c r="S180" s="229">
        <f>(SUM('1.  LRAMVA Summary'!N$54:N$80)+SUM('1.  LRAMVA Summary'!N$81:N$82)*(MONTH($E180)-1)/12)*$H180</f>
        <v>0</v>
      </c>
      <c r="T180" s="229">
        <f>(SUM('1.  LRAMVA Summary'!O$54:O$80)+SUM('1.  LRAMVA Summary'!O$81:O$82)*(MONTH($E180)-1)/12)*$H180</f>
        <v>0</v>
      </c>
      <c r="U180" s="229">
        <f>(SUM('1.  LRAMVA Summary'!P$54:P$80)+SUM('1.  LRAMVA Summary'!P$81:P$82)*(MONTH($E180)-1)/12)*$H180</f>
        <v>0</v>
      </c>
      <c r="V180" s="229">
        <f>(SUM('1.  LRAMVA Summary'!Q$54:Q$80)+SUM('1.  LRAMVA Summary'!Q$81:Q$82)*(MONTH($E180)-1)/12)*$H180</f>
        <v>0</v>
      </c>
      <c r="W180" s="230">
        <f>SUM(I180:V180)</f>
        <v>0</v>
      </c>
    </row>
    <row r="181" spans="5:23">
      <c r="E181" s="213">
        <v>44593</v>
      </c>
      <c r="F181" s="213" t="s">
        <v>730</v>
      </c>
      <c r="G181" s="214" t="s">
        <v>65</v>
      </c>
      <c r="H181" s="239">
        <f>$C$59/12</f>
        <v>4.75E-4</v>
      </c>
      <c r="I181" s="229">
        <f>(SUM('1.  LRAMVA Summary'!D$54:D$80)+SUM('1.  LRAMVA Summary'!D$81:D$82)*(MONTH($E181)-1)/12)*$H181</f>
        <v>0</v>
      </c>
      <c r="J181" s="229">
        <f>(SUM('1.  LRAMVA Summary'!E$54:E$80)+SUM('1.  LRAMVA Summary'!E$81:E$82)*(MONTH($E181)-1)/12)*$H181</f>
        <v>2.3797278436524762</v>
      </c>
      <c r="K181" s="229">
        <f>(SUM('1.  LRAMVA Summary'!F$54:F$80)+SUM('1.  LRAMVA Summary'!F$81:F$82)*(MONTH($E181)-1)/12)*$H181</f>
        <v>10.196080475232982</v>
      </c>
      <c r="L181" s="229">
        <f>(SUM('1.  LRAMVA Summary'!G$54:G$80)+SUM('1.  LRAMVA Summary'!G$81:G$82)*(MONTH($E181)-1)/12)*$H181</f>
        <v>0.40719470660756041</v>
      </c>
      <c r="M181" s="229">
        <f>(SUM('1.  LRAMVA Summary'!H$54:H$80)+SUM('1.  LRAMVA Summary'!H$81:H$82)*(MONTH($E181)-1)/12)*$H181</f>
        <v>-3.28863875E-3</v>
      </c>
      <c r="N181" s="229">
        <f>(SUM('1.  LRAMVA Summary'!I$54:I$80)+SUM('1.  LRAMVA Summary'!I$81:I$82)*(MONTH($E181)-1)/12)*$H181</f>
        <v>-3.5277284166666666E-2</v>
      </c>
      <c r="O181" s="229">
        <f>(SUM('1.  LRAMVA Summary'!J$54:J$80)+SUM('1.  LRAMVA Summary'!J$81:J$82)*(MONTH($E181)-1)/12)*$H181</f>
        <v>-5.0272646250000004E-2</v>
      </c>
      <c r="P181" s="229">
        <f>(SUM('1.  LRAMVA Summary'!K$54:K$80)+SUM('1.  LRAMVA Summary'!K$81:K$82)*(MONTH($E181)-1)/12)*$H181</f>
        <v>0.13867686210865246</v>
      </c>
      <c r="Q181" s="229">
        <f>(SUM('1.  LRAMVA Summary'!L$54:L$80)+SUM('1.  LRAMVA Summary'!L$81:L$82)*(MONTH($E181)-1)/12)*$H181</f>
        <v>0</v>
      </c>
      <c r="R181" s="229">
        <f>(SUM('1.  LRAMVA Summary'!M$54:M$80)+SUM('1.  LRAMVA Summary'!M$81:M$82)*(MONTH($E181)-1)/12)*$H181</f>
        <v>0</v>
      </c>
      <c r="S181" s="229">
        <f>(SUM('1.  LRAMVA Summary'!N$54:N$80)+SUM('1.  LRAMVA Summary'!N$81:N$82)*(MONTH($E181)-1)/12)*$H181</f>
        <v>0</v>
      </c>
      <c r="T181" s="229">
        <f>(SUM('1.  LRAMVA Summary'!O$54:O$80)+SUM('1.  LRAMVA Summary'!O$81:O$82)*(MONTH($E181)-1)/12)*$H181</f>
        <v>0</v>
      </c>
      <c r="U181" s="229">
        <f>(SUM('1.  LRAMVA Summary'!P$54:P$80)+SUM('1.  LRAMVA Summary'!P$81:P$82)*(MONTH($E181)-1)/12)*$H181</f>
        <v>0</v>
      </c>
      <c r="V181" s="229">
        <f>(SUM('1.  LRAMVA Summary'!Q$54:Q$80)+SUM('1.  LRAMVA Summary'!Q$81:Q$82)*(MONTH($E181)-1)/12)*$H181</f>
        <v>0</v>
      </c>
      <c r="W181" s="230">
        <f t="shared" ref="W181:W190" si="100">SUM(I181:V181)</f>
        <v>13.032841318435006</v>
      </c>
    </row>
    <row r="182" spans="5:23">
      <c r="E182" s="213">
        <v>44621</v>
      </c>
      <c r="F182" s="213" t="s">
        <v>730</v>
      </c>
      <c r="G182" s="214" t="s">
        <v>65</v>
      </c>
      <c r="H182" s="239">
        <f>$C$59/12</f>
        <v>4.75E-4</v>
      </c>
      <c r="I182" s="229">
        <f>(SUM('1.  LRAMVA Summary'!D$54:D$80)+SUM('1.  LRAMVA Summary'!D$81:D$82)*(MONTH($E182)-1)/12)*$H182</f>
        <v>0</v>
      </c>
      <c r="J182" s="229">
        <f>(SUM('1.  LRAMVA Summary'!E$54:E$80)+SUM('1.  LRAMVA Summary'!E$81:E$82)*(MONTH($E182)-1)/12)*$H182</f>
        <v>4.7594556873049525</v>
      </c>
      <c r="K182" s="229">
        <f>(SUM('1.  LRAMVA Summary'!F$54:F$80)+SUM('1.  LRAMVA Summary'!F$81:F$82)*(MONTH($E182)-1)/12)*$H182</f>
        <v>20.392160950465964</v>
      </c>
      <c r="L182" s="229">
        <f>(SUM('1.  LRAMVA Summary'!G$54:G$80)+SUM('1.  LRAMVA Summary'!G$81:G$82)*(MONTH($E182)-1)/12)*$H182</f>
        <v>0.81438941321512082</v>
      </c>
      <c r="M182" s="229">
        <f>(SUM('1.  LRAMVA Summary'!H$54:H$80)+SUM('1.  LRAMVA Summary'!H$81:H$82)*(MONTH($E182)-1)/12)*$H182</f>
        <v>-6.5772775E-3</v>
      </c>
      <c r="N182" s="229">
        <f>(SUM('1.  LRAMVA Summary'!I$54:I$80)+SUM('1.  LRAMVA Summary'!I$81:I$82)*(MONTH($E182)-1)/12)*$H182</f>
        <v>-7.0554568333333331E-2</v>
      </c>
      <c r="O182" s="229">
        <f>(SUM('1.  LRAMVA Summary'!J$54:J$80)+SUM('1.  LRAMVA Summary'!J$81:J$82)*(MONTH($E182)-1)/12)*$H182</f>
        <v>-0.10054529250000001</v>
      </c>
      <c r="P182" s="229">
        <f>(SUM('1.  LRAMVA Summary'!K$54:K$80)+SUM('1.  LRAMVA Summary'!K$81:K$82)*(MONTH($E182)-1)/12)*$H182</f>
        <v>0.27735372421730492</v>
      </c>
      <c r="Q182" s="229">
        <f>(SUM('1.  LRAMVA Summary'!L$54:L$80)+SUM('1.  LRAMVA Summary'!L$81:L$82)*(MONTH($E182)-1)/12)*$H182</f>
        <v>0</v>
      </c>
      <c r="R182" s="229">
        <f>(SUM('1.  LRAMVA Summary'!M$54:M$80)+SUM('1.  LRAMVA Summary'!M$81:M$82)*(MONTH($E182)-1)/12)*$H182</f>
        <v>0</v>
      </c>
      <c r="S182" s="229">
        <f>(SUM('1.  LRAMVA Summary'!N$54:N$80)+SUM('1.  LRAMVA Summary'!N$81:N$82)*(MONTH($E182)-1)/12)*$H182</f>
        <v>0</v>
      </c>
      <c r="T182" s="229">
        <f>(SUM('1.  LRAMVA Summary'!O$54:O$80)+SUM('1.  LRAMVA Summary'!O$81:O$82)*(MONTH($E182)-1)/12)*$H182</f>
        <v>0</v>
      </c>
      <c r="U182" s="229">
        <f>(SUM('1.  LRAMVA Summary'!P$54:P$80)+SUM('1.  LRAMVA Summary'!P$81:P$82)*(MONTH($E182)-1)/12)*$H182</f>
        <v>0</v>
      </c>
      <c r="V182" s="229">
        <f>(SUM('1.  LRAMVA Summary'!Q$54:Q$80)+SUM('1.  LRAMVA Summary'!Q$81:Q$82)*(MONTH($E182)-1)/12)*$H182</f>
        <v>0</v>
      </c>
      <c r="W182" s="230">
        <f t="shared" si="100"/>
        <v>26.065682636870012</v>
      </c>
    </row>
    <row r="183" spans="5:23">
      <c r="E183" s="213">
        <v>44652</v>
      </c>
      <c r="F183" s="213" t="s">
        <v>730</v>
      </c>
      <c r="G183" s="214" t="s">
        <v>66</v>
      </c>
      <c r="H183" s="239">
        <f>$C$60/12</f>
        <v>4.75E-4</v>
      </c>
      <c r="I183" s="229">
        <f>(SUM('1.  LRAMVA Summary'!D$54:D$80)+SUM('1.  LRAMVA Summary'!D$81:D$82)*(MONTH($E183)-1)/12)*$H183</f>
        <v>0</v>
      </c>
      <c r="J183" s="229">
        <f>(SUM('1.  LRAMVA Summary'!E$54:E$80)+SUM('1.  LRAMVA Summary'!E$81:E$82)*(MONTH($E183)-1)/12)*$H183</f>
        <v>7.1391835309574283</v>
      </c>
      <c r="K183" s="229">
        <f>(SUM('1.  LRAMVA Summary'!F$54:F$80)+SUM('1.  LRAMVA Summary'!F$81:F$82)*(MONTH($E183)-1)/12)*$H183</f>
        <v>30.58824142569895</v>
      </c>
      <c r="L183" s="229">
        <f>(SUM('1.  LRAMVA Summary'!G$54:G$80)+SUM('1.  LRAMVA Summary'!G$81:G$82)*(MONTH($E183)-1)/12)*$H183</f>
        <v>1.2215841198226813</v>
      </c>
      <c r="M183" s="229">
        <f>(SUM('1.  LRAMVA Summary'!H$54:H$80)+SUM('1.  LRAMVA Summary'!H$81:H$82)*(MONTH($E183)-1)/12)*$H183</f>
        <v>-9.8659162500000005E-3</v>
      </c>
      <c r="N183" s="229">
        <f>(SUM('1.  LRAMVA Summary'!I$54:I$80)+SUM('1.  LRAMVA Summary'!I$81:I$82)*(MONTH($E183)-1)/12)*$H183</f>
        <v>-0.1058318525</v>
      </c>
      <c r="O183" s="229">
        <f>(SUM('1.  LRAMVA Summary'!J$54:J$80)+SUM('1.  LRAMVA Summary'!J$81:J$82)*(MONTH($E183)-1)/12)*$H183</f>
        <v>-0.15081793875000002</v>
      </c>
      <c r="P183" s="229">
        <f>(SUM('1.  LRAMVA Summary'!K$54:K$80)+SUM('1.  LRAMVA Summary'!K$81:K$82)*(MONTH($E183)-1)/12)*$H183</f>
        <v>0.41603058632595735</v>
      </c>
      <c r="Q183" s="229">
        <f>(SUM('1.  LRAMVA Summary'!L$54:L$80)+SUM('1.  LRAMVA Summary'!L$81:L$82)*(MONTH($E183)-1)/12)*$H183</f>
        <v>0</v>
      </c>
      <c r="R183" s="229">
        <f>(SUM('1.  LRAMVA Summary'!M$54:M$80)+SUM('1.  LRAMVA Summary'!M$81:M$82)*(MONTH($E183)-1)/12)*$H183</f>
        <v>0</v>
      </c>
      <c r="S183" s="229">
        <f>(SUM('1.  LRAMVA Summary'!N$54:N$80)+SUM('1.  LRAMVA Summary'!N$81:N$82)*(MONTH($E183)-1)/12)*$H183</f>
        <v>0</v>
      </c>
      <c r="T183" s="229">
        <f>(SUM('1.  LRAMVA Summary'!O$54:O$80)+SUM('1.  LRAMVA Summary'!O$81:O$82)*(MONTH($E183)-1)/12)*$H183</f>
        <v>0</v>
      </c>
      <c r="U183" s="229">
        <f>(SUM('1.  LRAMVA Summary'!P$54:P$80)+SUM('1.  LRAMVA Summary'!P$81:P$82)*(MONTH($E183)-1)/12)*$H183</f>
        <v>0</v>
      </c>
      <c r="V183" s="229">
        <f>(SUM('1.  LRAMVA Summary'!Q$54:Q$80)+SUM('1.  LRAMVA Summary'!Q$81:Q$82)*(MONTH($E183)-1)/12)*$H183</f>
        <v>0</v>
      </c>
      <c r="W183" s="230">
        <f t="shared" si="100"/>
        <v>39.098523955305012</v>
      </c>
    </row>
    <row r="184" spans="5:23">
      <c r="E184" s="213">
        <v>44682</v>
      </c>
      <c r="F184" s="213" t="s">
        <v>730</v>
      </c>
      <c r="G184" s="214" t="s">
        <v>66</v>
      </c>
      <c r="H184" s="239"/>
      <c r="I184" s="229">
        <f>(SUM('1.  LRAMVA Summary'!D$54:D$80)+SUM('1.  LRAMVA Summary'!D$81:D$82)*(MONTH($E184)-1)/12)*$H184</f>
        <v>0</v>
      </c>
      <c r="J184" s="229">
        <f>(SUM('1.  LRAMVA Summary'!E$54:E$80)+SUM('1.  LRAMVA Summary'!E$81:E$82)*(MONTH($E184)-1)/12)*$H184</f>
        <v>0</v>
      </c>
      <c r="K184" s="229">
        <f>(SUM('1.  LRAMVA Summary'!F$54:F$80)+SUM('1.  LRAMVA Summary'!F$81:F$82)*(MONTH($E184)-1)/12)*$H184</f>
        <v>0</v>
      </c>
      <c r="L184" s="229">
        <f>(SUM('1.  LRAMVA Summary'!G$54:G$80)+SUM('1.  LRAMVA Summary'!G$81:G$82)*(MONTH($E184)-1)/12)*$H184</f>
        <v>0</v>
      </c>
      <c r="M184" s="229">
        <f>(SUM('1.  LRAMVA Summary'!H$54:H$80)+SUM('1.  LRAMVA Summary'!H$81:H$82)*(MONTH($E184)-1)/12)*$H184</f>
        <v>0</v>
      </c>
      <c r="N184" s="229">
        <f>(SUM('1.  LRAMVA Summary'!I$54:I$80)+SUM('1.  LRAMVA Summary'!I$81:I$82)*(MONTH($E184)-1)/12)*$H184</f>
        <v>0</v>
      </c>
      <c r="O184" s="229">
        <f>(SUM('1.  LRAMVA Summary'!J$54:J$80)+SUM('1.  LRAMVA Summary'!J$81:J$82)*(MONTH($E184)-1)/12)*$H184</f>
        <v>0</v>
      </c>
      <c r="P184" s="229">
        <f>(SUM('1.  LRAMVA Summary'!K$54:K$80)+SUM('1.  LRAMVA Summary'!K$81:K$82)*(MONTH($E184)-1)/12)*$H184</f>
        <v>0</v>
      </c>
      <c r="Q184" s="229">
        <f>(SUM('1.  LRAMVA Summary'!L$54:L$80)+SUM('1.  LRAMVA Summary'!L$81:L$82)*(MONTH($E184)-1)/12)*$H184</f>
        <v>0</v>
      </c>
      <c r="R184" s="229">
        <f>(SUM('1.  LRAMVA Summary'!M$54:M$80)+SUM('1.  LRAMVA Summary'!M$81:M$82)*(MONTH($E184)-1)/12)*$H184</f>
        <v>0</v>
      </c>
      <c r="S184" s="229">
        <f>(SUM('1.  LRAMVA Summary'!N$54:N$80)+SUM('1.  LRAMVA Summary'!N$81:N$82)*(MONTH($E184)-1)/12)*$H184</f>
        <v>0</v>
      </c>
      <c r="T184" s="229">
        <f>(SUM('1.  LRAMVA Summary'!O$54:O$80)+SUM('1.  LRAMVA Summary'!O$81:O$82)*(MONTH($E184)-1)/12)*$H184</f>
        <v>0</v>
      </c>
      <c r="U184" s="229">
        <f>(SUM('1.  LRAMVA Summary'!P$54:P$80)+SUM('1.  LRAMVA Summary'!P$81:P$82)*(MONTH($E184)-1)/12)*$H184</f>
        <v>0</v>
      </c>
      <c r="V184" s="229">
        <f>(SUM('1.  LRAMVA Summary'!Q$54:Q$80)+SUM('1.  LRAMVA Summary'!Q$81:Q$82)*(MONTH($E184)-1)/12)*$H184</f>
        <v>0</v>
      </c>
      <c r="W184" s="230">
        <f t="shared" si="100"/>
        <v>0</v>
      </c>
    </row>
    <row r="185" spans="5:23">
      <c r="E185" s="213">
        <v>44713</v>
      </c>
      <c r="F185" s="213" t="s">
        <v>730</v>
      </c>
      <c r="G185" s="214" t="s">
        <v>66</v>
      </c>
      <c r="H185" s="239"/>
      <c r="I185" s="229">
        <f>(SUM('1.  LRAMVA Summary'!D$54:D$80)+SUM('1.  LRAMVA Summary'!D$81:D$82)*(MONTH($E185)-1)/12)*$H185</f>
        <v>0</v>
      </c>
      <c r="J185" s="229">
        <f>(SUM('1.  LRAMVA Summary'!E$54:E$80)+SUM('1.  LRAMVA Summary'!E$81:E$82)*(MONTH($E185)-1)/12)*$H185</f>
        <v>0</v>
      </c>
      <c r="K185" s="229">
        <f>(SUM('1.  LRAMVA Summary'!F$54:F$80)+SUM('1.  LRAMVA Summary'!F$81:F$82)*(MONTH($E185)-1)/12)*$H185</f>
        <v>0</v>
      </c>
      <c r="L185" s="229">
        <f>(SUM('1.  LRAMVA Summary'!G$54:G$80)+SUM('1.  LRAMVA Summary'!G$81:G$82)*(MONTH($E185)-1)/12)*$H185</f>
        <v>0</v>
      </c>
      <c r="M185" s="229">
        <f>(SUM('1.  LRAMVA Summary'!H$54:H$80)+SUM('1.  LRAMVA Summary'!H$81:H$82)*(MONTH($E185)-1)/12)*$H185</f>
        <v>0</v>
      </c>
      <c r="N185" s="229">
        <f>(SUM('1.  LRAMVA Summary'!I$54:I$80)+SUM('1.  LRAMVA Summary'!I$81:I$82)*(MONTH($E185)-1)/12)*$H185</f>
        <v>0</v>
      </c>
      <c r="O185" s="229">
        <f>(SUM('1.  LRAMVA Summary'!J$54:J$80)+SUM('1.  LRAMVA Summary'!J$81:J$82)*(MONTH($E185)-1)/12)*$H185</f>
        <v>0</v>
      </c>
      <c r="P185" s="229">
        <f>(SUM('1.  LRAMVA Summary'!K$54:K$80)+SUM('1.  LRAMVA Summary'!K$81:K$82)*(MONTH($E185)-1)/12)*$H185</f>
        <v>0</v>
      </c>
      <c r="Q185" s="229">
        <f>(SUM('1.  LRAMVA Summary'!L$54:L$80)+SUM('1.  LRAMVA Summary'!L$81:L$82)*(MONTH($E185)-1)/12)*$H185</f>
        <v>0</v>
      </c>
      <c r="R185" s="229">
        <f>(SUM('1.  LRAMVA Summary'!M$54:M$80)+SUM('1.  LRAMVA Summary'!M$81:M$82)*(MONTH($E185)-1)/12)*$H185</f>
        <v>0</v>
      </c>
      <c r="S185" s="229">
        <f>(SUM('1.  LRAMVA Summary'!N$54:N$80)+SUM('1.  LRAMVA Summary'!N$81:N$82)*(MONTH($E185)-1)/12)*$H185</f>
        <v>0</v>
      </c>
      <c r="T185" s="229">
        <f>(SUM('1.  LRAMVA Summary'!O$54:O$80)+SUM('1.  LRAMVA Summary'!O$81:O$82)*(MONTH($E185)-1)/12)*$H185</f>
        <v>0</v>
      </c>
      <c r="U185" s="229">
        <f>(SUM('1.  LRAMVA Summary'!P$54:P$80)+SUM('1.  LRAMVA Summary'!P$81:P$82)*(MONTH($E185)-1)/12)*$H185</f>
        <v>0</v>
      </c>
      <c r="V185" s="229">
        <f>(SUM('1.  LRAMVA Summary'!Q$54:Q$80)+SUM('1.  LRAMVA Summary'!Q$81:Q$82)*(MONTH($E185)-1)/12)*$H185</f>
        <v>0</v>
      </c>
      <c r="W185" s="230">
        <f t="shared" si="100"/>
        <v>0</v>
      </c>
    </row>
    <row r="186" spans="5:23">
      <c r="E186" s="213">
        <v>44743</v>
      </c>
      <c r="F186" s="213" t="s">
        <v>730</v>
      </c>
      <c r="G186" s="214" t="s">
        <v>68</v>
      </c>
      <c r="H186" s="239"/>
      <c r="I186" s="229">
        <f>(SUM('1.  LRAMVA Summary'!D$54:D$80)+SUM('1.  LRAMVA Summary'!D$81:D$82)*(MONTH($E186)-1)/12)*$H186</f>
        <v>0</v>
      </c>
      <c r="J186" s="229">
        <f>(SUM('1.  LRAMVA Summary'!E$54:E$80)+SUM('1.  LRAMVA Summary'!E$81:E$82)*(MONTH($E186)-1)/12)*$H186</f>
        <v>0</v>
      </c>
      <c r="K186" s="229">
        <f>(SUM('1.  LRAMVA Summary'!F$54:F$80)+SUM('1.  LRAMVA Summary'!F$81:F$82)*(MONTH($E186)-1)/12)*$H186</f>
        <v>0</v>
      </c>
      <c r="L186" s="229">
        <f>(SUM('1.  LRAMVA Summary'!G$54:G$80)+SUM('1.  LRAMVA Summary'!G$81:G$82)*(MONTH($E186)-1)/12)*$H186</f>
        <v>0</v>
      </c>
      <c r="M186" s="229">
        <f>(SUM('1.  LRAMVA Summary'!H$54:H$80)+SUM('1.  LRAMVA Summary'!H$81:H$82)*(MONTH($E186)-1)/12)*$H186</f>
        <v>0</v>
      </c>
      <c r="N186" s="229">
        <f>(SUM('1.  LRAMVA Summary'!I$54:I$80)+SUM('1.  LRAMVA Summary'!I$81:I$82)*(MONTH($E186)-1)/12)*$H186</f>
        <v>0</v>
      </c>
      <c r="O186" s="229">
        <f>(SUM('1.  LRAMVA Summary'!J$54:J$80)+SUM('1.  LRAMVA Summary'!J$81:J$82)*(MONTH($E186)-1)/12)*$H186</f>
        <v>0</v>
      </c>
      <c r="P186" s="229">
        <f>(SUM('1.  LRAMVA Summary'!K$54:K$80)+SUM('1.  LRAMVA Summary'!K$81:K$82)*(MONTH($E186)-1)/12)*$H186</f>
        <v>0</v>
      </c>
      <c r="Q186" s="229">
        <f>(SUM('1.  LRAMVA Summary'!L$54:L$80)+SUM('1.  LRAMVA Summary'!L$81:L$82)*(MONTH($E186)-1)/12)*$H186</f>
        <v>0</v>
      </c>
      <c r="R186" s="229">
        <f>(SUM('1.  LRAMVA Summary'!M$54:M$80)+SUM('1.  LRAMVA Summary'!M$81:M$82)*(MONTH($E186)-1)/12)*$H186</f>
        <v>0</v>
      </c>
      <c r="S186" s="229">
        <f>(SUM('1.  LRAMVA Summary'!N$54:N$80)+SUM('1.  LRAMVA Summary'!N$81:N$82)*(MONTH($E186)-1)/12)*$H186</f>
        <v>0</v>
      </c>
      <c r="T186" s="229">
        <f>(SUM('1.  LRAMVA Summary'!O$54:O$80)+SUM('1.  LRAMVA Summary'!O$81:O$82)*(MONTH($E186)-1)/12)*$H186</f>
        <v>0</v>
      </c>
      <c r="U186" s="229">
        <f>(SUM('1.  LRAMVA Summary'!P$54:P$80)+SUM('1.  LRAMVA Summary'!P$81:P$82)*(MONTH($E186)-1)/12)*$H186</f>
        <v>0</v>
      </c>
      <c r="V186" s="229">
        <f>(SUM('1.  LRAMVA Summary'!Q$54:Q$80)+SUM('1.  LRAMVA Summary'!Q$81:Q$82)*(MONTH($E186)-1)/12)*$H186</f>
        <v>0</v>
      </c>
      <c r="W186" s="230">
        <f t="shared" si="100"/>
        <v>0</v>
      </c>
    </row>
    <row r="187" spans="5:23">
      <c r="E187" s="213">
        <v>44774</v>
      </c>
      <c r="F187" s="213" t="s">
        <v>730</v>
      </c>
      <c r="G187" s="214" t="s">
        <v>68</v>
      </c>
      <c r="H187" s="239"/>
      <c r="I187" s="229">
        <f>(SUM('1.  LRAMVA Summary'!D$54:D$80)+SUM('1.  LRAMVA Summary'!D$81:D$82)*(MONTH($E187)-1)/12)*$H187</f>
        <v>0</v>
      </c>
      <c r="J187" s="229">
        <f>(SUM('1.  LRAMVA Summary'!E$54:E$80)+SUM('1.  LRAMVA Summary'!E$81:E$82)*(MONTH($E187)-1)/12)*$H187</f>
        <v>0</v>
      </c>
      <c r="K187" s="229">
        <f>(SUM('1.  LRAMVA Summary'!F$54:F$80)+SUM('1.  LRAMVA Summary'!F$81:F$82)*(MONTH($E187)-1)/12)*$H187</f>
        <v>0</v>
      </c>
      <c r="L187" s="229">
        <f>(SUM('1.  LRAMVA Summary'!G$54:G$80)+SUM('1.  LRAMVA Summary'!G$81:G$82)*(MONTH($E187)-1)/12)*$H187</f>
        <v>0</v>
      </c>
      <c r="M187" s="229">
        <f>(SUM('1.  LRAMVA Summary'!H$54:H$80)+SUM('1.  LRAMVA Summary'!H$81:H$82)*(MONTH($E187)-1)/12)*$H187</f>
        <v>0</v>
      </c>
      <c r="N187" s="229">
        <f>(SUM('1.  LRAMVA Summary'!I$54:I$80)+SUM('1.  LRAMVA Summary'!I$81:I$82)*(MONTH($E187)-1)/12)*$H187</f>
        <v>0</v>
      </c>
      <c r="O187" s="229">
        <f>(SUM('1.  LRAMVA Summary'!J$54:J$80)+SUM('1.  LRAMVA Summary'!J$81:J$82)*(MONTH($E187)-1)/12)*$H187</f>
        <v>0</v>
      </c>
      <c r="P187" s="229">
        <f>(SUM('1.  LRAMVA Summary'!K$54:K$80)+SUM('1.  LRAMVA Summary'!K$81:K$82)*(MONTH($E187)-1)/12)*$H187</f>
        <v>0</v>
      </c>
      <c r="Q187" s="229">
        <f>(SUM('1.  LRAMVA Summary'!L$54:L$80)+SUM('1.  LRAMVA Summary'!L$81:L$82)*(MONTH($E187)-1)/12)*$H187</f>
        <v>0</v>
      </c>
      <c r="R187" s="229">
        <f>(SUM('1.  LRAMVA Summary'!M$54:M$80)+SUM('1.  LRAMVA Summary'!M$81:M$82)*(MONTH($E187)-1)/12)*$H187</f>
        <v>0</v>
      </c>
      <c r="S187" s="229">
        <f>(SUM('1.  LRAMVA Summary'!N$54:N$80)+SUM('1.  LRAMVA Summary'!N$81:N$82)*(MONTH($E187)-1)/12)*$H187</f>
        <v>0</v>
      </c>
      <c r="T187" s="229">
        <f>(SUM('1.  LRAMVA Summary'!O$54:O$80)+SUM('1.  LRAMVA Summary'!O$81:O$82)*(MONTH($E187)-1)/12)*$H187</f>
        <v>0</v>
      </c>
      <c r="U187" s="229">
        <f>(SUM('1.  LRAMVA Summary'!P$54:P$80)+SUM('1.  LRAMVA Summary'!P$81:P$82)*(MONTH($E187)-1)/12)*$H187</f>
        <v>0</v>
      </c>
      <c r="V187" s="229">
        <f>(SUM('1.  LRAMVA Summary'!Q$54:Q$80)+SUM('1.  LRAMVA Summary'!Q$81:Q$82)*(MONTH($E187)-1)/12)*$H187</f>
        <v>0</v>
      </c>
      <c r="W187" s="230">
        <f t="shared" si="100"/>
        <v>0</v>
      </c>
    </row>
    <row r="188" spans="5:23">
      <c r="E188" s="213">
        <v>44805</v>
      </c>
      <c r="F188" s="213" t="s">
        <v>730</v>
      </c>
      <c r="G188" s="214" t="s">
        <v>68</v>
      </c>
      <c r="H188" s="239"/>
      <c r="I188" s="229">
        <f>(SUM('1.  LRAMVA Summary'!D$54:D$80)+SUM('1.  LRAMVA Summary'!D$81:D$82)*(MONTH($E188)-1)/12)*$H188</f>
        <v>0</v>
      </c>
      <c r="J188" s="229">
        <f>(SUM('1.  LRAMVA Summary'!E$54:E$80)+SUM('1.  LRAMVA Summary'!E$81:E$82)*(MONTH($E188)-1)/12)*$H188</f>
        <v>0</v>
      </c>
      <c r="K188" s="229">
        <f>(SUM('1.  LRAMVA Summary'!F$54:F$80)+SUM('1.  LRAMVA Summary'!F$81:F$82)*(MONTH($E188)-1)/12)*$H188</f>
        <v>0</v>
      </c>
      <c r="L188" s="229">
        <f>(SUM('1.  LRAMVA Summary'!G$54:G$80)+SUM('1.  LRAMVA Summary'!G$81:G$82)*(MONTH($E188)-1)/12)*$H188</f>
        <v>0</v>
      </c>
      <c r="M188" s="229">
        <f>(SUM('1.  LRAMVA Summary'!H$54:H$80)+SUM('1.  LRAMVA Summary'!H$81:H$82)*(MONTH($E188)-1)/12)*$H188</f>
        <v>0</v>
      </c>
      <c r="N188" s="229">
        <f>(SUM('1.  LRAMVA Summary'!I$54:I$80)+SUM('1.  LRAMVA Summary'!I$81:I$82)*(MONTH($E188)-1)/12)*$H188</f>
        <v>0</v>
      </c>
      <c r="O188" s="229">
        <f>(SUM('1.  LRAMVA Summary'!J$54:J$80)+SUM('1.  LRAMVA Summary'!J$81:J$82)*(MONTH($E188)-1)/12)*$H188</f>
        <v>0</v>
      </c>
      <c r="P188" s="229">
        <f>(SUM('1.  LRAMVA Summary'!K$54:K$80)+SUM('1.  LRAMVA Summary'!K$81:K$82)*(MONTH($E188)-1)/12)*$H188</f>
        <v>0</v>
      </c>
      <c r="Q188" s="229">
        <f>(SUM('1.  LRAMVA Summary'!L$54:L$80)+SUM('1.  LRAMVA Summary'!L$81:L$82)*(MONTH($E188)-1)/12)*$H188</f>
        <v>0</v>
      </c>
      <c r="R188" s="229">
        <f>(SUM('1.  LRAMVA Summary'!M$54:M$80)+SUM('1.  LRAMVA Summary'!M$81:M$82)*(MONTH($E188)-1)/12)*$H188</f>
        <v>0</v>
      </c>
      <c r="S188" s="229">
        <f>(SUM('1.  LRAMVA Summary'!N$54:N$80)+SUM('1.  LRAMVA Summary'!N$81:N$82)*(MONTH($E188)-1)/12)*$H188</f>
        <v>0</v>
      </c>
      <c r="T188" s="229">
        <f>(SUM('1.  LRAMVA Summary'!O$54:O$80)+SUM('1.  LRAMVA Summary'!O$81:O$82)*(MONTH($E188)-1)/12)*$H188</f>
        <v>0</v>
      </c>
      <c r="U188" s="229">
        <f>(SUM('1.  LRAMVA Summary'!P$54:P$80)+SUM('1.  LRAMVA Summary'!P$81:P$82)*(MONTH($E188)-1)/12)*$H188</f>
        <v>0</v>
      </c>
      <c r="V188" s="229">
        <f>(SUM('1.  LRAMVA Summary'!Q$54:Q$80)+SUM('1.  LRAMVA Summary'!Q$81:Q$82)*(MONTH($E188)-1)/12)*$H188</f>
        <v>0</v>
      </c>
      <c r="W188" s="230">
        <f t="shared" si="100"/>
        <v>0</v>
      </c>
    </row>
    <row r="189" spans="5:23">
      <c r="E189" s="213">
        <v>44835</v>
      </c>
      <c r="F189" s="213" t="s">
        <v>730</v>
      </c>
      <c r="G189" s="214" t="s">
        <v>69</v>
      </c>
      <c r="H189" s="239"/>
      <c r="I189" s="229">
        <f>(SUM('1.  LRAMVA Summary'!D$54:D$80)+SUM('1.  LRAMVA Summary'!D$81:D$82)*(MONTH($E189)-1)/12)*$H189</f>
        <v>0</v>
      </c>
      <c r="J189" s="229">
        <f>(SUM('1.  LRAMVA Summary'!E$54:E$80)+SUM('1.  LRAMVA Summary'!E$81:E$82)*(MONTH($E189)-1)/12)*$H189</f>
        <v>0</v>
      </c>
      <c r="K189" s="229">
        <f>(SUM('1.  LRAMVA Summary'!F$54:F$80)+SUM('1.  LRAMVA Summary'!F$81:F$82)*(MONTH($E189)-1)/12)*$H189</f>
        <v>0</v>
      </c>
      <c r="L189" s="229">
        <f>(SUM('1.  LRAMVA Summary'!G$54:G$80)+SUM('1.  LRAMVA Summary'!G$81:G$82)*(MONTH($E189)-1)/12)*$H189</f>
        <v>0</v>
      </c>
      <c r="M189" s="229">
        <f>(SUM('1.  LRAMVA Summary'!H$54:H$80)+SUM('1.  LRAMVA Summary'!H$81:H$82)*(MONTH($E189)-1)/12)*$H189</f>
        <v>0</v>
      </c>
      <c r="N189" s="229">
        <f>(SUM('1.  LRAMVA Summary'!I$54:I$80)+SUM('1.  LRAMVA Summary'!I$81:I$82)*(MONTH($E189)-1)/12)*$H189</f>
        <v>0</v>
      </c>
      <c r="O189" s="229">
        <f>(SUM('1.  LRAMVA Summary'!J$54:J$80)+SUM('1.  LRAMVA Summary'!J$81:J$82)*(MONTH($E189)-1)/12)*$H189</f>
        <v>0</v>
      </c>
      <c r="P189" s="229">
        <f>(SUM('1.  LRAMVA Summary'!K$54:K$80)+SUM('1.  LRAMVA Summary'!K$81:K$82)*(MONTH($E189)-1)/12)*$H189</f>
        <v>0</v>
      </c>
      <c r="Q189" s="229">
        <f>(SUM('1.  LRAMVA Summary'!L$54:L$80)+SUM('1.  LRAMVA Summary'!L$81:L$82)*(MONTH($E189)-1)/12)*$H189</f>
        <v>0</v>
      </c>
      <c r="R189" s="229">
        <f>(SUM('1.  LRAMVA Summary'!M$54:M$80)+SUM('1.  LRAMVA Summary'!M$81:M$82)*(MONTH($E189)-1)/12)*$H189</f>
        <v>0</v>
      </c>
      <c r="S189" s="229">
        <f>(SUM('1.  LRAMVA Summary'!N$54:N$80)+SUM('1.  LRAMVA Summary'!N$81:N$82)*(MONTH($E189)-1)/12)*$H189</f>
        <v>0</v>
      </c>
      <c r="T189" s="229">
        <f>(SUM('1.  LRAMVA Summary'!O$54:O$80)+SUM('1.  LRAMVA Summary'!O$81:O$82)*(MONTH($E189)-1)/12)*$H189</f>
        <v>0</v>
      </c>
      <c r="U189" s="229">
        <f>(SUM('1.  LRAMVA Summary'!P$54:P$80)+SUM('1.  LRAMVA Summary'!P$81:P$82)*(MONTH($E189)-1)/12)*$H189</f>
        <v>0</v>
      </c>
      <c r="V189" s="229">
        <f>(SUM('1.  LRAMVA Summary'!Q$54:Q$80)+SUM('1.  LRAMVA Summary'!Q$81:Q$82)*(MONTH($E189)-1)/12)*$H189</f>
        <v>0</v>
      </c>
      <c r="W189" s="230">
        <f t="shared" si="100"/>
        <v>0</v>
      </c>
    </row>
    <row r="190" spans="5:23">
      <c r="E190" s="213">
        <v>44866</v>
      </c>
      <c r="F190" s="213" t="s">
        <v>730</v>
      </c>
      <c r="G190" s="214" t="s">
        <v>69</v>
      </c>
      <c r="H190" s="239"/>
      <c r="I190" s="229">
        <f>(SUM('1.  LRAMVA Summary'!D$54:D$80)+SUM('1.  LRAMVA Summary'!D$81:D$82)*(MONTH($E190)-1)/12)*$H190</f>
        <v>0</v>
      </c>
      <c r="J190" s="229">
        <f>(SUM('1.  LRAMVA Summary'!E$54:E$80)+SUM('1.  LRAMVA Summary'!E$81:E$82)*(MONTH($E190)-1)/12)*$H190</f>
        <v>0</v>
      </c>
      <c r="K190" s="229">
        <f>(SUM('1.  LRAMVA Summary'!F$54:F$80)+SUM('1.  LRAMVA Summary'!F$81:F$82)*(MONTH($E190)-1)/12)*$H190</f>
        <v>0</v>
      </c>
      <c r="L190" s="229">
        <f>(SUM('1.  LRAMVA Summary'!G$54:G$80)+SUM('1.  LRAMVA Summary'!G$81:G$82)*(MONTH($E190)-1)/12)*$H190</f>
        <v>0</v>
      </c>
      <c r="M190" s="229">
        <f>(SUM('1.  LRAMVA Summary'!H$54:H$80)+SUM('1.  LRAMVA Summary'!H$81:H$82)*(MONTH($E190)-1)/12)*$H190</f>
        <v>0</v>
      </c>
      <c r="N190" s="229">
        <f>(SUM('1.  LRAMVA Summary'!I$54:I$80)+SUM('1.  LRAMVA Summary'!I$81:I$82)*(MONTH($E190)-1)/12)*$H190</f>
        <v>0</v>
      </c>
      <c r="O190" s="229">
        <f>(SUM('1.  LRAMVA Summary'!J$54:J$80)+SUM('1.  LRAMVA Summary'!J$81:J$82)*(MONTH($E190)-1)/12)*$H190</f>
        <v>0</v>
      </c>
      <c r="P190" s="229">
        <f>(SUM('1.  LRAMVA Summary'!K$54:K$80)+SUM('1.  LRAMVA Summary'!K$81:K$82)*(MONTH($E190)-1)/12)*$H190</f>
        <v>0</v>
      </c>
      <c r="Q190" s="229">
        <f>(SUM('1.  LRAMVA Summary'!L$54:L$80)+SUM('1.  LRAMVA Summary'!L$81:L$82)*(MONTH($E190)-1)/12)*$H190</f>
        <v>0</v>
      </c>
      <c r="R190" s="229">
        <f>(SUM('1.  LRAMVA Summary'!M$54:M$80)+SUM('1.  LRAMVA Summary'!M$81:M$82)*(MONTH($E190)-1)/12)*$H190</f>
        <v>0</v>
      </c>
      <c r="S190" s="229">
        <f>(SUM('1.  LRAMVA Summary'!N$54:N$80)+SUM('1.  LRAMVA Summary'!N$81:N$82)*(MONTH($E190)-1)/12)*$H190</f>
        <v>0</v>
      </c>
      <c r="T190" s="229">
        <f>(SUM('1.  LRAMVA Summary'!O$54:O$80)+SUM('1.  LRAMVA Summary'!O$81:O$82)*(MONTH($E190)-1)/12)*$H190</f>
        <v>0</v>
      </c>
      <c r="U190" s="229">
        <f>(SUM('1.  LRAMVA Summary'!P$54:P$80)+SUM('1.  LRAMVA Summary'!P$81:P$82)*(MONTH($E190)-1)/12)*$H190</f>
        <v>0</v>
      </c>
      <c r="V190" s="229">
        <f>(SUM('1.  LRAMVA Summary'!Q$54:Q$80)+SUM('1.  LRAMVA Summary'!Q$81:Q$82)*(MONTH($E190)-1)/12)*$H190</f>
        <v>0</v>
      </c>
      <c r="W190" s="230">
        <f t="shared" si="100"/>
        <v>0</v>
      </c>
    </row>
    <row r="191" spans="5:23">
      <c r="E191" s="213">
        <v>44896</v>
      </c>
      <c r="F191" s="213" t="s">
        <v>730</v>
      </c>
      <c r="G191" s="214" t="s">
        <v>69</v>
      </c>
      <c r="H191" s="239"/>
      <c r="I191" s="229">
        <f>(SUM('1.  LRAMVA Summary'!D$54:D$80)+SUM('1.  LRAMVA Summary'!D$81:D$82)*(MONTH($E191)-1)/12)*$H191</f>
        <v>0</v>
      </c>
      <c r="J191" s="229">
        <f>(SUM('1.  LRAMVA Summary'!E$54:E$80)+SUM('1.  LRAMVA Summary'!E$81:E$82)*(MONTH($E191)-1)/12)*$H191</f>
        <v>0</v>
      </c>
      <c r="K191" s="229">
        <f>(SUM('1.  LRAMVA Summary'!F$54:F$80)+SUM('1.  LRAMVA Summary'!F$81:F$82)*(MONTH($E191)-1)/12)*$H191</f>
        <v>0</v>
      </c>
      <c r="L191" s="229">
        <f>(SUM('1.  LRAMVA Summary'!G$54:G$80)+SUM('1.  LRAMVA Summary'!G$81:G$82)*(MONTH($E191)-1)/12)*$H191</f>
        <v>0</v>
      </c>
      <c r="M191" s="229">
        <f>(SUM('1.  LRAMVA Summary'!H$54:H$80)+SUM('1.  LRAMVA Summary'!H$81:H$82)*(MONTH($E191)-1)/12)*$H191</f>
        <v>0</v>
      </c>
      <c r="N191" s="229">
        <f>(SUM('1.  LRAMVA Summary'!I$54:I$80)+SUM('1.  LRAMVA Summary'!I$81:I$82)*(MONTH($E191)-1)/12)*$H191</f>
        <v>0</v>
      </c>
      <c r="O191" s="229">
        <f>(SUM('1.  LRAMVA Summary'!J$54:J$80)+SUM('1.  LRAMVA Summary'!J$81:J$82)*(MONTH($E191)-1)/12)*$H191</f>
        <v>0</v>
      </c>
      <c r="P191" s="229">
        <f>(SUM('1.  LRAMVA Summary'!K$54:K$80)+SUM('1.  LRAMVA Summary'!K$81:K$82)*(MONTH($E191)-1)/12)*$H191</f>
        <v>0</v>
      </c>
      <c r="Q191" s="229">
        <f>(SUM('1.  LRAMVA Summary'!L$54:L$80)+SUM('1.  LRAMVA Summary'!L$81:L$82)*(MONTH($E191)-1)/12)*$H191</f>
        <v>0</v>
      </c>
      <c r="R191" s="229">
        <f>(SUM('1.  LRAMVA Summary'!M$54:M$80)+SUM('1.  LRAMVA Summary'!M$81:M$82)*(MONTH($E191)-1)/12)*$H191</f>
        <v>0</v>
      </c>
      <c r="S191" s="229">
        <f>(SUM('1.  LRAMVA Summary'!N$54:N$80)+SUM('1.  LRAMVA Summary'!N$81:N$82)*(MONTH($E191)-1)/12)*$H191</f>
        <v>0</v>
      </c>
      <c r="T191" s="229">
        <f>(SUM('1.  LRAMVA Summary'!O$54:O$80)+SUM('1.  LRAMVA Summary'!O$81:O$82)*(MONTH($E191)-1)/12)*$H191</f>
        <v>0</v>
      </c>
      <c r="U191" s="229">
        <f>(SUM('1.  LRAMVA Summary'!P$54:P$80)+SUM('1.  LRAMVA Summary'!P$81:P$82)*(MONTH($E191)-1)/12)*$H191</f>
        <v>0</v>
      </c>
      <c r="V191" s="229">
        <f>(SUM('1.  LRAMVA Summary'!Q$54:Q$80)+SUM('1.  LRAMVA Summary'!Q$81:Q$82)*(MONTH($E191)-1)/12)*$H191</f>
        <v>0</v>
      </c>
      <c r="W191" s="230">
        <f>SUM(I191:V191)</f>
        <v>0</v>
      </c>
    </row>
    <row r="192" spans="5:23" ht="15.75" thickBot="1">
      <c r="E192" s="215" t="s">
        <v>726</v>
      </c>
      <c r="F192" s="215"/>
      <c r="G192" s="216"/>
      <c r="H192" s="217"/>
      <c r="I192" s="218">
        <f>SUM(I179:I191)</f>
        <v>0</v>
      </c>
      <c r="J192" s="218">
        <f>SUM(J179:J191)</f>
        <v>429.22775369458094</v>
      </c>
      <c r="K192" s="218">
        <f t="shared" ref="K192:V192" si="101">SUM(K179:K191)</f>
        <v>1839.0509362433379</v>
      </c>
      <c r="L192" s="218">
        <f t="shared" si="101"/>
        <v>73.445066291795243</v>
      </c>
      <c r="M192" s="218">
        <f t="shared" si="101"/>
        <v>-0.59316657875000023</v>
      </c>
      <c r="N192" s="218">
        <f t="shared" si="101"/>
        <v>-6.3629080441666668</v>
      </c>
      <c r="O192" s="218">
        <f t="shared" si="101"/>
        <v>-9.067597826250001</v>
      </c>
      <c r="P192" s="218">
        <f t="shared" si="101"/>
        <v>25.012926655071158</v>
      </c>
      <c r="Q192" s="218">
        <f t="shared" si="101"/>
        <v>0</v>
      </c>
      <c r="R192" s="218">
        <f t="shared" si="101"/>
        <v>0</v>
      </c>
      <c r="S192" s="218">
        <f t="shared" si="101"/>
        <v>0</v>
      </c>
      <c r="T192" s="218">
        <f t="shared" si="101"/>
        <v>0</v>
      </c>
      <c r="U192" s="218">
        <f t="shared" si="101"/>
        <v>0</v>
      </c>
      <c r="V192" s="218">
        <f t="shared" si="101"/>
        <v>0</v>
      </c>
      <c r="W192" s="218">
        <f>SUM(W179:W191)</f>
        <v>2350.7130104356193</v>
      </c>
    </row>
    <row r="193" spans="5:23" ht="15.75" thickTop="1">
      <c r="E193" s="219" t="s">
        <v>67</v>
      </c>
      <c r="F193" s="219"/>
      <c r="G193" s="220"/>
      <c r="H193" s="221"/>
      <c r="I193" s="222"/>
      <c r="J193" s="222"/>
      <c r="K193" s="222"/>
      <c r="L193" s="222"/>
      <c r="M193" s="222"/>
      <c r="N193" s="222"/>
      <c r="O193" s="222"/>
      <c r="P193" s="222"/>
      <c r="Q193" s="222"/>
      <c r="R193" s="222"/>
      <c r="S193" s="222"/>
      <c r="T193" s="222"/>
      <c r="U193" s="222"/>
      <c r="V193" s="222"/>
      <c r="W193" s="223"/>
    </row>
    <row r="194" spans="5:23">
      <c r="E194" s="224" t="s">
        <v>727</v>
      </c>
      <c r="F194" s="224"/>
      <c r="G194" s="225"/>
      <c r="H194" s="226"/>
      <c r="I194" s="227">
        <f>I192+I193</f>
        <v>0</v>
      </c>
      <c r="J194" s="227">
        <f t="shared" ref="J194:U194" si="102">J192+J193</f>
        <v>429.22775369458094</v>
      </c>
      <c r="K194" s="227">
        <f t="shared" si="102"/>
        <v>1839.0509362433379</v>
      </c>
      <c r="L194" s="227">
        <f t="shared" si="102"/>
        <v>73.445066291795243</v>
      </c>
      <c r="M194" s="227">
        <f t="shared" si="102"/>
        <v>-0.59316657875000023</v>
      </c>
      <c r="N194" s="227">
        <f t="shared" si="102"/>
        <v>-6.3629080441666668</v>
      </c>
      <c r="O194" s="227">
        <f t="shared" si="102"/>
        <v>-9.067597826250001</v>
      </c>
      <c r="P194" s="227">
        <f t="shared" si="102"/>
        <v>25.012926655071158</v>
      </c>
      <c r="Q194" s="227">
        <f t="shared" si="102"/>
        <v>0</v>
      </c>
      <c r="R194" s="227">
        <f t="shared" si="102"/>
        <v>0</v>
      </c>
      <c r="S194" s="227">
        <f t="shared" si="102"/>
        <v>0</v>
      </c>
      <c r="T194" s="227">
        <f t="shared" si="102"/>
        <v>0</v>
      </c>
      <c r="U194" s="227">
        <f t="shared" si="102"/>
        <v>0</v>
      </c>
      <c r="V194" s="227">
        <f>V192+V193</f>
        <v>0</v>
      </c>
      <c r="W194" s="227">
        <f>W192+W193</f>
        <v>2350.7130104356193</v>
      </c>
    </row>
    <row r="195" spans="5:23">
      <c r="E195" s="213">
        <v>44927</v>
      </c>
      <c r="F195" s="213" t="s">
        <v>731</v>
      </c>
      <c r="G195" s="214" t="s">
        <v>65</v>
      </c>
      <c r="H195" s="239"/>
      <c r="I195" s="229">
        <f>(SUM('1.  LRAMVA Summary'!D$54:D$80)+SUM('1.  LRAMVA Summary'!D$81:D$82)*(MONTH($E195)-1)/12)*$H195</f>
        <v>0</v>
      </c>
      <c r="J195" s="229">
        <f>(SUM('1.  LRAMVA Summary'!E$54:E$80)+SUM('1.  LRAMVA Summary'!E$81:E$82)*(MONTH($E195)-1)/12)*$H195</f>
        <v>0</v>
      </c>
      <c r="K195" s="229">
        <f>(SUM('1.  LRAMVA Summary'!F$54:F$80)+SUM('1.  LRAMVA Summary'!F$81:F$82)*(MONTH($E195)-1)/12)*$H195</f>
        <v>0</v>
      </c>
      <c r="L195" s="229">
        <f>(SUM('1.  LRAMVA Summary'!G$54:G$80)+SUM('1.  LRAMVA Summary'!G$81:G$82)*(MONTH($E195)-1)/12)*$H195</f>
        <v>0</v>
      </c>
      <c r="M195" s="229">
        <f>(SUM('1.  LRAMVA Summary'!H$54:H$80)+SUM('1.  LRAMVA Summary'!H$81:H$82)*(MONTH($E195)-1)/12)*$H195</f>
        <v>0</v>
      </c>
      <c r="N195" s="229">
        <f>(SUM('1.  LRAMVA Summary'!I$54:I$80)+SUM('1.  LRAMVA Summary'!I$81:I$82)*(MONTH($E195)-1)/12)*$H195</f>
        <v>0</v>
      </c>
      <c r="O195" s="229">
        <f>(SUM('1.  LRAMVA Summary'!J$54:J$80)+SUM('1.  LRAMVA Summary'!J$81:J$82)*(MONTH($E195)-1)/12)*$H195</f>
        <v>0</v>
      </c>
      <c r="P195" s="229">
        <f>(SUM('1.  LRAMVA Summary'!K$54:K$80)+SUM('1.  LRAMVA Summary'!K$81:K$82)*(MONTH($E195)-1)/12)*$H195</f>
        <v>0</v>
      </c>
      <c r="Q195" s="229">
        <f>(SUM('1.  LRAMVA Summary'!L$54:L$80)+SUM('1.  LRAMVA Summary'!L$81:L$82)*(MONTH($E195)-1)/12)*$H195</f>
        <v>0</v>
      </c>
      <c r="R195" s="229">
        <f>(SUM('1.  LRAMVA Summary'!M$54:M$80)+SUM('1.  LRAMVA Summary'!M$81:M$82)*(MONTH($E195)-1)/12)*$H195</f>
        <v>0</v>
      </c>
      <c r="S195" s="229">
        <f>(SUM('1.  LRAMVA Summary'!N$54:N$80)+SUM('1.  LRAMVA Summary'!N$81:N$82)*(MONTH($E195)-1)/12)*$H195</f>
        <v>0</v>
      </c>
      <c r="T195" s="229">
        <f>(SUM('1.  LRAMVA Summary'!O$54:O$80)+SUM('1.  LRAMVA Summary'!O$81:O$82)*(MONTH($E195)-1)/12)*$H195</f>
        <v>0</v>
      </c>
      <c r="U195" s="229">
        <f>(SUM('1.  LRAMVA Summary'!P$54:P$80)+SUM('1.  LRAMVA Summary'!P$81:P$82)*(MONTH($E195)-1)/12)*$H195</f>
        <v>0</v>
      </c>
      <c r="V195" s="229">
        <f>(SUM('1.  LRAMVA Summary'!Q$54:Q$80)+SUM('1.  LRAMVA Summary'!Q$81:Q$82)*(MONTH($E195)-1)/12)*$H195</f>
        <v>0</v>
      </c>
      <c r="W195" s="230">
        <f>SUM(I195:V195)</f>
        <v>0</v>
      </c>
    </row>
    <row r="196" spans="5:23">
      <c r="E196" s="213">
        <v>44958</v>
      </c>
      <c r="F196" s="213" t="s">
        <v>731</v>
      </c>
      <c r="G196" s="214" t="s">
        <v>65</v>
      </c>
      <c r="H196" s="239"/>
      <c r="I196" s="229">
        <f>(SUM('1.  LRAMVA Summary'!D$54:D$80)+SUM('1.  LRAMVA Summary'!D$81:D$82)*(MONTH($E196)-1)/12)*$H196</f>
        <v>0</v>
      </c>
      <c r="J196" s="229">
        <f>(SUM('1.  LRAMVA Summary'!E$54:E$80)+SUM('1.  LRAMVA Summary'!E$81:E$82)*(MONTH($E196)-1)/12)*$H196</f>
        <v>0</v>
      </c>
      <c r="K196" s="229">
        <f>(SUM('1.  LRAMVA Summary'!F$54:F$80)+SUM('1.  LRAMVA Summary'!F$81:F$82)*(MONTH($E196)-1)/12)*$H196</f>
        <v>0</v>
      </c>
      <c r="L196" s="229">
        <f>(SUM('1.  LRAMVA Summary'!G$54:G$80)+SUM('1.  LRAMVA Summary'!G$81:G$82)*(MONTH($E196)-1)/12)*$H196</f>
        <v>0</v>
      </c>
      <c r="M196" s="229">
        <f>(SUM('1.  LRAMVA Summary'!H$54:H$80)+SUM('1.  LRAMVA Summary'!H$81:H$82)*(MONTH($E196)-1)/12)*$H196</f>
        <v>0</v>
      </c>
      <c r="N196" s="229">
        <f>(SUM('1.  LRAMVA Summary'!I$54:I$80)+SUM('1.  LRAMVA Summary'!I$81:I$82)*(MONTH($E196)-1)/12)*$H196</f>
        <v>0</v>
      </c>
      <c r="O196" s="229">
        <f>(SUM('1.  LRAMVA Summary'!J$54:J$80)+SUM('1.  LRAMVA Summary'!J$81:J$82)*(MONTH($E196)-1)/12)*$H196</f>
        <v>0</v>
      </c>
      <c r="P196" s="229">
        <f>(SUM('1.  LRAMVA Summary'!K$54:K$80)+SUM('1.  LRAMVA Summary'!K$81:K$82)*(MONTH($E196)-1)/12)*$H196</f>
        <v>0</v>
      </c>
      <c r="Q196" s="229">
        <f>(SUM('1.  LRAMVA Summary'!L$54:L$80)+SUM('1.  LRAMVA Summary'!L$81:L$82)*(MONTH($E196)-1)/12)*$H196</f>
        <v>0</v>
      </c>
      <c r="R196" s="229">
        <f>(SUM('1.  LRAMVA Summary'!M$54:M$80)+SUM('1.  LRAMVA Summary'!M$81:M$82)*(MONTH($E196)-1)/12)*$H196</f>
        <v>0</v>
      </c>
      <c r="S196" s="229">
        <f>(SUM('1.  LRAMVA Summary'!N$54:N$80)+SUM('1.  LRAMVA Summary'!N$81:N$82)*(MONTH($E196)-1)/12)*$H196</f>
        <v>0</v>
      </c>
      <c r="T196" s="229">
        <f>(SUM('1.  LRAMVA Summary'!O$54:O$80)+SUM('1.  LRAMVA Summary'!O$81:O$82)*(MONTH($E196)-1)/12)*$H196</f>
        <v>0</v>
      </c>
      <c r="U196" s="229">
        <f>(SUM('1.  LRAMVA Summary'!P$54:P$80)+SUM('1.  LRAMVA Summary'!P$81:P$82)*(MONTH($E196)-1)/12)*$H196</f>
        <v>0</v>
      </c>
      <c r="V196" s="229">
        <f>(SUM('1.  LRAMVA Summary'!Q$54:Q$80)+SUM('1.  LRAMVA Summary'!Q$81:Q$82)*(MONTH($E196)-1)/12)*$H196</f>
        <v>0</v>
      </c>
      <c r="W196" s="230">
        <f t="shared" ref="W196:W205" si="103">SUM(I196:V196)</f>
        <v>0</v>
      </c>
    </row>
    <row r="197" spans="5:23">
      <c r="E197" s="213">
        <v>44986</v>
      </c>
      <c r="F197" s="213" t="s">
        <v>731</v>
      </c>
      <c r="G197" s="214" t="s">
        <v>65</v>
      </c>
      <c r="H197" s="239"/>
      <c r="I197" s="229">
        <f>(SUM('1.  LRAMVA Summary'!D$54:D$80)+SUM('1.  LRAMVA Summary'!D$81:D$82)*(MONTH($E197)-1)/12)*$H197</f>
        <v>0</v>
      </c>
      <c r="J197" s="229">
        <f>(SUM('1.  LRAMVA Summary'!E$54:E$80)+SUM('1.  LRAMVA Summary'!E$81:E$82)*(MONTH($E197)-1)/12)*$H197</f>
        <v>0</v>
      </c>
      <c r="K197" s="229">
        <f>(SUM('1.  LRAMVA Summary'!F$54:F$80)+SUM('1.  LRAMVA Summary'!F$81:F$82)*(MONTH($E197)-1)/12)*$H197</f>
        <v>0</v>
      </c>
      <c r="L197" s="229">
        <f>(SUM('1.  LRAMVA Summary'!G$54:G$80)+SUM('1.  LRAMVA Summary'!G$81:G$82)*(MONTH($E197)-1)/12)*$H197</f>
        <v>0</v>
      </c>
      <c r="M197" s="229">
        <f>(SUM('1.  LRAMVA Summary'!H$54:H$80)+SUM('1.  LRAMVA Summary'!H$81:H$82)*(MONTH($E197)-1)/12)*$H197</f>
        <v>0</v>
      </c>
      <c r="N197" s="229">
        <f>(SUM('1.  LRAMVA Summary'!I$54:I$80)+SUM('1.  LRAMVA Summary'!I$81:I$82)*(MONTH($E197)-1)/12)*$H197</f>
        <v>0</v>
      </c>
      <c r="O197" s="229">
        <f>(SUM('1.  LRAMVA Summary'!J$54:J$80)+SUM('1.  LRAMVA Summary'!J$81:J$82)*(MONTH($E197)-1)/12)*$H197</f>
        <v>0</v>
      </c>
      <c r="P197" s="229">
        <f>(SUM('1.  LRAMVA Summary'!K$54:K$80)+SUM('1.  LRAMVA Summary'!K$81:K$82)*(MONTH($E197)-1)/12)*$H197</f>
        <v>0</v>
      </c>
      <c r="Q197" s="229">
        <f>(SUM('1.  LRAMVA Summary'!L$54:L$80)+SUM('1.  LRAMVA Summary'!L$81:L$82)*(MONTH($E197)-1)/12)*$H197</f>
        <v>0</v>
      </c>
      <c r="R197" s="229">
        <f>(SUM('1.  LRAMVA Summary'!M$54:M$80)+SUM('1.  LRAMVA Summary'!M$81:M$82)*(MONTH($E197)-1)/12)*$H197</f>
        <v>0</v>
      </c>
      <c r="S197" s="229">
        <f>(SUM('1.  LRAMVA Summary'!N$54:N$80)+SUM('1.  LRAMVA Summary'!N$81:N$82)*(MONTH($E197)-1)/12)*$H197</f>
        <v>0</v>
      </c>
      <c r="T197" s="229">
        <f>(SUM('1.  LRAMVA Summary'!O$54:O$80)+SUM('1.  LRAMVA Summary'!O$81:O$82)*(MONTH($E197)-1)/12)*$H197</f>
        <v>0</v>
      </c>
      <c r="U197" s="229">
        <f>(SUM('1.  LRAMVA Summary'!P$54:P$80)+SUM('1.  LRAMVA Summary'!P$81:P$82)*(MONTH($E197)-1)/12)*$H197</f>
        <v>0</v>
      </c>
      <c r="V197" s="229">
        <f>(SUM('1.  LRAMVA Summary'!Q$54:Q$80)+SUM('1.  LRAMVA Summary'!Q$81:Q$82)*(MONTH($E197)-1)/12)*$H197</f>
        <v>0</v>
      </c>
      <c r="W197" s="230">
        <f t="shared" si="103"/>
        <v>0</v>
      </c>
    </row>
    <row r="198" spans="5:23">
      <c r="E198" s="213">
        <v>45017</v>
      </c>
      <c r="F198" s="213" t="s">
        <v>731</v>
      </c>
      <c r="G198" s="214" t="s">
        <v>66</v>
      </c>
      <c r="H198" s="239"/>
      <c r="I198" s="229">
        <f>(SUM('1.  LRAMVA Summary'!D$54:D$80)+SUM('1.  LRAMVA Summary'!D$81:D$82)*(MONTH($E198)-1)/12)*$H198</f>
        <v>0</v>
      </c>
      <c r="J198" s="229">
        <f>(SUM('1.  LRAMVA Summary'!E$54:E$80)+SUM('1.  LRAMVA Summary'!E$81:E$82)*(MONTH($E198)-1)/12)*$H198</f>
        <v>0</v>
      </c>
      <c r="K198" s="229">
        <f>(SUM('1.  LRAMVA Summary'!F$54:F$80)+SUM('1.  LRAMVA Summary'!F$81:F$82)*(MONTH($E198)-1)/12)*$H198</f>
        <v>0</v>
      </c>
      <c r="L198" s="229">
        <f>(SUM('1.  LRAMVA Summary'!G$54:G$80)+SUM('1.  LRAMVA Summary'!G$81:G$82)*(MONTH($E198)-1)/12)*$H198</f>
        <v>0</v>
      </c>
      <c r="M198" s="229">
        <f>(SUM('1.  LRAMVA Summary'!H$54:H$80)+SUM('1.  LRAMVA Summary'!H$81:H$82)*(MONTH($E198)-1)/12)*$H198</f>
        <v>0</v>
      </c>
      <c r="N198" s="229">
        <f>(SUM('1.  LRAMVA Summary'!I$54:I$80)+SUM('1.  LRAMVA Summary'!I$81:I$82)*(MONTH($E198)-1)/12)*$H198</f>
        <v>0</v>
      </c>
      <c r="O198" s="229">
        <f>(SUM('1.  LRAMVA Summary'!J$54:J$80)+SUM('1.  LRAMVA Summary'!J$81:J$82)*(MONTH($E198)-1)/12)*$H198</f>
        <v>0</v>
      </c>
      <c r="P198" s="229">
        <f>(SUM('1.  LRAMVA Summary'!K$54:K$80)+SUM('1.  LRAMVA Summary'!K$81:K$82)*(MONTH($E198)-1)/12)*$H198</f>
        <v>0</v>
      </c>
      <c r="Q198" s="229">
        <f>(SUM('1.  LRAMVA Summary'!L$54:L$80)+SUM('1.  LRAMVA Summary'!L$81:L$82)*(MONTH($E198)-1)/12)*$H198</f>
        <v>0</v>
      </c>
      <c r="R198" s="229">
        <f>(SUM('1.  LRAMVA Summary'!M$54:M$80)+SUM('1.  LRAMVA Summary'!M$81:M$82)*(MONTH($E198)-1)/12)*$H198</f>
        <v>0</v>
      </c>
      <c r="S198" s="229">
        <f>(SUM('1.  LRAMVA Summary'!N$54:N$80)+SUM('1.  LRAMVA Summary'!N$81:N$82)*(MONTH($E198)-1)/12)*$H198</f>
        <v>0</v>
      </c>
      <c r="T198" s="229">
        <f>(SUM('1.  LRAMVA Summary'!O$54:O$80)+SUM('1.  LRAMVA Summary'!O$81:O$82)*(MONTH($E198)-1)/12)*$H198</f>
        <v>0</v>
      </c>
      <c r="U198" s="229">
        <f>(SUM('1.  LRAMVA Summary'!P$54:P$80)+SUM('1.  LRAMVA Summary'!P$81:P$82)*(MONTH($E198)-1)/12)*$H198</f>
        <v>0</v>
      </c>
      <c r="V198" s="229">
        <f>(SUM('1.  LRAMVA Summary'!Q$54:Q$80)+SUM('1.  LRAMVA Summary'!Q$81:Q$82)*(MONTH($E198)-1)/12)*$H198</f>
        <v>0</v>
      </c>
      <c r="W198" s="230">
        <f t="shared" si="103"/>
        <v>0</v>
      </c>
    </row>
    <row r="199" spans="5:23">
      <c r="E199" s="213">
        <v>45047</v>
      </c>
      <c r="F199" s="213" t="s">
        <v>731</v>
      </c>
      <c r="G199" s="214" t="s">
        <v>66</v>
      </c>
      <c r="H199" s="239"/>
      <c r="I199" s="229">
        <f>(SUM('1.  LRAMVA Summary'!D$54:D$80)+SUM('1.  LRAMVA Summary'!D$81:D$82)*(MONTH($E199)-1)/12)*$H199</f>
        <v>0</v>
      </c>
      <c r="J199" s="229">
        <f>(SUM('1.  LRAMVA Summary'!E$54:E$80)+SUM('1.  LRAMVA Summary'!E$81:E$82)*(MONTH($E199)-1)/12)*$H199</f>
        <v>0</v>
      </c>
      <c r="K199" s="229">
        <f>(SUM('1.  LRAMVA Summary'!F$54:F$80)+SUM('1.  LRAMVA Summary'!F$81:F$82)*(MONTH($E199)-1)/12)*$H199</f>
        <v>0</v>
      </c>
      <c r="L199" s="229">
        <f>(SUM('1.  LRAMVA Summary'!G$54:G$80)+SUM('1.  LRAMVA Summary'!G$81:G$82)*(MONTH($E199)-1)/12)*$H199</f>
        <v>0</v>
      </c>
      <c r="M199" s="229">
        <f>(SUM('1.  LRAMVA Summary'!H$54:H$80)+SUM('1.  LRAMVA Summary'!H$81:H$82)*(MONTH($E199)-1)/12)*$H199</f>
        <v>0</v>
      </c>
      <c r="N199" s="229">
        <f>(SUM('1.  LRAMVA Summary'!I$54:I$80)+SUM('1.  LRAMVA Summary'!I$81:I$82)*(MONTH($E199)-1)/12)*$H199</f>
        <v>0</v>
      </c>
      <c r="O199" s="229">
        <f>(SUM('1.  LRAMVA Summary'!J$54:J$80)+SUM('1.  LRAMVA Summary'!J$81:J$82)*(MONTH($E199)-1)/12)*$H199</f>
        <v>0</v>
      </c>
      <c r="P199" s="229">
        <f>(SUM('1.  LRAMVA Summary'!K$54:K$80)+SUM('1.  LRAMVA Summary'!K$81:K$82)*(MONTH($E199)-1)/12)*$H199</f>
        <v>0</v>
      </c>
      <c r="Q199" s="229">
        <f>(SUM('1.  LRAMVA Summary'!L$54:L$80)+SUM('1.  LRAMVA Summary'!L$81:L$82)*(MONTH($E199)-1)/12)*$H199</f>
        <v>0</v>
      </c>
      <c r="R199" s="229">
        <f>(SUM('1.  LRAMVA Summary'!M$54:M$80)+SUM('1.  LRAMVA Summary'!M$81:M$82)*(MONTH($E199)-1)/12)*$H199</f>
        <v>0</v>
      </c>
      <c r="S199" s="229">
        <f>(SUM('1.  LRAMVA Summary'!N$54:N$80)+SUM('1.  LRAMVA Summary'!N$81:N$82)*(MONTH($E199)-1)/12)*$H199</f>
        <v>0</v>
      </c>
      <c r="T199" s="229">
        <f>(SUM('1.  LRAMVA Summary'!O$54:O$80)+SUM('1.  LRAMVA Summary'!O$81:O$82)*(MONTH($E199)-1)/12)*$H199</f>
        <v>0</v>
      </c>
      <c r="U199" s="229">
        <f>(SUM('1.  LRAMVA Summary'!P$54:P$80)+SUM('1.  LRAMVA Summary'!P$81:P$82)*(MONTH($E199)-1)/12)*$H199</f>
        <v>0</v>
      </c>
      <c r="V199" s="229">
        <f>(SUM('1.  LRAMVA Summary'!Q$54:Q$80)+SUM('1.  LRAMVA Summary'!Q$81:Q$82)*(MONTH($E199)-1)/12)*$H199</f>
        <v>0</v>
      </c>
      <c r="W199" s="230">
        <f t="shared" si="103"/>
        <v>0</v>
      </c>
    </row>
    <row r="200" spans="5:23">
      <c r="E200" s="213">
        <v>45078</v>
      </c>
      <c r="F200" s="213" t="s">
        <v>731</v>
      </c>
      <c r="G200" s="214" t="s">
        <v>66</v>
      </c>
      <c r="H200" s="239"/>
      <c r="I200" s="229">
        <f>(SUM('1.  LRAMVA Summary'!D$54:D$80)+SUM('1.  LRAMVA Summary'!D$81:D$82)*(MONTH($E200)-1)/12)*$H200</f>
        <v>0</v>
      </c>
      <c r="J200" s="229">
        <f>(SUM('1.  LRAMVA Summary'!E$54:E$80)+SUM('1.  LRAMVA Summary'!E$81:E$82)*(MONTH($E200)-1)/12)*$H200</f>
        <v>0</v>
      </c>
      <c r="K200" s="229">
        <f>(SUM('1.  LRAMVA Summary'!F$54:F$80)+SUM('1.  LRAMVA Summary'!F$81:F$82)*(MONTH($E200)-1)/12)*$H200</f>
        <v>0</v>
      </c>
      <c r="L200" s="229">
        <f>(SUM('1.  LRAMVA Summary'!G$54:G$80)+SUM('1.  LRAMVA Summary'!G$81:G$82)*(MONTH($E200)-1)/12)*$H200</f>
        <v>0</v>
      </c>
      <c r="M200" s="229">
        <f>(SUM('1.  LRAMVA Summary'!H$54:H$80)+SUM('1.  LRAMVA Summary'!H$81:H$82)*(MONTH($E200)-1)/12)*$H200</f>
        <v>0</v>
      </c>
      <c r="N200" s="229">
        <f>(SUM('1.  LRAMVA Summary'!I$54:I$80)+SUM('1.  LRAMVA Summary'!I$81:I$82)*(MONTH($E200)-1)/12)*$H200</f>
        <v>0</v>
      </c>
      <c r="O200" s="229">
        <f>(SUM('1.  LRAMVA Summary'!J$54:J$80)+SUM('1.  LRAMVA Summary'!J$81:J$82)*(MONTH($E200)-1)/12)*$H200</f>
        <v>0</v>
      </c>
      <c r="P200" s="229">
        <f>(SUM('1.  LRAMVA Summary'!K$54:K$80)+SUM('1.  LRAMVA Summary'!K$81:K$82)*(MONTH($E200)-1)/12)*$H200</f>
        <v>0</v>
      </c>
      <c r="Q200" s="229">
        <f>(SUM('1.  LRAMVA Summary'!L$54:L$80)+SUM('1.  LRAMVA Summary'!L$81:L$82)*(MONTH($E200)-1)/12)*$H200</f>
        <v>0</v>
      </c>
      <c r="R200" s="229">
        <f>(SUM('1.  LRAMVA Summary'!M$54:M$80)+SUM('1.  LRAMVA Summary'!M$81:M$82)*(MONTH($E200)-1)/12)*$H200</f>
        <v>0</v>
      </c>
      <c r="S200" s="229">
        <f>(SUM('1.  LRAMVA Summary'!N$54:N$80)+SUM('1.  LRAMVA Summary'!N$81:N$82)*(MONTH($E200)-1)/12)*$H200</f>
        <v>0</v>
      </c>
      <c r="T200" s="229">
        <f>(SUM('1.  LRAMVA Summary'!O$54:O$80)+SUM('1.  LRAMVA Summary'!O$81:O$82)*(MONTH($E200)-1)/12)*$H200</f>
        <v>0</v>
      </c>
      <c r="U200" s="229">
        <f>(SUM('1.  LRAMVA Summary'!P$54:P$80)+SUM('1.  LRAMVA Summary'!P$81:P$82)*(MONTH($E200)-1)/12)*$H200</f>
        <v>0</v>
      </c>
      <c r="V200" s="229">
        <f>(SUM('1.  LRAMVA Summary'!Q$54:Q$80)+SUM('1.  LRAMVA Summary'!Q$81:Q$82)*(MONTH($E200)-1)/12)*$H200</f>
        <v>0</v>
      </c>
      <c r="W200" s="230">
        <f t="shared" si="103"/>
        <v>0</v>
      </c>
    </row>
    <row r="201" spans="5:23">
      <c r="E201" s="213">
        <v>45108</v>
      </c>
      <c r="F201" s="213" t="s">
        <v>731</v>
      </c>
      <c r="G201" s="214" t="s">
        <v>68</v>
      </c>
      <c r="H201" s="239"/>
      <c r="I201" s="229">
        <f>(SUM('1.  LRAMVA Summary'!D$54:D$80)+SUM('1.  LRAMVA Summary'!D$81:D$82)*(MONTH($E201)-1)/12)*$H201</f>
        <v>0</v>
      </c>
      <c r="J201" s="229">
        <f>(SUM('1.  LRAMVA Summary'!E$54:E$80)+SUM('1.  LRAMVA Summary'!E$81:E$82)*(MONTH($E201)-1)/12)*$H201</f>
        <v>0</v>
      </c>
      <c r="K201" s="229">
        <f>(SUM('1.  LRAMVA Summary'!F$54:F$80)+SUM('1.  LRAMVA Summary'!F$81:F$82)*(MONTH($E201)-1)/12)*$H201</f>
        <v>0</v>
      </c>
      <c r="L201" s="229">
        <f>(SUM('1.  LRAMVA Summary'!G$54:G$80)+SUM('1.  LRAMVA Summary'!G$81:G$82)*(MONTH($E201)-1)/12)*$H201</f>
        <v>0</v>
      </c>
      <c r="M201" s="229">
        <f>(SUM('1.  LRAMVA Summary'!H$54:H$80)+SUM('1.  LRAMVA Summary'!H$81:H$82)*(MONTH($E201)-1)/12)*$H201</f>
        <v>0</v>
      </c>
      <c r="N201" s="229">
        <f>(SUM('1.  LRAMVA Summary'!I$54:I$80)+SUM('1.  LRAMVA Summary'!I$81:I$82)*(MONTH($E201)-1)/12)*$H201</f>
        <v>0</v>
      </c>
      <c r="O201" s="229">
        <f>(SUM('1.  LRAMVA Summary'!J$54:J$80)+SUM('1.  LRAMVA Summary'!J$81:J$82)*(MONTH($E201)-1)/12)*$H201</f>
        <v>0</v>
      </c>
      <c r="P201" s="229">
        <f>(SUM('1.  LRAMVA Summary'!K$54:K$80)+SUM('1.  LRAMVA Summary'!K$81:K$82)*(MONTH($E201)-1)/12)*$H201</f>
        <v>0</v>
      </c>
      <c r="Q201" s="229">
        <f>(SUM('1.  LRAMVA Summary'!L$54:L$80)+SUM('1.  LRAMVA Summary'!L$81:L$82)*(MONTH($E201)-1)/12)*$H201</f>
        <v>0</v>
      </c>
      <c r="R201" s="229">
        <f>(SUM('1.  LRAMVA Summary'!M$54:M$80)+SUM('1.  LRAMVA Summary'!M$81:M$82)*(MONTH($E201)-1)/12)*$H201</f>
        <v>0</v>
      </c>
      <c r="S201" s="229">
        <f>(SUM('1.  LRAMVA Summary'!N$54:N$80)+SUM('1.  LRAMVA Summary'!N$81:N$82)*(MONTH($E201)-1)/12)*$H201</f>
        <v>0</v>
      </c>
      <c r="T201" s="229">
        <f>(SUM('1.  LRAMVA Summary'!O$54:O$80)+SUM('1.  LRAMVA Summary'!O$81:O$82)*(MONTH($E201)-1)/12)*$H201</f>
        <v>0</v>
      </c>
      <c r="U201" s="229">
        <f>(SUM('1.  LRAMVA Summary'!P$54:P$80)+SUM('1.  LRAMVA Summary'!P$81:P$82)*(MONTH($E201)-1)/12)*$H201</f>
        <v>0</v>
      </c>
      <c r="V201" s="229">
        <f>(SUM('1.  LRAMVA Summary'!Q$54:Q$80)+SUM('1.  LRAMVA Summary'!Q$81:Q$82)*(MONTH($E201)-1)/12)*$H201</f>
        <v>0</v>
      </c>
      <c r="W201" s="230">
        <f t="shared" si="103"/>
        <v>0</v>
      </c>
    </row>
    <row r="202" spans="5:23">
      <c r="E202" s="213">
        <v>45139</v>
      </c>
      <c r="F202" s="213" t="s">
        <v>731</v>
      </c>
      <c r="G202" s="214" t="s">
        <v>68</v>
      </c>
      <c r="H202" s="239"/>
      <c r="I202" s="229">
        <f>(SUM('1.  LRAMVA Summary'!D$54:D$80)+SUM('1.  LRAMVA Summary'!D$81:D$82)*(MONTH($E202)-1)/12)*$H202</f>
        <v>0</v>
      </c>
      <c r="J202" s="229">
        <f>(SUM('1.  LRAMVA Summary'!E$54:E$80)+SUM('1.  LRAMVA Summary'!E$81:E$82)*(MONTH($E202)-1)/12)*$H202</f>
        <v>0</v>
      </c>
      <c r="K202" s="229">
        <f>(SUM('1.  LRAMVA Summary'!F$54:F$80)+SUM('1.  LRAMVA Summary'!F$81:F$82)*(MONTH($E202)-1)/12)*$H202</f>
        <v>0</v>
      </c>
      <c r="L202" s="229">
        <f>(SUM('1.  LRAMVA Summary'!G$54:G$80)+SUM('1.  LRAMVA Summary'!G$81:G$82)*(MONTH($E202)-1)/12)*$H202</f>
        <v>0</v>
      </c>
      <c r="M202" s="229">
        <f>(SUM('1.  LRAMVA Summary'!H$54:H$80)+SUM('1.  LRAMVA Summary'!H$81:H$82)*(MONTH($E202)-1)/12)*$H202</f>
        <v>0</v>
      </c>
      <c r="N202" s="229">
        <f>(SUM('1.  LRAMVA Summary'!I$54:I$80)+SUM('1.  LRAMVA Summary'!I$81:I$82)*(MONTH($E202)-1)/12)*$H202</f>
        <v>0</v>
      </c>
      <c r="O202" s="229">
        <f>(SUM('1.  LRAMVA Summary'!J$54:J$80)+SUM('1.  LRAMVA Summary'!J$81:J$82)*(MONTH($E202)-1)/12)*$H202</f>
        <v>0</v>
      </c>
      <c r="P202" s="229">
        <f>(SUM('1.  LRAMVA Summary'!K$54:K$80)+SUM('1.  LRAMVA Summary'!K$81:K$82)*(MONTH($E202)-1)/12)*$H202</f>
        <v>0</v>
      </c>
      <c r="Q202" s="229">
        <f>(SUM('1.  LRAMVA Summary'!L$54:L$80)+SUM('1.  LRAMVA Summary'!L$81:L$82)*(MONTH($E202)-1)/12)*$H202</f>
        <v>0</v>
      </c>
      <c r="R202" s="229">
        <f>(SUM('1.  LRAMVA Summary'!M$54:M$80)+SUM('1.  LRAMVA Summary'!M$81:M$82)*(MONTH($E202)-1)/12)*$H202</f>
        <v>0</v>
      </c>
      <c r="S202" s="229">
        <f>(SUM('1.  LRAMVA Summary'!N$54:N$80)+SUM('1.  LRAMVA Summary'!N$81:N$82)*(MONTH($E202)-1)/12)*$H202</f>
        <v>0</v>
      </c>
      <c r="T202" s="229">
        <f>(SUM('1.  LRAMVA Summary'!O$54:O$80)+SUM('1.  LRAMVA Summary'!O$81:O$82)*(MONTH($E202)-1)/12)*$H202</f>
        <v>0</v>
      </c>
      <c r="U202" s="229">
        <f>(SUM('1.  LRAMVA Summary'!P$54:P$80)+SUM('1.  LRAMVA Summary'!P$81:P$82)*(MONTH($E202)-1)/12)*$H202</f>
        <v>0</v>
      </c>
      <c r="V202" s="229">
        <f>(SUM('1.  LRAMVA Summary'!Q$54:Q$80)+SUM('1.  LRAMVA Summary'!Q$81:Q$82)*(MONTH($E202)-1)/12)*$H202</f>
        <v>0</v>
      </c>
      <c r="W202" s="230">
        <f t="shared" si="103"/>
        <v>0</v>
      </c>
    </row>
    <row r="203" spans="5:23">
      <c r="E203" s="213">
        <v>45170</v>
      </c>
      <c r="F203" s="213" t="s">
        <v>731</v>
      </c>
      <c r="G203" s="214" t="s">
        <v>68</v>
      </c>
      <c r="H203" s="239"/>
      <c r="I203" s="229">
        <f>(SUM('1.  LRAMVA Summary'!D$54:D$80)+SUM('1.  LRAMVA Summary'!D$81:D$82)*(MONTH($E203)-1)/12)*$H203</f>
        <v>0</v>
      </c>
      <c r="J203" s="229">
        <f>(SUM('1.  LRAMVA Summary'!E$54:E$80)+SUM('1.  LRAMVA Summary'!E$81:E$82)*(MONTH($E203)-1)/12)*$H203</f>
        <v>0</v>
      </c>
      <c r="K203" s="229">
        <f>(SUM('1.  LRAMVA Summary'!F$54:F$80)+SUM('1.  LRAMVA Summary'!F$81:F$82)*(MONTH($E203)-1)/12)*$H203</f>
        <v>0</v>
      </c>
      <c r="L203" s="229">
        <f>(SUM('1.  LRAMVA Summary'!G$54:G$80)+SUM('1.  LRAMVA Summary'!G$81:G$82)*(MONTH($E203)-1)/12)*$H203</f>
        <v>0</v>
      </c>
      <c r="M203" s="229">
        <f>(SUM('1.  LRAMVA Summary'!H$54:H$80)+SUM('1.  LRAMVA Summary'!H$81:H$82)*(MONTH($E203)-1)/12)*$H203</f>
        <v>0</v>
      </c>
      <c r="N203" s="229">
        <f>(SUM('1.  LRAMVA Summary'!I$54:I$80)+SUM('1.  LRAMVA Summary'!I$81:I$82)*(MONTH($E203)-1)/12)*$H203</f>
        <v>0</v>
      </c>
      <c r="O203" s="229">
        <f>(SUM('1.  LRAMVA Summary'!J$54:J$80)+SUM('1.  LRAMVA Summary'!J$81:J$82)*(MONTH($E203)-1)/12)*$H203</f>
        <v>0</v>
      </c>
      <c r="P203" s="229">
        <f>(SUM('1.  LRAMVA Summary'!K$54:K$80)+SUM('1.  LRAMVA Summary'!K$81:K$82)*(MONTH($E203)-1)/12)*$H203</f>
        <v>0</v>
      </c>
      <c r="Q203" s="229">
        <f>(SUM('1.  LRAMVA Summary'!L$54:L$80)+SUM('1.  LRAMVA Summary'!L$81:L$82)*(MONTH($E203)-1)/12)*$H203</f>
        <v>0</v>
      </c>
      <c r="R203" s="229">
        <f>(SUM('1.  LRAMVA Summary'!M$54:M$80)+SUM('1.  LRAMVA Summary'!M$81:M$82)*(MONTH($E203)-1)/12)*$H203</f>
        <v>0</v>
      </c>
      <c r="S203" s="229">
        <f>(SUM('1.  LRAMVA Summary'!N$54:N$80)+SUM('1.  LRAMVA Summary'!N$81:N$82)*(MONTH($E203)-1)/12)*$H203</f>
        <v>0</v>
      </c>
      <c r="T203" s="229">
        <f>(SUM('1.  LRAMVA Summary'!O$54:O$80)+SUM('1.  LRAMVA Summary'!O$81:O$82)*(MONTH($E203)-1)/12)*$H203</f>
        <v>0</v>
      </c>
      <c r="U203" s="229">
        <f>(SUM('1.  LRAMVA Summary'!P$54:P$80)+SUM('1.  LRAMVA Summary'!P$81:P$82)*(MONTH($E203)-1)/12)*$H203</f>
        <v>0</v>
      </c>
      <c r="V203" s="229">
        <f>(SUM('1.  LRAMVA Summary'!Q$54:Q$80)+SUM('1.  LRAMVA Summary'!Q$81:Q$82)*(MONTH($E203)-1)/12)*$H203</f>
        <v>0</v>
      </c>
      <c r="W203" s="230">
        <f t="shared" si="103"/>
        <v>0</v>
      </c>
    </row>
    <row r="204" spans="5:23">
      <c r="E204" s="213">
        <v>45200</v>
      </c>
      <c r="F204" s="213" t="s">
        <v>731</v>
      </c>
      <c r="G204" s="214" t="s">
        <v>69</v>
      </c>
      <c r="H204" s="239"/>
      <c r="I204" s="229">
        <f>(SUM('1.  LRAMVA Summary'!D$54:D$80)+SUM('1.  LRAMVA Summary'!D$81:D$82)*(MONTH($E204)-1)/12)*$H204</f>
        <v>0</v>
      </c>
      <c r="J204" s="229">
        <f>(SUM('1.  LRAMVA Summary'!E$54:E$80)+SUM('1.  LRAMVA Summary'!E$81:E$82)*(MONTH($E204)-1)/12)*$H204</f>
        <v>0</v>
      </c>
      <c r="K204" s="229">
        <f>(SUM('1.  LRAMVA Summary'!F$54:F$80)+SUM('1.  LRAMVA Summary'!F$81:F$82)*(MONTH($E204)-1)/12)*$H204</f>
        <v>0</v>
      </c>
      <c r="L204" s="229">
        <f>(SUM('1.  LRAMVA Summary'!G$54:G$80)+SUM('1.  LRAMVA Summary'!G$81:G$82)*(MONTH($E204)-1)/12)*$H204</f>
        <v>0</v>
      </c>
      <c r="M204" s="229">
        <f>(SUM('1.  LRAMVA Summary'!H$54:H$80)+SUM('1.  LRAMVA Summary'!H$81:H$82)*(MONTH($E204)-1)/12)*$H204</f>
        <v>0</v>
      </c>
      <c r="N204" s="229">
        <f>(SUM('1.  LRAMVA Summary'!I$54:I$80)+SUM('1.  LRAMVA Summary'!I$81:I$82)*(MONTH($E204)-1)/12)*$H204</f>
        <v>0</v>
      </c>
      <c r="O204" s="229">
        <f>(SUM('1.  LRAMVA Summary'!J$54:J$80)+SUM('1.  LRAMVA Summary'!J$81:J$82)*(MONTH($E204)-1)/12)*$H204</f>
        <v>0</v>
      </c>
      <c r="P204" s="229">
        <f>(SUM('1.  LRAMVA Summary'!K$54:K$80)+SUM('1.  LRAMVA Summary'!K$81:K$82)*(MONTH($E204)-1)/12)*$H204</f>
        <v>0</v>
      </c>
      <c r="Q204" s="229">
        <f>(SUM('1.  LRAMVA Summary'!L$54:L$80)+SUM('1.  LRAMVA Summary'!L$81:L$82)*(MONTH($E204)-1)/12)*$H204</f>
        <v>0</v>
      </c>
      <c r="R204" s="229">
        <f>(SUM('1.  LRAMVA Summary'!M$54:M$80)+SUM('1.  LRAMVA Summary'!M$81:M$82)*(MONTH($E204)-1)/12)*$H204</f>
        <v>0</v>
      </c>
      <c r="S204" s="229">
        <f>(SUM('1.  LRAMVA Summary'!N$54:N$80)+SUM('1.  LRAMVA Summary'!N$81:N$82)*(MONTH($E204)-1)/12)*$H204</f>
        <v>0</v>
      </c>
      <c r="T204" s="229">
        <f>(SUM('1.  LRAMVA Summary'!O$54:O$80)+SUM('1.  LRAMVA Summary'!O$81:O$82)*(MONTH($E204)-1)/12)*$H204</f>
        <v>0</v>
      </c>
      <c r="U204" s="229">
        <f>(SUM('1.  LRAMVA Summary'!P$54:P$80)+SUM('1.  LRAMVA Summary'!P$81:P$82)*(MONTH($E204)-1)/12)*$H204</f>
        <v>0</v>
      </c>
      <c r="V204" s="229">
        <f>(SUM('1.  LRAMVA Summary'!Q$54:Q$80)+SUM('1.  LRAMVA Summary'!Q$81:Q$82)*(MONTH($E204)-1)/12)*$H204</f>
        <v>0</v>
      </c>
      <c r="W204" s="230">
        <f t="shared" si="103"/>
        <v>0</v>
      </c>
    </row>
    <row r="205" spans="5:23">
      <c r="E205" s="213">
        <v>45231</v>
      </c>
      <c r="F205" s="213" t="s">
        <v>731</v>
      </c>
      <c r="G205" s="214" t="s">
        <v>69</v>
      </c>
      <c r="H205" s="239"/>
      <c r="I205" s="229">
        <f>(SUM('1.  LRAMVA Summary'!D$54:D$80)+SUM('1.  LRAMVA Summary'!D$81:D$82)*(MONTH($E205)-1)/12)*$H205</f>
        <v>0</v>
      </c>
      <c r="J205" s="229">
        <f>(SUM('1.  LRAMVA Summary'!E$54:E$80)+SUM('1.  LRAMVA Summary'!E$81:E$82)*(MONTH($E205)-1)/12)*$H205</f>
        <v>0</v>
      </c>
      <c r="K205" s="229">
        <f>(SUM('1.  LRAMVA Summary'!F$54:F$80)+SUM('1.  LRAMVA Summary'!F$81:F$82)*(MONTH($E205)-1)/12)*$H205</f>
        <v>0</v>
      </c>
      <c r="L205" s="229">
        <f>(SUM('1.  LRAMVA Summary'!G$54:G$80)+SUM('1.  LRAMVA Summary'!G$81:G$82)*(MONTH($E205)-1)/12)*$H205</f>
        <v>0</v>
      </c>
      <c r="M205" s="229">
        <f>(SUM('1.  LRAMVA Summary'!H$54:H$80)+SUM('1.  LRAMVA Summary'!H$81:H$82)*(MONTH($E205)-1)/12)*$H205</f>
        <v>0</v>
      </c>
      <c r="N205" s="229">
        <f>(SUM('1.  LRAMVA Summary'!I$54:I$80)+SUM('1.  LRAMVA Summary'!I$81:I$82)*(MONTH($E205)-1)/12)*$H205</f>
        <v>0</v>
      </c>
      <c r="O205" s="229">
        <f>(SUM('1.  LRAMVA Summary'!J$54:J$80)+SUM('1.  LRAMVA Summary'!J$81:J$82)*(MONTH($E205)-1)/12)*$H205</f>
        <v>0</v>
      </c>
      <c r="P205" s="229">
        <f>(SUM('1.  LRAMVA Summary'!K$54:K$80)+SUM('1.  LRAMVA Summary'!K$81:K$82)*(MONTH($E205)-1)/12)*$H205</f>
        <v>0</v>
      </c>
      <c r="Q205" s="229">
        <f>(SUM('1.  LRAMVA Summary'!L$54:L$80)+SUM('1.  LRAMVA Summary'!L$81:L$82)*(MONTH($E205)-1)/12)*$H205</f>
        <v>0</v>
      </c>
      <c r="R205" s="229">
        <f>(SUM('1.  LRAMVA Summary'!M$54:M$80)+SUM('1.  LRAMVA Summary'!M$81:M$82)*(MONTH($E205)-1)/12)*$H205</f>
        <v>0</v>
      </c>
      <c r="S205" s="229">
        <f>(SUM('1.  LRAMVA Summary'!N$54:N$80)+SUM('1.  LRAMVA Summary'!N$81:N$82)*(MONTH($E205)-1)/12)*$H205</f>
        <v>0</v>
      </c>
      <c r="T205" s="229">
        <f>(SUM('1.  LRAMVA Summary'!O$54:O$80)+SUM('1.  LRAMVA Summary'!O$81:O$82)*(MONTH($E205)-1)/12)*$H205</f>
        <v>0</v>
      </c>
      <c r="U205" s="229">
        <f>(SUM('1.  LRAMVA Summary'!P$54:P$80)+SUM('1.  LRAMVA Summary'!P$81:P$82)*(MONTH($E205)-1)/12)*$H205</f>
        <v>0</v>
      </c>
      <c r="V205" s="229">
        <f>(SUM('1.  LRAMVA Summary'!Q$54:Q$80)+SUM('1.  LRAMVA Summary'!Q$81:Q$82)*(MONTH($E205)-1)/12)*$H205</f>
        <v>0</v>
      </c>
      <c r="W205" s="230">
        <f t="shared" si="103"/>
        <v>0</v>
      </c>
    </row>
    <row r="206" spans="5:23">
      <c r="E206" s="213">
        <v>45261</v>
      </c>
      <c r="F206" s="213" t="s">
        <v>731</v>
      </c>
      <c r="G206" s="214" t="s">
        <v>69</v>
      </c>
      <c r="H206" s="239"/>
      <c r="I206" s="229">
        <f>(SUM('1.  LRAMVA Summary'!D$54:D$80)+SUM('1.  LRAMVA Summary'!D$81:D$82)*(MONTH($E206)-1)/12)*$H206</f>
        <v>0</v>
      </c>
      <c r="J206" s="229">
        <f>(SUM('1.  LRAMVA Summary'!E$54:E$80)+SUM('1.  LRAMVA Summary'!E$81:E$82)*(MONTH($E206)-1)/12)*$H206</f>
        <v>0</v>
      </c>
      <c r="K206" s="229">
        <f>(SUM('1.  LRAMVA Summary'!F$54:F$80)+SUM('1.  LRAMVA Summary'!F$81:F$82)*(MONTH($E206)-1)/12)*$H206</f>
        <v>0</v>
      </c>
      <c r="L206" s="229">
        <f>(SUM('1.  LRAMVA Summary'!G$54:G$80)+SUM('1.  LRAMVA Summary'!G$81:G$82)*(MONTH($E206)-1)/12)*$H206</f>
        <v>0</v>
      </c>
      <c r="M206" s="229">
        <f>(SUM('1.  LRAMVA Summary'!H$54:H$80)+SUM('1.  LRAMVA Summary'!H$81:H$82)*(MONTH($E206)-1)/12)*$H206</f>
        <v>0</v>
      </c>
      <c r="N206" s="229">
        <f>(SUM('1.  LRAMVA Summary'!I$54:I$80)+SUM('1.  LRAMVA Summary'!I$81:I$82)*(MONTH($E206)-1)/12)*$H206</f>
        <v>0</v>
      </c>
      <c r="O206" s="229">
        <f>(SUM('1.  LRAMVA Summary'!J$54:J$80)+SUM('1.  LRAMVA Summary'!J$81:J$82)*(MONTH($E206)-1)/12)*$H206</f>
        <v>0</v>
      </c>
      <c r="P206" s="229">
        <f>(SUM('1.  LRAMVA Summary'!K$54:K$80)+SUM('1.  LRAMVA Summary'!K$81:K$82)*(MONTH($E206)-1)/12)*$H206</f>
        <v>0</v>
      </c>
      <c r="Q206" s="229">
        <f>(SUM('1.  LRAMVA Summary'!L$54:L$80)+SUM('1.  LRAMVA Summary'!L$81:L$82)*(MONTH($E206)-1)/12)*$H206</f>
        <v>0</v>
      </c>
      <c r="R206" s="229">
        <f>(SUM('1.  LRAMVA Summary'!M$54:M$80)+SUM('1.  LRAMVA Summary'!M$81:M$82)*(MONTH($E206)-1)/12)*$H206</f>
        <v>0</v>
      </c>
      <c r="S206" s="229">
        <f>(SUM('1.  LRAMVA Summary'!N$54:N$80)+SUM('1.  LRAMVA Summary'!N$81:N$82)*(MONTH($E206)-1)/12)*$H206</f>
        <v>0</v>
      </c>
      <c r="T206" s="229">
        <f>(SUM('1.  LRAMVA Summary'!O$54:O$80)+SUM('1.  LRAMVA Summary'!O$81:O$82)*(MONTH($E206)-1)/12)*$H206</f>
        <v>0</v>
      </c>
      <c r="U206" s="229">
        <f>(SUM('1.  LRAMVA Summary'!P$54:P$80)+SUM('1.  LRAMVA Summary'!P$81:P$82)*(MONTH($E206)-1)/12)*$H206</f>
        <v>0</v>
      </c>
      <c r="V206" s="229">
        <f>(SUM('1.  LRAMVA Summary'!Q$54:Q$80)+SUM('1.  LRAMVA Summary'!Q$81:Q$82)*(MONTH($E206)-1)/12)*$H206</f>
        <v>0</v>
      </c>
      <c r="W206" s="230">
        <f>SUM(I206:V206)</f>
        <v>0</v>
      </c>
    </row>
    <row r="207" spans="5:23" ht="15.75" thickBot="1">
      <c r="E207" s="215" t="s">
        <v>728</v>
      </c>
      <c r="F207" s="215"/>
      <c r="G207" s="216"/>
      <c r="H207" s="217"/>
      <c r="I207" s="218">
        <f>SUM(I194:I206)</f>
        <v>0</v>
      </c>
      <c r="J207" s="218">
        <f>SUM(J194:J206)</f>
        <v>429.22775369458094</v>
      </c>
      <c r="K207" s="218">
        <f t="shared" ref="K207:V207" si="104">SUM(K194:K206)</f>
        <v>1839.0509362433379</v>
      </c>
      <c r="L207" s="218">
        <f t="shared" si="104"/>
        <v>73.445066291795243</v>
      </c>
      <c r="M207" s="218">
        <f t="shared" si="104"/>
        <v>-0.59316657875000023</v>
      </c>
      <c r="N207" s="218">
        <f t="shared" si="104"/>
        <v>-6.3629080441666668</v>
      </c>
      <c r="O207" s="218">
        <f t="shared" si="104"/>
        <v>-9.067597826250001</v>
      </c>
      <c r="P207" s="218">
        <f t="shared" si="104"/>
        <v>25.012926655071158</v>
      </c>
      <c r="Q207" s="218">
        <f t="shared" si="104"/>
        <v>0</v>
      </c>
      <c r="R207" s="218">
        <f t="shared" si="104"/>
        <v>0</v>
      </c>
      <c r="S207" s="218">
        <f t="shared" si="104"/>
        <v>0</v>
      </c>
      <c r="T207" s="218">
        <f t="shared" si="104"/>
        <v>0</v>
      </c>
      <c r="U207" s="218">
        <f t="shared" si="104"/>
        <v>0</v>
      </c>
      <c r="V207" s="218">
        <f t="shared" si="104"/>
        <v>0</v>
      </c>
      <c r="W207" s="218">
        <f>SUM(W194:W206)</f>
        <v>2350.7130104356193</v>
      </c>
    </row>
    <row r="208" spans="5:23" ht="15.75" thickTop="1">
      <c r="E208" s="219" t="s">
        <v>67</v>
      </c>
      <c r="F208" s="219"/>
      <c r="G208" s="220"/>
      <c r="H208" s="221"/>
      <c r="I208" s="222"/>
      <c r="J208" s="222"/>
      <c r="K208" s="222"/>
      <c r="L208" s="222"/>
      <c r="M208" s="222"/>
      <c r="N208" s="222"/>
      <c r="O208" s="222"/>
      <c r="P208" s="222"/>
      <c r="Q208" s="222"/>
      <c r="R208" s="222"/>
      <c r="S208" s="222"/>
      <c r="T208" s="222"/>
      <c r="U208" s="222"/>
      <c r="V208" s="222"/>
      <c r="W208" s="223"/>
    </row>
    <row r="209" spans="5:23">
      <c r="E209" s="224" t="s">
        <v>746</v>
      </c>
      <c r="F209" s="224"/>
      <c r="G209" s="225"/>
      <c r="H209" s="226"/>
      <c r="I209" s="227">
        <f>I207+I208</f>
        <v>0</v>
      </c>
      <c r="J209" s="227">
        <f t="shared" ref="J209:U209" si="105">J207+J208</f>
        <v>429.22775369458094</v>
      </c>
      <c r="K209" s="227">
        <f t="shared" si="105"/>
        <v>1839.0509362433379</v>
      </c>
      <c r="L209" s="227">
        <f t="shared" si="105"/>
        <v>73.445066291795243</v>
      </c>
      <c r="M209" s="227">
        <f t="shared" si="105"/>
        <v>-0.59316657875000023</v>
      </c>
      <c r="N209" s="227">
        <f t="shared" si="105"/>
        <v>-6.3629080441666668</v>
      </c>
      <c r="O209" s="227">
        <f t="shared" si="105"/>
        <v>-9.067597826250001</v>
      </c>
      <c r="P209" s="227">
        <f t="shared" si="105"/>
        <v>25.012926655071158</v>
      </c>
      <c r="Q209" s="227">
        <f t="shared" si="105"/>
        <v>0</v>
      </c>
      <c r="R209" s="227">
        <f t="shared" si="105"/>
        <v>0</v>
      </c>
      <c r="S209" s="227">
        <f t="shared" si="105"/>
        <v>0</v>
      </c>
      <c r="T209" s="227">
        <f t="shared" si="105"/>
        <v>0</v>
      </c>
      <c r="U209" s="227">
        <f t="shared" si="105"/>
        <v>0</v>
      </c>
      <c r="V209" s="227">
        <f>V207+V208</f>
        <v>0</v>
      </c>
      <c r="W209" s="227">
        <f>W207+W208</f>
        <v>2350.7130104356193</v>
      </c>
    </row>
    <row r="210" spans="5:23">
      <c r="E210" s="213">
        <v>45292</v>
      </c>
      <c r="F210" s="213" t="s">
        <v>750</v>
      </c>
      <c r="G210" s="214" t="s">
        <v>65</v>
      </c>
      <c r="H210" s="239"/>
      <c r="I210" s="229">
        <f>(SUM('1.  LRAMVA Summary'!D$54:D$80)+SUM('1.  LRAMVA Summary'!D$81:D$82)*(MONTH($E210)-1)/12)*$H210</f>
        <v>0</v>
      </c>
      <c r="J210" s="229">
        <f>(SUM('1.  LRAMVA Summary'!E$54:E$80)+SUM('1.  LRAMVA Summary'!E$81:E$82)*(MONTH($E210)-1)/12)*$H210</f>
        <v>0</v>
      </c>
      <c r="K210" s="229">
        <f>(SUM('1.  LRAMVA Summary'!F$54:F$80)+SUM('1.  LRAMVA Summary'!F$81:F$82)*(MONTH($E210)-1)/12)*$H210</f>
        <v>0</v>
      </c>
      <c r="L210" s="229">
        <f>(SUM('1.  LRAMVA Summary'!G$54:G$80)+SUM('1.  LRAMVA Summary'!G$81:G$82)*(MONTH($E210)-1)/12)*$H210</f>
        <v>0</v>
      </c>
      <c r="M210" s="229">
        <f>(SUM('1.  LRAMVA Summary'!H$54:H$80)+SUM('1.  LRAMVA Summary'!H$81:H$82)*(MONTH($E210)-1)/12)*$H210</f>
        <v>0</v>
      </c>
      <c r="N210" s="229">
        <f>(SUM('1.  LRAMVA Summary'!I$54:I$80)+SUM('1.  LRAMVA Summary'!I$81:I$82)*(MONTH($E210)-1)/12)*$H210</f>
        <v>0</v>
      </c>
      <c r="O210" s="229">
        <f>(SUM('1.  LRAMVA Summary'!J$54:J$80)+SUM('1.  LRAMVA Summary'!J$81:J$82)*(MONTH($E210)-1)/12)*$H210</f>
        <v>0</v>
      </c>
      <c r="P210" s="229">
        <f>(SUM('1.  LRAMVA Summary'!K$54:K$80)+SUM('1.  LRAMVA Summary'!K$81:K$82)*(MONTH($E210)-1)/12)*$H210</f>
        <v>0</v>
      </c>
      <c r="Q210" s="229">
        <f>(SUM('1.  LRAMVA Summary'!L$54:L$80)+SUM('1.  LRAMVA Summary'!L$81:L$82)*(MONTH($E210)-1)/12)*$H210</f>
        <v>0</v>
      </c>
      <c r="R210" s="229">
        <f>(SUM('1.  LRAMVA Summary'!M$54:M$80)+SUM('1.  LRAMVA Summary'!M$81:M$82)*(MONTH($E210)-1)/12)*$H210</f>
        <v>0</v>
      </c>
      <c r="S210" s="229">
        <f>(SUM('1.  LRAMVA Summary'!N$54:N$80)+SUM('1.  LRAMVA Summary'!N$81:N$82)*(MONTH($E210)-1)/12)*$H210</f>
        <v>0</v>
      </c>
      <c r="T210" s="229">
        <f>(SUM('1.  LRAMVA Summary'!O$54:O$80)+SUM('1.  LRAMVA Summary'!O$81:O$82)*(MONTH($E210)-1)/12)*$H210</f>
        <v>0</v>
      </c>
      <c r="U210" s="229">
        <f>(SUM('1.  LRAMVA Summary'!P$54:P$80)+SUM('1.  LRAMVA Summary'!P$81:P$82)*(MONTH($E210)-1)/12)*$H210</f>
        <v>0</v>
      </c>
      <c r="V210" s="229">
        <f>(SUM('1.  LRAMVA Summary'!Q$54:Q$80)+SUM('1.  LRAMVA Summary'!Q$81:Q$82)*(MONTH($E210)-1)/12)*$H210</f>
        <v>0</v>
      </c>
      <c r="W210" s="230">
        <f>SUM(I210:V210)</f>
        <v>0</v>
      </c>
    </row>
    <row r="211" spans="5:23">
      <c r="E211" s="213">
        <v>45323</v>
      </c>
      <c r="F211" s="213" t="s">
        <v>750</v>
      </c>
      <c r="G211" s="214" t="s">
        <v>65</v>
      </c>
      <c r="H211" s="239"/>
      <c r="I211" s="229">
        <f>(SUM('1.  LRAMVA Summary'!D$54:D$80)+SUM('1.  LRAMVA Summary'!D$81:D$82)*(MONTH($E211)-1)/12)*$H211</f>
        <v>0</v>
      </c>
      <c r="J211" s="229">
        <f>(SUM('1.  LRAMVA Summary'!E$54:E$80)+SUM('1.  LRAMVA Summary'!E$81:E$82)*(MONTH($E211)-1)/12)*$H211</f>
        <v>0</v>
      </c>
      <c r="K211" s="229">
        <f>(SUM('1.  LRAMVA Summary'!F$54:F$80)+SUM('1.  LRAMVA Summary'!F$81:F$82)*(MONTH($E211)-1)/12)*$H211</f>
        <v>0</v>
      </c>
      <c r="L211" s="229">
        <f>(SUM('1.  LRAMVA Summary'!G$54:G$80)+SUM('1.  LRAMVA Summary'!G$81:G$82)*(MONTH($E211)-1)/12)*$H211</f>
        <v>0</v>
      </c>
      <c r="M211" s="229">
        <f>(SUM('1.  LRAMVA Summary'!H$54:H$80)+SUM('1.  LRAMVA Summary'!H$81:H$82)*(MONTH($E211)-1)/12)*$H211</f>
        <v>0</v>
      </c>
      <c r="N211" s="229">
        <f>(SUM('1.  LRAMVA Summary'!I$54:I$80)+SUM('1.  LRAMVA Summary'!I$81:I$82)*(MONTH($E211)-1)/12)*$H211</f>
        <v>0</v>
      </c>
      <c r="O211" s="229">
        <f>(SUM('1.  LRAMVA Summary'!J$54:J$80)+SUM('1.  LRAMVA Summary'!J$81:J$82)*(MONTH($E211)-1)/12)*$H211</f>
        <v>0</v>
      </c>
      <c r="P211" s="229">
        <f>(SUM('1.  LRAMVA Summary'!K$54:K$80)+SUM('1.  LRAMVA Summary'!K$81:K$82)*(MONTH($E211)-1)/12)*$H211</f>
        <v>0</v>
      </c>
      <c r="Q211" s="229">
        <f>(SUM('1.  LRAMVA Summary'!L$54:L$80)+SUM('1.  LRAMVA Summary'!L$81:L$82)*(MONTH($E211)-1)/12)*$H211</f>
        <v>0</v>
      </c>
      <c r="R211" s="229">
        <f>(SUM('1.  LRAMVA Summary'!M$54:M$80)+SUM('1.  LRAMVA Summary'!M$81:M$82)*(MONTH($E211)-1)/12)*$H211</f>
        <v>0</v>
      </c>
      <c r="S211" s="229">
        <f>(SUM('1.  LRAMVA Summary'!N$54:N$80)+SUM('1.  LRAMVA Summary'!N$81:N$82)*(MONTH($E211)-1)/12)*$H211</f>
        <v>0</v>
      </c>
      <c r="T211" s="229">
        <f>(SUM('1.  LRAMVA Summary'!O$54:O$80)+SUM('1.  LRAMVA Summary'!O$81:O$82)*(MONTH($E211)-1)/12)*$H211</f>
        <v>0</v>
      </c>
      <c r="U211" s="229">
        <f>(SUM('1.  LRAMVA Summary'!P$54:P$80)+SUM('1.  LRAMVA Summary'!P$81:P$82)*(MONTH($E211)-1)/12)*$H211</f>
        <v>0</v>
      </c>
      <c r="V211" s="229">
        <f>(SUM('1.  LRAMVA Summary'!Q$54:Q$80)+SUM('1.  LRAMVA Summary'!Q$81:Q$82)*(MONTH($E211)-1)/12)*$H211</f>
        <v>0</v>
      </c>
      <c r="W211" s="230">
        <f t="shared" ref="W211:W220" si="106">SUM(I211:V211)</f>
        <v>0</v>
      </c>
    </row>
    <row r="212" spans="5:23">
      <c r="E212" s="213">
        <v>45352</v>
      </c>
      <c r="F212" s="213" t="s">
        <v>750</v>
      </c>
      <c r="G212" s="214" t="s">
        <v>65</v>
      </c>
      <c r="H212" s="239"/>
      <c r="I212" s="229">
        <f>(SUM('1.  LRAMVA Summary'!D$54:D$80)+SUM('1.  LRAMVA Summary'!D$81:D$82)*(MONTH($E212)-1)/12)*$H212</f>
        <v>0</v>
      </c>
      <c r="J212" s="229">
        <f>(SUM('1.  LRAMVA Summary'!E$54:E$80)+SUM('1.  LRAMVA Summary'!E$81:E$82)*(MONTH($E212)-1)/12)*$H212</f>
        <v>0</v>
      </c>
      <c r="K212" s="229">
        <f>(SUM('1.  LRAMVA Summary'!F$54:F$80)+SUM('1.  LRAMVA Summary'!F$81:F$82)*(MONTH($E212)-1)/12)*$H212</f>
        <v>0</v>
      </c>
      <c r="L212" s="229">
        <f>(SUM('1.  LRAMVA Summary'!G$54:G$80)+SUM('1.  LRAMVA Summary'!G$81:G$82)*(MONTH($E212)-1)/12)*$H212</f>
        <v>0</v>
      </c>
      <c r="M212" s="229">
        <f>(SUM('1.  LRAMVA Summary'!H$54:H$80)+SUM('1.  LRAMVA Summary'!H$81:H$82)*(MONTH($E212)-1)/12)*$H212</f>
        <v>0</v>
      </c>
      <c r="N212" s="229">
        <f>(SUM('1.  LRAMVA Summary'!I$54:I$80)+SUM('1.  LRAMVA Summary'!I$81:I$82)*(MONTH($E212)-1)/12)*$H212</f>
        <v>0</v>
      </c>
      <c r="O212" s="229">
        <f>(SUM('1.  LRAMVA Summary'!J$54:J$80)+SUM('1.  LRAMVA Summary'!J$81:J$82)*(MONTH($E212)-1)/12)*$H212</f>
        <v>0</v>
      </c>
      <c r="P212" s="229">
        <f>(SUM('1.  LRAMVA Summary'!K$54:K$80)+SUM('1.  LRAMVA Summary'!K$81:K$82)*(MONTH($E212)-1)/12)*$H212</f>
        <v>0</v>
      </c>
      <c r="Q212" s="229">
        <f>(SUM('1.  LRAMVA Summary'!L$54:L$80)+SUM('1.  LRAMVA Summary'!L$81:L$82)*(MONTH($E212)-1)/12)*$H212</f>
        <v>0</v>
      </c>
      <c r="R212" s="229">
        <f>(SUM('1.  LRAMVA Summary'!M$54:M$80)+SUM('1.  LRAMVA Summary'!M$81:M$82)*(MONTH($E212)-1)/12)*$H212</f>
        <v>0</v>
      </c>
      <c r="S212" s="229">
        <f>(SUM('1.  LRAMVA Summary'!N$54:N$80)+SUM('1.  LRAMVA Summary'!N$81:N$82)*(MONTH($E212)-1)/12)*$H212</f>
        <v>0</v>
      </c>
      <c r="T212" s="229">
        <f>(SUM('1.  LRAMVA Summary'!O$54:O$80)+SUM('1.  LRAMVA Summary'!O$81:O$82)*(MONTH($E212)-1)/12)*$H212</f>
        <v>0</v>
      </c>
      <c r="U212" s="229">
        <f>(SUM('1.  LRAMVA Summary'!P$54:P$80)+SUM('1.  LRAMVA Summary'!P$81:P$82)*(MONTH($E212)-1)/12)*$H212</f>
        <v>0</v>
      </c>
      <c r="V212" s="229">
        <f>(SUM('1.  LRAMVA Summary'!Q$54:Q$80)+SUM('1.  LRAMVA Summary'!Q$81:Q$82)*(MONTH($E212)-1)/12)*$H212</f>
        <v>0</v>
      </c>
      <c r="W212" s="230">
        <f t="shared" si="106"/>
        <v>0</v>
      </c>
    </row>
    <row r="213" spans="5:23">
      <c r="E213" s="213">
        <v>45383</v>
      </c>
      <c r="F213" s="213" t="s">
        <v>750</v>
      </c>
      <c r="G213" s="214" t="s">
        <v>66</v>
      </c>
      <c r="H213" s="239"/>
      <c r="I213" s="229">
        <f>(SUM('1.  LRAMVA Summary'!D$54:D$80)+SUM('1.  LRAMVA Summary'!D$81:D$82)*(MONTH($E213)-1)/12)*$H213</f>
        <v>0</v>
      </c>
      <c r="J213" s="229">
        <f>(SUM('1.  LRAMVA Summary'!E$54:E$80)+SUM('1.  LRAMVA Summary'!E$81:E$82)*(MONTH($E213)-1)/12)*$H213</f>
        <v>0</v>
      </c>
      <c r="K213" s="229">
        <f>(SUM('1.  LRAMVA Summary'!F$54:F$80)+SUM('1.  LRAMVA Summary'!F$81:F$82)*(MONTH($E213)-1)/12)*$H213</f>
        <v>0</v>
      </c>
      <c r="L213" s="229">
        <f>(SUM('1.  LRAMVA Summary'!G$54:G$80)+SUM('1.  LRAMVA Summary'!G$81:G$82)*(MONTH($E213)-1)/12)*$H213</f>
        <v>0</v>
      </c>
      <c r="M213" s="229">
        <f>(SUM('1.  LRAMVA Summary'!H$54:H$80)+SUM('1.  LRAMVA Summary'!H$81:H$82)*(MONTH($E213)-1)/12)*$H213</f>
        <v>0</v>
      </c>
      <c r="N213" s="229">
        <f>(SUM('1.  LRAMVA Summary'!I$54:I$80)+SUM('1.  LRAMVA Summary'!I$81:I$82)*(MONTH($E213)-1)/12)*$H213</f>
        <v>0</v>
      </c>
      <c r="O213" s="229">
        <f>(SUM('1.  LRAMVA Summary'!J$54:J$80)+SUM('1.  LRAMVA Summary'!J$81:J$82)*(MONTH($E213)-1)/12)*$H213</f>
        <v>0</v>
      </c>
      <c r="P213" s="229">
        <f>(SUM('1.  LRAMVA Summary'!K$54:K$80)+SUM('1.  LRAMVA Summary'!K$81:K$82)*(MONTH($E213)-1)/12)*$H213</f>
        <v>0</v>
      </c>
      <c r="Q213" s="229">
        <f>(SUM('1.  LRAMVA Summary'!L$54:L$80)+SUM('1.  LRAMVA Summary'!L$81:L$82)*(MONTH($E213)-1)/12)*$H213</f>
        <v>0</v>
      </c>
      <c r="R213" s="229">
        <f>(SUM('1.  LRAMVA Summary'!M$54:M$80)+SUM('1.  LRAMVA Summary'!M$81:M$82)*(MONTH($E213)-1)/12)*$H213</f>
        <v>0</v>
      </c>
      <c r="S213" s="229">
        <f>(SUM('1.  LRAMVA Summary'!N$54:N$80)+SUM('1.  LRAMVA Summary'!N$81:N$82)*(MONTH($E213)-1)/12)*$H213</f>
        <v>0</v>
      </c>
      <c r="T213" s="229">
        <f>(SUM('1.  LRAMVA Summary'!O$54:O$80)+SUM('1.  LRAMVA Summary'!O$81:O$82)*(MONTH($E213)-1)/12)*$H213</f>
        <v>0</v>
      </c>
      <c r="U213" s="229">
        <f>(SUM('1.  LRAMVA Summary'!P$54:P$80)+SUM('1.  LRAMVA Summary'!P$81:P$82)*(MONTH($E213)-1)/12)*$H213</f>
        <v>0</v>
      </c>
      <c r="V213" s="229">
        <f>(SUM('1.  LRAMVA Summary'!Q$54:Q$80)+SUM('1.  LRAMVA Summary'!Q$81:Q$82)*(MONTH($E213)-1)/12)*$H213</f>
        <v>0</v>
      </c>
      <c r="W213" s="230">
        <f t="shared" si="106"/>
        <v>0</v>
      </c>
    </row>
    <row r="214" spans="5:23">
      <c r="E214" s="213">
        <v>45413</v>
      </c>
      <c r="F214" s="213" t="s">
        <v>750</v>
      </c>
      <c r="G214" s="214" t="s">
        <v>66</v>
      </c>
      <c r="H214" s="239"/>
      <c r="I214" s="229">
        <f>(SUM('1.  LRAMVA Summary'!D$54:D$80)+SUM('1.  LRAMVA Summary'!D$81:D$82)*(MONTH($E214)-1)/12)*$H214</f>
        <v>0</v>
      </c>
      <c r="J214" s="229">
        <f>(SUM('1.  LRAMVA Summary'!E$54:E$80)+SUM('1.  LRAMVA Summary'!E$81:E$82)*(MONTH($E214)-1)/12)*$H214</f>
        <v>0</v>
      </c>
      <c r="K214" s="229">
        <f>(SUM('1.  LRAMVA Summary'!F$54:F$80)+SUM('1.  LRAMVA Summary'!F$81:F$82)*(MONTH($E214)-1)/12)*$H214</f>
        <v>0</v>
      </c>
      <c r="L214" s="229">
        <f>(SUM('1.  LRAMVA Summary'!G$54:G$80)+SUM('1.  LRAMVA Summary'!G$81:G$82)*(MONTH($E214)-1)/12)*$H214</f>
        <v>0</v>
      </c>
      <c r="M214" s="229">
        <f>(SUM('1.  LRAMVA Summary'!H$54:H$80)+SUM('1.  LRAMVA Summary'!H$81:H$82)*(MONTH($E214)-1)/12)*$H214</f>
        <v>0</v>
      </c>
      <c r="N214" s="229">
        <f>(SUM('1.  LRAMVA Summary'!I$54:I$80)+SUM('1.  LRAMVA Summary'!I$81:I$82)*(MONTH($E214)-1)/12)*$H214</f>
        <v>0</v>
      </c>
      <c r="O214" s="229">
        <f>(SUM('1.  LRAMVA Summary'!J$54:J$80)+SUM('1.  LRAMVA Summary'!J$81:J$82)*(MONTH($E214)-1)/12)*$H214</f>
        <v>0</v>
      </c>
      <c r="P214" s="229">
        <f>(SUM('1.  LRAMVA Summary'!K$54:K$80)+SUM('1.  LRAMVA Summary'!K$81:K$82)*(MONTH($E214)-1)/12)*$H214</f>
        <v>0</v>
      </c>
      <c r="Q214" s="229">
        <f>(SUM('1.  LRAMVA Summary'!L$54:L$80)+SUM('1.  LRAMVA Summary'!L$81:L$82)*(MONTH($E214)-1)/12)*$H214</f>
        <v>0</v>
      </c>
      <c r="R214" s="229">
        <f>(SUM('1.  LRAMVA Summary'!M$54:M$80)+SUM('1.  LRAMVA Summary'!M$81:M$82)*(MONTH($E214)-1)/12)*$H214</f>
        <v>0</v>
      </c>
      <c r="S214" s="229">
        <f>(SUM('1.  LRAMVA Summary'!N$54:N$80)+SUM('1.  LRAMVA Summary'!N$81:N$82)*(MONTH($E214)-1)/12)*$H214</f>
        <v>0</v>
      </c>
      <c r="T214" s="229">
        <f>(SUM('1.  LRAMVA Summary'!O$54:O$80)+SUM('1.  LRAMVA Summary'!O$81:O$82)*(MONTH($E214)-1)/12)*$H214</f>
        <v>0</v>
      </c>
      <c r="U214" s="229">
        <f>(SUM('1.  LRAMVA Summary'!P$54:P$80)+SUM('1.  LRAMVA Summary'!P$81:P$82)*(MONTH($E214)-1)/12)*$H214</f>
        <v>0</v>
      </c>
      <c r="V214" s="229">
        <f>(SUM('1.  LRAMVA Summary'!Q$54:Q$80)+SUM('1.  LRAMVA Summary'!Q$81:Q$82)*(MONTH($E214)-1)/12)*$H214</f>
        <v>0</v>
      </c>
      <c r="W214" s="230">
        <f t="shared" si="106"/>
        <v>0</v>
      </c>
    </row>
    <row r="215" spans="5:23">
      <c r="E215" s="213">
        <v>45444</v>
      </c>
      <c r="F215" s="213" t="s">
        <v>750</v>
      </c>
      <c r="G215" s="214" t="s">
        <v>66</v>
      </c>
      <c r="H215" s="239"/>
      <c r="I215" s="229">
        <f>(SUM('1.  LRAMVA Summary'!D$54:D$80)+SUM('1.  LRAMVA Summary'!D$81:D$82)*(MONTH($E215)-1)/12)*$H215</f>
        <v>0</v>
      </c>
      <c r="J215" s="229">
        <f>(SUM('1.  LRAMVA Summary'!E$54:E$80)+SUM('1.  LRAMVA Summary'!E$81:E$82)*(MONTH($E215)-1)/12)*$H215</f>
        <v>0</v>
      </c>
      <c r="K215" s="229">
        <f>(SUM('1.  LRAMVA Summary'!F$54:F$80)+SUM('1.  LRAMVA Summary'!F$81:F$82)*(MONTH($E215)-1)/12)*$H215</f>
        <v>0</v>
      </c>
      <c r="L215" s="229">
        <f>(SUM('1.  LRAMVA Summary'!G$54:G$80)+SUM('1.  LRAMVA Summary'!G$81:G$82)*(MONTH($E215)-1)/12)*$H215</f>
        <v>0</v>
      </c>
      <c r="M215" s="229">
        <f>(SUM('1.  LRAMVA Summary'!H$54:H$80)+SUM('1.  LRAMVA Summary'!H$81:H$82)*(MONTH($E215)-1)/12)*$H215</f>
        <v>0</v>
      </c>
      <c r="N215" s="229">
        <f>(SUM('1.  LRAMVA Summary'!I$54:I$80)+SUM('1.  LRAMVA Summary'!I$81:I$82)*(MONTH($E215)-1)/12)*$H215</f>
        <v>0</v>
      </c>
      <c r="O215" s="229">
        <f>(SUM('1.  LRAMVA Summary'!J$54:J$80)+SUM('1.  LRAMVA Summary'!J$81:J$82)*(MONTH($E215)-1)/12)*$H215</f>
        <v>0</v>
      </c>
      <c r="P215" s="229">
        <f>(SUM('1.  LRAMVA Summary'!K$54:K$80)+SUM('1.  LRAMVA Summary'!K$81:K$82)*(MONTH($E215)-1)/12)*$H215</f>
        <v>0</v>
      </c>
      <c r="Q215" s="229">
        <f>(SUM('1.  LRAMVA Summary'!L$54:L$80)+SUM('1.  LRAMVA Summary'!L$81:L$82)*(MONTH($E215)-1)/12)*$H215</f>
        <v>0</v>
      </c>
      <c r="R215" s="229">
        <f>(SUM('1.  LRAMVA Summary'!M$54:M$80)+SUM('1.  LRAMVA Summary'!M$81:M$82)*(MONTH($E215)-1)/12)*$H215</f>
        <v>0</v>
      </c>
      <c r="S215" s="229">
        <f>(SUM('1.  LRAMVA Summary'!N$54:N$80)+SUM('1.  LRAMVA Summary'!N$81:N$82)*(MONTH($E215)-1)/12)*$H215</f>
        <v>0</v>
      </c>
      <c r="T215" s="229">
        <f>(SUM('1.  LRAMVA Summary'!O$54:O$80)+SUM('1.  LRAMVA Summary'!O$81:O$82)*(MONTH($E215)-1)/12)*$H215</f>
        <v>0</v>
      </c>
      <c r="U215" s="229">
        <f>(SUM('1.  LRAMVA Summary'!P$54:P$80)+SUM('1.  LRAMVA Summary'!P$81:P$82)*(MONTH($E215)-1)/12)*$H215</f>
        <v>0</v>
      </c>
      <c r="V215" s="229">
        <f>(SUM('1.  LRAMVA Summary'!Q$54:Q$80)+SUM('1.  LRAMVA Summary'!Q$81:Q$82)*(MONTH($E215)-1)/12)*$H215</f>
        <v>0</v>
      </c>
      <c r="W215" s="230">
        <f t="shared" si="106"/>
        <v>0</v>
      </c>
    </row>
    <row r="216" spans="5:23">
      <c r="E216" s="213">
        <v>45474</v>
      </c>
      <c r="F216" s="213" t="s">
        <v>750</v>
      </c>
      <c r="G216" s="214" t="s">
        <v>68</v>
      </c>
      <c r="H216" s="239"/>
      <c r="I216" s="229">
        <f>(SUM('1.  LRAMVA Summary'!D$54:D$80)+SUM('1.  LRAMVA Summary'!D$81:D$82)*(MONTH($E216)-1)/12)*$H216</f>
        <v>0</v>
      </c>
      <c r="J216" s="229">
        <f>(SUM('1.  LRAMVA Summary'!E$54:E$80)+SUM('1.  LRAMVA Summary'!E$81:E$82)*(MONTH($E216)-1)/12)*$H216</f>
        <v>0</v>
      </c>
      <c r="K216" s="229">
        <f>(SUM('1.  LRAMVA Summary'!F$54:F$80)+SUM('1.  LRAMVA Summary'!F$81:F$82)*(MONTH($E216)-1)/12)*$H216</f>
        <v>0</v>
      </c>
      <c r="L216" s="229">
        <f>(SUM('1.  LRAMVA Summary'!G$54:G$80)+SUM('1.  LRAMVA Summary'!G$81:G$82)*(MONTH($E216)-1)/12)*$H216</f>
        <v>0</v>
      </c>
      <c r="M216" s="229">
        <f>(SUM('1.  LRAMVA Summary'!H$54:H$80)+SUM('1.  LRAMVA Summary'!H$81:H$82)*(MONTH($E216)-1)/12)*$H216</f>
        <v>0</v>
      </c>
      <c r="N216" s="229">
        <f>(SUM('1.  LRAMVA Summary'!I$54:I$80)+SUM('1.  LRAMVA Summary'!I$81:I$82)*(MONTH($E216)-1)/12)*$H216</f>
        <v>0</v>
      </c>
      <c r="O216" s="229">
        <f>(SUM('1.  LRAMVA Summary'!J$54:J$80)+SUM('1.  LRAMVA Summary'!J$81:J$82)*(MONTH($E216)-1)/12)*$H216</f>
        <v>0</v>
      </c>
      <c r="P216" s="229">
        <f>(SUM('1.  LRAMVA Summary'!K$54:K$80)+SUM('1.  LRAMVA Summary'!K$81:K$82)*(MONTH($E216)-1)/12)*$H216</f>
        <v>0</v>
      </c>
      <c r="Q216" s="229">
        <f>(SUM('1.  LRAMVA Summary'!L$54:L$80)+SUM('1.  LRAMVA Summary'!L$81:L$82)*(MONTH($E216)-1)/12)*$H216</f>
        <v>0</v>
      </c>
      <c r="R216" s="229">
        <f>(SUM('1.  LRAMVA Summary'!M$54:M$80)+SUM('1.  LRAMVA Summary'!M$81:M$82)*(MONTH($E216)-1)/12)*$H216</f>
        <v>0</v>
      </c>
      <c r="S216" s="229">
        <f>(SUM('1.  LRAMVA Summary'!N$54:N$80)+SUM('1.  LRAMVA Summary'!N$81:N$82)*(MONTH($E216)-1)/12)*$H216</f>
        <v>0</v>
      </c>
      <c r="T216" s="229">
        <f>(SUM('1.  LRAMVA Summary'!O$54:O$80)+SUM('1.  LRAMVA Summary'!O$81:O$82)*(MONTH($E216)-1)/12)*$H216</f>
        <v>0</v>
      </c>
      <c r="U216" s="229">
        <f>(SUM('1.  LRAMVA Summary'!P$54:P$80)+SUM('1.  LRAMVA Summary'!P$81:P$82)*(MONTH($E216)-1)/12)*$H216</f>
        <v>0</v>
      </c>
      <c r="V216" s="229">
        <f>(SUM('1.  LRAMVA Summary'!Q$54:Q$80)+SUM('1.  LRAMVA Summary'!Q$81:Q$82)*(MONTH($E216)-1)/12)*$H216</f>
        <v>0</v>
      </c>
      <c r="W216" s="230">
        <f t="shared" si="106"/>
        <v>0</v>
      </c>
    </row>
    <row r="217" spans="5:23">
      <c r="E217" s="213">
        <v>45505</v>
      </c>
      <c r="F217" s="213" t="s">
        <v>750</v>
      </c>
      <c r="G217" s="214" t="s">
        <v>68</v>
      </c>
      <c r="H217" s="239"/>
      <c r="I217" s="229">
        <f>(SUM('1.  LRAMVA Summary'!D$54:D$80)+SUM('1.  LRAMVA Summary'!D$81:D$82)*(MONTH($E217)-1)/12)*$H217</f>
        <v>0</v>
      </c>
      <c r="J217" s="229">
        <f>(SUM('1.  LRAMVA Summary'!E$54:E$80)+SUM('1.  LRAMVA Summary'!E$81:E$82)*(MONTH($E217)-1)/12)*$H217</f>
        <v>0</v>
      </c>
      <c r="K217" s="229">
        <f>(SUM('1.  LRAMVA Summary'!F$54:F$80)+SUM('1.  LRAMVA Summary'!F$81:F$82)*(MONTH($E217)-1)/12)*$H217</f>
        <v>0</v>
      </c>
      <c r="L217" s="229">
        <f>(SUM('1.  LRAMVA Summary'!G$54:G$80)+SUM('1.  LRAMVA Summary'!G$81:G$82)*(MONTH($E217)-1)/12)*$H217</f>
        <v>0</v>
      </c>
      <c r="M217" s="229">
        <f>(SUM('1.  LRAMVA Summary'!H$54:H$80)+SUM('1.  LRAMVA Summary'!H$81:H$82)*(MONTH($E217)-1)/12)*$H217</f>
        <v>0</v>
      </c>
      <c r="N217" s="229">
        <f>(SUM('1.  LRAMVA Summary'!I$54:I$80)+SUM('1.  LRAMVA Summary'!I$81:I$82)*(MONTH($E217)-1)/12)*$H217</f>
        <v>0</v>
      </c>
      <c r="O217" s="229">
        <f>(SUM('1.  LRAMVA Summary'!J$54:J$80)+SUM('1.  LRAMVA Summary'!J$81:J$82)*(MONTH($E217)-1)/12)*$H217</f>
        <v>0</v>
      </c>
      <c r="P217" s="229">
        <f>(SUM('1.  LRAMVA Summary'!K$54:K$80)+SUM('1.  LRAMVA Summary'!K$81:K$82)*(MONTH($E217)-1)/12)*$H217</f>
        <v>0</v>
      </c>
      <c r="Q217" s="229">
        <f>(SUM('1.  LRAMVA Summary'!L$54:L$80)+SUM('1.  LRAMVA Summary'!L$81:L$82)*(MONTH($E217)-1)/12)*$H217</f>
        <v>0</v>
      </c>
      <c r="R217" s="229">
        <f>(SUM('1.  LRAMVA Summary'!M$54:M$80)+SUM('1.  LRAMVA Summary'!M$81:M$82)*(MONTH($E217)-1)/12)*$H217</f>
        <v>0</v>
      </c>
      <c r="S217" s="229">
        <f>(SUM('1.  LRAMVA Summary'!N$54:N$80)+SUM('1.  LRAMVA Summary'!N$81:N$82)*(MONTH($E217)-1)/12)*$H217</f>
        <v>0</v>
      </c>
      <c r="T217" s="229">
        <f>(SUM('1.  LRAMVA Summary'!O$54:O$80)+SUM('1.  LRAMVA Summary'!O$81:O$82)*(MONTH($E217)-1)/12)*$H217</f>
        <v>0</v>
      </c>
      <c r="U217" s="229">
        <f>(SUM('1.  LRAMVA Summary'!P$54:P$80)+SUM('1.  LRAMVA Summary'!P$81:P$82)*(MONTH($E217)-1)/12)*$H217</f>
        <v>0</v>
      </c>
      <c r="V217" s="229">
        <f>(SUM('1.  LRAMVA Summary'!Q$54:Q$80)+SUM('1.  LRAMVA Summary'!Q$81:Q$82)*(MONTH($E217)-1)/12)*$H217</f>
        <v>0</v>
      </c>
      <c r="W217" s="230">
        <f t="shared" si="106"/>
        <v>0</v>
      </c>
    </row>
    <row r="218" spans="5:23">
      <c r="E218" s="213">
        <v>45536</v>
      </c>
      <c r="F218" s="213" t="s">
        <v>750</v>
      </c>
      <c r="G218" s="214" t="s">
        <v>68</v>
      </c>
      <c r="H218" s="239"/>
      <c r="I218" s="229">
        <f>(SUM('1.  LRAMVA Summary'!D$54:D$80)+SUM('1.  LRAMVA Summary'!D$81:D$82)*(MONTH($E218)-1)/12)*$H218</f>
        <v>0</v>
      </c>
      <c r="J218" s="229">
        <f>(SUM('1.  LRAMVA Summary'!E$54:E$80)+SUM('1.  LRAMVA Summary'!E$81:E$82)*(MONTH($E218)-1)/12)*$H218</f>
        <v>0</v>
      </c>
      <c r="K218" s="229">
        <f>(SUM('1.  LRAMVA Summary'!F$54:F$80)+SUM('1.  LRAMVA Summary'!F$81:F$82)*(MONTH($E218)-1)/12)*$H218</f>
        <v>0</v>
      </c>
      <c r="L218" s="229">
        <f>(SUM('1.  LRAMVA Summary'!G$54:G$80)+SUM('1.  LRAMVA Summary'!G$81:G$82)*(MONTH($E218)-1)/12)*$H218</f>
        <v>0</v>
      </c>
      <c r="M218" s="229">
        <f>(SUM('1.  LRAMVA Summary'!H$54:H$80)+SUM('1.  LRAMVA Summary'!H$81:H$82)*(MONTH($E218)-1)/12)*$H218</f>
        <v>0</v>
      </c>
      <c r="N218" s="229">
        <f>(SUM('1.  LRAMVA Summary'!I$54:I$80)+SUM('1.  LRAMVA Summary'!I$81:I$82)*(MONTH($E218)-1)/12)*$H218</f>
        <v>0</v>
      </c>
      <c r="O218" s="229">
        <f>(SUM('1.  LRAMVA Summary'!J$54:J$80)+SUM('1.  LRAMVA Summary'!J$81:J$82)*(MONTH($E218)-1)/12)*$H218</f>
        <v>0</v>
      </c>
      <c r="P218" s="229">
        <f>(SUM('1.  LRAMVA Summary'!K$54:K$80)+SUM('1.  LRAMVA Summary'!K$81:K$82)*(MONTH($E218)-1)/12)*$H218</f>
        <v>0</v>
      </c>
      <c r="Q218" s="229">
        <f>(SUM('1.  LRAMVA Summary'!L$54:L$80)+SUM('1.  LRAMVA Summary'!L$81:L$82)*(MONTH($E218)-1)/12)*$H218</f>
        <v>0</v>
      </c>
      <c r="R218" s="229">
        <f>(SUM('1.  LRAMVA Summary'!M$54:M$80)+SUM('1.  LRAMVA Summary'!M$81:M$82)*(MONTH($E218)-1)/12)*$H218</f>
        <v>0</v>
      </c>
      <c r="S218" s="229">
        <f>(SUM('1.  LRAMVA Summary'!N$54:N$80)+SUM('1.  LRAMVA Summary'!N$81:N$82)*(MONTH($E218)-1)/12)*$H218</f>
        <v>0</v>
      </c>
      <c r="T218" s="229">
        <f>(SUM('1.  LRAMVA Summary'!O$54:O$80)+SUM('1.  LRAMVA Summary'!O$81:O$82)*(MONTH($E218)-1)/12)*$H218</f>
        <v>0</v>
      </c>
      <c r="U218" s="229">
        <f>(SUM('1.  LRAMVA Summary'!P$54:P$80)+SUM('1.  LRAMVA Summary'!P$81:P$82)*(MONTH($E218)-1)/12)*$H218</f>
        <v>0</v>
      </c>
      <c r="V218" s="229">
        <f>(SUM('1.  LRAMVA Summary'!Q$54:Q$80)+SUM('1.  LRAMVA Summary'!Q$81:Q$82)*(MONTH($E218)-1)/12)*$H218</f>
        <v>0</v>
      </c>
      <c r="W218" s="230">
        <f t="shared" si="106"/>
        <v>0</v>
      </c>
    </row>
    <row r="219" spans="5:23">
      <c r="E219" s="213">
        <v>45566</v>
      </c>
      <c r="F219" s="213" t="s">
        <v>750</v>
      </c>
      <c r="G219" s="214" t="s">
        <v>69</v>
      </c>
      <c r="H219" s="239"/>
      <c r="I219" s="229">
        <f>(SUM('1.  LRAMVA Summary'!D$54:D$80)+SUM('1.  LRAMVA Summary'!D$81:D$82)*(MONTH($E219)-1)/12)*$H219</f>
        <v>0</v>
      </c>
      <c r="J219" s="229">
        <f>(SUM('1.  LRAMVA Summary'!E$54:E$80)+SUM('1.  LRAMVA Summary'!E$81:E$82)*(MONTH($E219)-1)/12)*$H219</f>
        <v>0</v>
      </c>
      <c r="K219" s="229">
        <f>(SUM('1.  LRAMVA Summary'!F$54:F$80)+SUM('1.  LRAMVA Summary'!F$81:F$82)*(MONTH($E219)-1)/12)*$H219</f>
        <v>0</v>
      </c>
      <c r="L219" s="229">
        <f>(SUM('1.  LRAMVA Summary'!G$54:G$80)+SUM('1.  LRAMVA Summary'!G$81:G$82)*(MONTH($E219)-1)/12)*$H219</f>
        <v>0</v>
      </c>
      <c r="M219" s="229">
        <f>(SUM('1.  LRAMVA Summary'!H$54:H$80)+SUM('1.  LRAMVA Summary'!H$81:H$82)*(MONTH($E219)-1)/12)*$H219</f>
        <v>0</v>
      </c>
      <c r="N219" s="229">
        <f>(SUM('1.  LRAMVA Summary'!I$54:I$80)+SUM('1.  LRAMVA Summary'!I$81:I$82)*(MONTH($E219)-1)/12)*$H219</f>
        <v>0</v>
      </c>
      <c r="O219" s="229">
        <f>(SUM('1.  LRAMVA Summary'!J$54:J$80)+SUM('1.  LRAMVA Summary'!J$81:J$82)*(MONTH($E219)-1)/12)*$H219</f>
        <v>0</v>
      </c>
      <c r="P219" s="229">
        <f>(SUM('1.  LRAMVA Summary'!K$54:K$80)+SUM('1.  LRAMVA Summary'!K$81:K$82)*(MONTH($E219)-1)/12)*$H219</f>
        <v>0</v>
      </c>
      <c r="Q219" s="229">
        <f>(SUM('1.  LRAMVA Summary'!L$54:L$80)+SUM('1.  LRAMVA Summary'!L$81:L$82)*(MONTH($E219)-1)/12)*$H219</f>
        <v>0</v>
      </c>
      <c r="R219" s="229">
        <f>(SUM('1.  LRAMVA Summary'!M$54:M$80)+SUM('1.  LRAMVA Summary'!M$81:M$82)*(MONTH($E219)-1)/12)*$H219</f>
        <v>0</v>
      </c>
      <c r="S219" s="229">
        <f>(SUM('1.  LRAMVA Summary'!N$54:N$80)+SUM('1.  LRAMVA Summary'!N$81:N$82)*(MONTH($E219)-1)/12)*$H219</f>
        <v>0</v>
      </c>
      <c r="T219" s="229">
        <f>(SUM('1.  LRAMVA Summary'!O$54:O$80)+SUM('1.  LRAMVA Summary'!O$81:O$82)*(MONTH($E219)-1)/12)*$H219</f>
        <v>0</v>
      </c>
      <c r="U219" s="229">
        <f>(SUM('1.  LRAMVA Summary'!P$54:P$80)+SUM('1.  LRAMVA Summary'!P$81:P$82)*(MONTH($E219)-1)/12)*$H219</f>
        <v>0</v>
      </c>
      <c r="V219" s="229">
        <f>(SUM('1.  LRAMVA Summary'!Q$54:Q$80)+SUM('1.  LRAMVA Summary'!Q$81:Q$82)*(MONTH($E219)-1)/12)*$H219</f>
        <v>0</v>
      </c>
      <c r="W219" s="230">
        <f t="shared" si="106"/>
        <v>0</v>
      </c>
    </row>
    <row r="220" spans="5:23">
      <c r="E220" s="213">
        <v>45597</v>
      </c>
      <c r="F220" s="213" t="s">
        <v>750</v>
      </c>
      <c r="G220" s="214" t="s">
        <v>69</v>
      </c>
      <c r="H220" s="239"/>
      <c r="I220" s="229">
        <f>(SUM('1.  LRAMVA Summary'!D$54:D$80)+SUM('1.  LRAMVA Summary'!D$81:D$82)*(MONTH($E220)-1)/12)*$H220</f>
        <v>0</v>
      </c>
      <c r="J220" s="229">
        <f>(SUM('1.  LRAMVA Summary'!E$54:E$80)+SUM('1.  LRAMVA Summary'!E$81:E$82)*(MONTH($E220)-1)/12)*$H220</f>
        <v>0</v>
      </c>
      <c r="K220" s="229">
        <f>(SUM('1.  LRAMVA Summary'!F$54:F$80)+SUM('1.  LRAMVA Summary'!F$81:F$82)*(MONTH($E220)-1)/12)*$H220</f>
        <v>0</v>
      </c>
      <c r="L220" s="229">
        <f>(SUM('1.  LRAMVA Summary'!G$54:G$80)+SUM('1.  LRAMVA Summary'!G$81:G$82)*(MONTH($E220)-1)/12)*$H220</f>
        <v>0</v>
      </c>
      <c r="M220" s="229">
        <f>(SUM('1.  LRAMVA Summary'!H$54:H$80)+SUM('1.  LRAMVA Summary'!H$81:H$82)*(MONTH($E220)-1)/12)*$H220</f>
        <v>0</v>
      </c>
      <c r="N220" s="229">
        <f>(SUM('1.  LRAMVA Summary'!I$54:I$80)+SUM('1.  LRAMVA Summary'!I$81:I$82)*(MONTH($E220)-1)/12)*$H220</f>
        <v>0</v>
      </c>
      <c r="O220" s="229">
        <f>(SUM('1.  LRAMVA Summary'!J$54:J$80)+SUM('1.  LRAMVA Summary'!J$81:J$82)*(MONTH($E220)-1)/12)*$H220</f>
        <v>0</v>
      </c>
      <c r="P220" s="229">
        <f>(SUM('1.  LRAMVA Summary'!K$54:K$80)+SUM('1.  LRAMVA Summary'!K$81:K$82)*(MONTH($E220)-1)/12)*$H220</f>
        <v>0</v>
      </c>
      <c r="Q220" s="229">
        <f>(SUM('1.  LRAMVA Summary'!L$54:L$80)+SUM('1.  LRAMVA Summary'!L$81:L$82)*(MONTH($E220)-1)/12)*$H220</f>
        <v>0</v>
      </c>
      <c r="R220" s="229">
        <f>(SUM('1.  LRAMVA Summary'!M$54:M$80)+SUM('1.  LRAMVA Summary'!M$81:M$82)*(MONTH($E220)-1)/12)*$H220</f>
        <v>0</v>
      </c>
      <c r="S220" s="229">
        <f>(SUM('1.  LRAMVA Summary'!N$54:N$80)+SUM('1.  LRAMVA Summary'!N$81:N$82)*(MONTH($E220)-1)/12)*$H220</f>
        <v>0</v>
      </c>
      <c r="T220" s="229">
        <f>(SUM('1.  LRAMVA Summary'!O$54:O$80)+SUM('1.  LRAMVA Summary'!O$81:O$82)*(MONTH($E220)-1)/12)*$H220</f>
        <v>0</v>
      </c>
      <c r="U220" s="229">
        <f>(SUM('1.  LRAMVA Summary'!P$54:P$80)+SUM('1.  LRAMVA Summary'!P$81:P$82)*(MONTH($E220)-1)/12)*$H220</f>
        <v>0</v>
      </c>
      <c r="V220" s="229">
        <f>(SUM('1.  LRAMVA Summary'!Q$54:Q$80)+SUM('1.  LRAMVA Summary'!Q$81:Q$82)*(MONTH($E220)-1)/12)*$H220</f>
        <v>0</v>
      </c>
      <c r="W220" s="230">
        <f t="shared" si="106"/>
        <v>0</v>
      </c>
    </row>
    <row r="221" spans="5:23">
      <c r="E221" s="213">
        <v>45627</v>
      </c>
      <c r="F221" s="213" t="s">
        <v>750</v>
      </c>
      <c r="G221" s="214" t="s">
        <v>69</v>
      </c>
      <c r="H221" s="239"/>
      <c r="I221" s="229">
        <f>(SUM('1.  LRAMVA Summary'!D$54:D$80)+SUM('1.  LRAMVA Summary'!D$81:D$82)*(MONTH($E221)-1)/12)*$H221</f>
        <v>0</v>
      </c>
      <c r="J221" s="229">
        <f>(SUM('1.  LRAMVA Summary'!E$54:E$80)+SUM('1.  LRAMVA Summary'!E$81:E$82)*(MONTH($E221)-1)/12)*$H221</f>
        <v>0</v>
      </c>
      <c r="K221" s="229">
        <f>(SUM('1.  LRAMVA Summary'!F$54:F$80)+SUM('1.  LRAMVA Summary'!F$81:F$82)*(MONTH($E221)-1)/12)*$H221</f>
        <v>0</v>
      </c>
      <c r="L221" s="229">
        <f>(SUM('1.  LRAMVA Summary'!G$54:G$80)+SUM('1.  LRAMVA Summary'!G$81:G$82)*(MONTH($E221)-1)/12)*$H221</f>
        <v>0</v>
      </c>
      <c r="M221" s="229">
        <f>(SUM('1.  LRAMVA Summary'!H$54:H$80)+SUM('1.  LRAMVA Summary'!H$81:H$82)*(MONTH($E221)-1)/12)*$H221</f>
        <v>0</v>
      </c>
      <c r="N221" s="229">
        <f>(SUM('1.  LRAMVA Summary'!I$54:I$80)+SUM('1.  LRAMVA Summary'!I$81:I$82)*(MONTH($E221)-1)/12)*$H221</f>
        <v>0</v>
      </c>
      <c r="O221" s="229">
        <f>(SUM('1.  LRAMVA Summary'!J$54:J$80)+SUM('1.  LRAMVA Summary'!J$81:J$82)*(MONTH($E221)-1)/12)*$H221</f>
        <v>0</v>
      </c>
      <c r="P221" s="229">
        <f>(SUM('1.  LRAMVA Summary'!K$54:K$80)+SUM('1.  LRAMVA Summary'!K$81:K$82)*(MONTH($E221)-1)/12)*$H221</f>
        <v>0</v>
      </c>
      <c r="Q221" s="229">
        <f>(SUM('1.  LRAMVA Summary'!L$54:L$80)+SUM('1.  LRAMVA Summary'!L$81:L$82)*(MONTH($E221)-1)/12)*$H221</f>
        <v>0</v>
      </c>
      <c r="R221" s="229">
        <f>(SUM('1.  LRAMVA Summary'!M$54:M$80)+SUM('1.  LRAMVA Summary'!M$81:M$82)*(MONTH($E221)-1)/12)*$H221</f>
        <v>0</v>
      </c>
      <c r="S221" s="229">
        <f>(SUM('1.  LRAMVA Summary'!N$54:N$80)+SUM('1.  LRAMVA Summary'!N$81:N$82)*(MONTH($E221)-1)/12)*$H221</f>
        <v>0</v>
      </c>
      <c r="T221" s="229">
        <f>(SUM('1.  LRAMVA Summary'!O$54:O$80)+SUM('1.  LRAMVA Summary'!O$81:O$82)*(MONTH($E221)-1)/12)*$H221</f>
        <v>0</v>
      </c>
      <c r="U221" s="229">
        <f>(SUM('1.  LRAMVA Summary'!P$54:P$80)+SUM('1.  LRAMVA Summary'!P$81:P$82)*(MONTH($E221)-1)/12)*$H221</f>
        <v>0</v>
      </c>
      <c r="V221" s="229">
        <f>(SUM('1.  LRAMVA Summary'!Q$54:Q$80)+SUM('1.  LRAMVA Summary'!Q$81:Q$82)*(MONTH($E221)-1)/12)*$H221</f>
        <v>0</v>
      </c>
      <c r="W221" s="230">
        <f>SUM(I221:V221)</f>
        <v>0</v>
      </c>
    </row>
    <row r="222" spans="5:23" ht="15.75" thickBot="1">
      <c r="E222" s="215" t="s">
        <v>748</v>
      </c>
      <c r="F222" s="215"/>
      <c r="G222" s="216"/>
      <c r="H222" s="217"/>
      <c r="I222" s="218">
        <f>SUM(I209:I221)</f>
        <v>0</v>
      </c>
      <c r="J222" s="218">
        <f>SUM(J209:J221)</f>
        <v>429.22775369458094</v>
      </c>
      <c r="K222" s="218">
        <f t="shared" ref="K222:V222" si="107">SUM(K209:K221)</f>
        <v>1839.0509362433379</v>
      </c>
      <c r="L222" s="218">
        <f t="shared" si="107"/>
        <v>73.445066291795243</v>
      </c>
      <c r="M222" s="218">
        <f t="shared" si="107"/>
        <v>-0.59316657875000023</v>
      </c>
      <c r="N222" s="218">
        <f t="shared" si="107"/>
        <v>-6.3629080441666668</v>
      </c>
      <c r="O222" s="218">
        <f t="shared" si="107"/>
        <v>-9.067597826250001</v>
      </c>
      <c r="P222" s="218">
        <f t="shared" si="107"/>
        <v>25.012926655071158</v>
      </c>
      <c r="Q222" s="218">
        <f t="shared" si="107"/>
        <v>0</v>
      </c>
      <c r="R222" s="218">
        <f t="shared" si="107"/>
        <v>0</v>
      </c>
      <c r="S222" s="218">
        <f t="shared" si="107"/>
        <v>0</v>
      </c>
      <c r="T222" s="218">
        <f t="shared" si="107"/>
        <v>0</v>
      </c>
      <c r="U222" s="218">
        <f t="shared" si="107"/>
        <v>0</v>
      </c>
      <c r="V222" s="218">
        <f t="shared" si="107"/>
        <v>0</v>
      </c>
      <c r="W222" s="218">
        <f>SUM(W209:W221)</f>
        <v>2350.7130104356193</v>
      </c>
    </row>
    <row r="223" spans="5:23" ht="15.75" thickTop="1">
      <c r="E223" s="219" t="s">
        <v>67</v>
      </c>
      <c r="F223" s="219"/>
      <c r="G223" s="220"/>
      <c r="H223" s="221"/>
      <c r="I223" s="222"/>
      <c r="J223" s="222"/>
      <c r="K223" s="222"/>
      <c r="L223" s="222"/>
      <c r="M223" s="222"/>
      <c r="N223" s="222"/>
      <c r="O223" s="222"/>
      <c r="P223" s="222"/>
      <c r="Q223" s="222"/>
      <c r="R223" s="222"/>
      <c r="S223" s="222"/>
      <c r="T223" s="222"/>
      <c r="U223" s="222"/>
      <c r="V223" s="222"/>
      <c r="W223" s="223"/>
    </row>
    <row r="224" spans="5:23">
      <c r="E224" s="224" t="s">
        <v>747</v>
      </c>
      <c r="F224" s="224"/>
      <c r="G224" s="225"/>
      <c r="H224" s="226"/>
      <c r="I224" s="227">
        <f>I222+I223</f>
        <v>0</v>
      </c>
      <c r="J224" s="227">
        <f t="shared" ref="J224:U224" si="108">J222+J223</f>
        <v>429.22775369458094</v>
      </c>
      <c r="K224" s="227">
        <f t="shared" si="108"/>
        <v>1839.0509362433379</v>
      </c>
      <c r="L224" s="227">
        <f t="shared" si="108"/>
        <v>73.445066291795243</v>
      </c>
      <c r="M224" s="227">
        <f t="shared" si="108"/>
        <v>-0.59316657875000023</v>
      </c>
      <c r="N224" s="227">
        <f t="shared" si="108"/>
        <v>-6.3629080441666668</v>
      </c>
      <c r="O224" s="227">
        <f t="shared" si="108"/>
        <v>-9.067597826250001</v>
      </c>
      <c r="P224" s="227">
        <f t="shared" si="108"/>
        <v>25.012926655071158</v>
      </c>
      <c r="Q224" s="227">
        <f t="shared" si="108"/>
        <v>0</v>
      </c>
      <c r="R224" s="227">
        <f t="shared" si="108"/>
        <v>0</v>
      </c>
      <c r="S224" s="227">
        <f t="shared" si="108"/>
        <v>0</v>
      </c>
      <c r="T224" s="227">
        <f t="shared" si="108"/>
        <v>0</v>
      </c>
      <c r="U224" s="227">
        <f t="shared" si="108"/>
        <v>0</v>
      </c>
      <c r="V224" s="227">
        <f>V222+V223</f>
        <v>0</v>
      </c>
      <c r="W224" s="227">
        <f>W222+W223</f>
        <v>2350.7130104356193</v>
      </c>
    </row>
    <row r="225" spans="5:23">
      <c r="E225" s="213">
        <v>45658</v>
      </c>
      <c r="F225" s="213" t="s">
        <v>751</v>
      </c>
      <c r="G225" s="214" t="s">
        <v>65</v>
      </c>
      <c r="H225" s="239"/>
      <c r="I225" s="229">
        <f>(SUM('1.  LRAMVA Summary'!D$54:D$80)+SUM('1.  LRAMVA Summary'!D$81:D$82)*(MONTH($E225)-1)/12)*$H225</f>
        <v>0</v>
      </c>
      <c r="J225" s="229">
        <f>(SUM('1.  LRAMVA Summary'!E$54:E$80)+SUM('1.  LRAMVA Summary'!E$81:E$82)*(MONTH($E225)-1)/12)*$H225</f>
        <v>0</v>
      </c>
      <c r="K225" s="229">
        <f>(SUM('1.  LRAMVA Summary'!F$54:F$80)+SUM('1.  LRAMVA Summary'!F$81:F$82)*(MONTH($E225)-1)/12)*$H225</f>
        <v>0</v>
      </c>
      <c r="L225" s="229">
        <f>(SUM('1.  LRAMVA Summary'!G$54:G$80)+SUM('1.  LRAMVA Summary'!G$81:G$82)*(MONTH($E225)-1)/12)*$H225</f>
        <v>0</v>
      </c>
      <c r="M225" s="229">
        <f>(SUM('1.  LRAMVA Summary'!H$54:H$80)+SUM('1.  LRAMVA Summary'!H$81:H$82)*(MONTH($E225)-1)/12)*$H225</f>
        <v>0</v>
      </c>
      <c r="N225" s="229">
        <f>(SUM('1.  LRAMVA Summary'!I$54:I$80)+SUM('1.  LRAMVA Summary'!I$81:I$82)*(MONTH($E225)-1)/12)*$H225</f>
        <v>0</v>
      </c>
      <c r="O225" s="229">
        <f>(SUM('1.  LRAMVA Summary'!J$54:J$80)+SUM('1.  LRAMVA Summary'!J$81:J$82)*(MONTH($E225)-1)/12)*$H225</f>
        <v>0</v>
      </c>
      <c r="P225" s="229">
        <f>(SUM('1.  LRAMVA Summary'!K$54:K$80)+SUM('1.  LRAMVA Summary'!K$81:K$82)*(MONTH($E225)-1)/12)*$H225</f>
        <v>0</v>
      </c>
      <c r="Q225" s="229">
        <f>(SUM('1.  LRAMVA Summary'!L$54:L$80)+SUM('1.  LRAMVA Summary'!L$81:L$82)*(MONTH($E225)-1)/12)*$H225</f>
        <v>0</v>
      </c>
      <c r="R225" s="229">
        <f>(SUM('1.  LRAMVA Summary'!M$54:M$80)+SUM('1.  LRAMVA Summary'!M$81:M$82)*(MONTH($E225)-1)/12)*$H225</f>
        <v>0</v>
      </c>
      <c r="S225" s="229">
        <f>(SUM('1.  LRAMVA Summary'!N$54:N$80)+SUM('1.  LRAMVA Summary'!N$81:N$82)*(MONTH($E225)-1)/12)*$H225</f>
        <v>0</v>
      </c>
      <c r="T225" s="229">
        <f>(SUM('1.  LRAMVA Summary'!O$54:O$80)+SUM('1.  LRAMVA Summary'!O$81:O$82)*(MONTH($E225)-1)/12)*$H225</f>
        <v>0</v>
      </c>
      <c r="U225" s="229">
        <f>(SUM('1.  LRAMVA Summary'!P$54:P$80)+SUM('1.  LRAMVA Summary'!P$81:P$82)*(MONTH($E225)-1)/12)*$H225</f>
        <v>0</v>
      </c>
      <c r="V225" s="229">
        <f>(SUM('1.  LRAMVA Summary'!Q$54:Q$80)+SUM('1.  LRAMVA Summary'!Q$81:Q$82)*(MONTH($E225)-1)/12)*$H225</f>
        <v>0</v>
      </c>
      <c r="W225" s="230">
        <f>SUM(I225:V225)</f>
        <v>0</v>
      </c>
    </row>
    <row r="226" spans="5:23">
      <c r="E226" s="213">
        <v>45689</v>
      </c>
      <c r="F226" s="213" t="s">
        <v>751</v>
      </c>
      <c r="G226" s="214" t="s">
        <v>65</v>
      </c>
      <c r="H226" s="239"/>
      <c r="I226" s="229">
        <f>(SUM('1.  LRAMVA Summary'!D$54:D$80)+SUM('1.  LRAMVA Summary'!D$81:D$82)*(MONTH($E226)-1)/12)*$H226</f>
        <v>0</v>
      </c>
      <c r="J226" s="229">
        <f>(SUM('1.  LRAMVA Summary'!E$54:E$80)+SUM('1.  LRAMVA Summary'!E$81:E$82)*(MONTH($E226)-1)/12)*$H226</f>
        <v>0</v>
      </c>
      <c r="K226" s="229">
        <f>(SUM('1.  LRAMVA Summary'!F$54:F$80)+SUM('1.  LRAMVA Summary'!F$81:F$82)*(MONTH($E226)-1)/12)*$H226</f>
        <v>0</v>
      </c>
      <c r="L226" s="229">
        <f>(SUM('1.  LRAMVA Summary'!G$54:G$80)+SUM('1.  LRAMVA Summary'!G$81:G$82)*(MONTH($E226)-1)/12)*$H226</f>
        <v>0</v>
      </c>
      <c r="M226" s="229">
        <f>(SUM('1.  LRAMVA Summary'!H$54:H$80)+SUM('1.  LRAMVA Summary'!H$81:H$82)*(MONTH($E226)-1)/12)*$H226</f>
        <v>0</v>
      </c>
      <c r="N226" s="229">
        <f>(SUM('1.  LRAMVA Summary'!I$54:I$80)+SUM('1.  LRAMVA Summary'!I$81:I$82)*(MONTH($E226)-1)/12)*$H226</f>
        <v>0</v>
      </c>
      <c r="O226" s="229">
        <f>(SUM('1.  LRAMVA Summary'!J$54:J$80)+SUM('1.  LRAMVA Summary'!J$81:J$82)*(MONTH($E226)-1)/12)*$H226</f>
        <v>0</v>
      </c>
      <c r="P226" s="229">
        <f>(SUM('1.  LRAMVA Summary'!K$54:K$80)+SUM('1.  LRAMVA Summary'!K$81:K$82)*(MONTH($E226)-1)/12)*$H226</f>
        <v>0</v>
      </c>
      <c r="Q226" s="229">
        <f>(SUM('1.  LRAMVA Summary'!L$54:L$80)+SUM('1.  LRAMVA Summary'!L$81:L$82)*(MONTH($E226)-1)/12)*$H226</f>
        <v>0</v>
      </c>
      <c r="R226" s="229">
        <f>(SUM('1.  LRAMVA Summary'!M$54:M$80)+SUM('1.  LRAMVA Summary'!M$81:M$82)*(MONTH($E226)-1)/12)*$H226</f>
        <v>0</v>
      </c>
      <c r="S226" s="229">
        <f>(SUM('1.  LRAMVA Summary'!N$54:N$80)+SUM('1.  LRAMVA Summary'!N$81:N$82)*(MONTH($E226)-1)/12)*$H226</f>
        <v>0</v>
      </c>
      <c r="T226" s="229">
        <f>(SUM('1.  LRAMVA Summary'!O$54:O$80)+SUM('1.  LRAMVA Summary'!O$81:O$82)*(MONTH($E226)-1)/12)*$H226</f>
        <v>0</v>
      </c>
      <c r="U226" s="229">
        <f>(SUM('1.  LRAMVA Summary'!P$54:P$80)+SUM('1.  LRAMVA Summary'!P$81:P$82)*(MONTH($E226)-1)/12)*$H226</f>
        <v>0</v>
      </c>
      <c r="V226" s="229">
        <f>(SUM('1.  LRAMVA Summary'!Q$54:Q$80)+SUM('1.  LRAMVA Summary'!Q$81:Q$82)*(MONTH($E226)-1)/12)*$H226</f>
        <v>0</v>
      </c>
      <c r="W226" s="230">
        <f t="shared" ref="W226:W235" si="109">SUM(I226:V226)</f>
        <v>0</v>
      </c>
    </row>
    <row r="227" spans="5:23">
      <c r="E227" s="213">
        <v>45717</v>
      </c>
      <c r="F227" s="213" t="s">
        <v>751</v>
      </c>
      <c r="G227" s="214" t="s">
        <v>65</v>
      </c>
      <c r="H227" s="239"/>
      <c r="I227" s="229">
        <f>(SUM('1.  LRAMVA Summary'!D$54:D$80)+SUM('1.  LRAMVA Summary'!D$81:D$82)*(MONTH($E227)-1)/12)*$H227</f>
        <v>0</v>
      </c>
      <c r="J227" s="229">
        <f>(SUM('1.  LRAMVA Summary'!E$54:E$80)+SUM('1.  LRAMVA Summary'!E$81:E$82)*(MONTH($E227)-1)/12)*$H227</f>
        <v>0</v>
      </c>
      <c r="K227" s="229">
        <f>(SUM('1.  LRAMVA Summary'!F$54:F$80)+SUM('1.  LRAMVA Summary'!F$81:F$82)*(MONTH($E227)-1)/12)*$H227</f>
        <v>0</v>
      </c>
      <c r="L227" s="229">
        <f>(SUM('1.  LRAMVA Summary'!G$54:G$80)+SUM('1.  LRAMVA Summary'!G$81:G$82)*(MONTH($E227)-1)/12)*$H227</f>
        <v>0</v>
      </c>
      <c r="M227" s="229">
        <f>(SUM('1.  LRAMVA Summary'!H$54:H$80)+SUM('1.  LRAMVA Summary'!H$81:H$82)*(MONTH($E227)-1)/12)*$H227</f>
        <v>0</v>
      </c>
      <c r="N227" s="229">
        <f>(SUM('1.  LRAMVA Summary'!I$54:I$80)+SUM('1.  LRAMVA Summary'!I$81:I$82)*(MONTH($E227)-1)/12)*$H227</f>
        <v>0</v>
      </c>
      <c r="O227" s="229">
        <f>(SUM('1.  LRAMVA Summary'!J$54:J$80)+SUM('1.  LRAMVA Summary'!J$81:J$82)*(MONTH($E227)-1)/12)*$H227</f>
        <v>0</v>
      </c>
      <c r="P227" s="229">
        <f>(SUM('1.  LRAMVA Summary'!K$54:K$80)+SUM('1.  LRAMVA Summary'!K$81:K$82)*(MONTH($E227)-1)/12)*$H227</f>
        <v>0</v>
      </c>
      <c r="Q227" s="229">
        <f>(SUM('1.  LRAMVA Summary'!L$54:L$80)+SUM('1.  LRAMVA Summary'!L$81:L$82)*(MONTH($E227)-1)/12)*$H227</f>
        <v>0</v>
      </c>
      <c r="R227" s="229">
        <f>(SUM('1.  LRAMVA Summary'!M$54:M$80)+SUM('1.  LRAMVA Summary'!M$81:M$82)*(MONTH($E227)-1)/12)*$H227</f>
        <v>0</v>
      </c>
      <c r="S227" s="229">
        <f>(SUM('1.  LRAMVA Summary'!N$54:N$80)+SUM('1.  LRAMVA Summary'!N$81:N$82)*(MONTH($E227)-1)/12)*$H227</f>
        <v>0</v>
      </c>
      <c r="T227" s="229">
        <f>(SUM('1.  LRAMVA Summary'!O$54:O$80)+SUM('1.  LRAMVA Summary'!O$81:O$82)*(MONTH($E227)-1)/12)*$H227</f>
        <v>0</v>
      </c>
      <c r="U227" s="229">
        <f>(SUM('1.  LRAMVA Summary'!P$54:P$80)+SUM('1.  LRAMVA Summary'!P$81:P$82)*(MONTH($E227)-1)/12)*$H227</f>
        <v>0</v>
      </c>
      <c r="V227" s="229">
        <f>(SUM('1.  LRAMVA Summary'!Q$54:Q$80)+SUM('1.  LRAMVA Summary'!Q$81:Q$82)*(MONTH($E227)-1)/12)*$H227</f>
        <v>0</v>
      </c>
      <c r="W227" s="230">
        <f t="shared" si="109"/>
        <v>0</v>
      </c>
    </row>
    <row r="228" spans="5:23">
      <c r="E228" s="213">
        <v>45748</v>
      </c>
      <c r="F228" s="213" t="s">
        <v>751</v>
      </c>
      <c r="G228" s="214" t="s">
        <v>66</v>
      </c>
      <c r="H228" s="239"/>
      <c r="I228" s="229">
        <f>(SUM('1.  LRAMVA Summary'!D$54:D$80)+SUM('1.  LRAMVA Summary'!D$81:D$82)*(MONTH($E228)-1)/12)*$H228</f>
        <v>0</v>
      </c>
      <c r="J228" s="229">
        <f>(SUM('1.  LRAMVA Summary'!E$54:E$80)+SUM('1.  LRAMVA Summary'!E$81:E$82)*(MONTH($E228)-1)/12)*$H228</f>
        <v>0</v>
      </c>
      <c r="K228" s="229">
        <f>(SUM('1.  LRAMVA Summary'!F$54:F$80)+SUM('1.  LRAMVA Summary'!F$81:F$82)*(MONTH($E228)-1)/12)*$H228</f>
        <v>0</v>
      </c>
      <c r="L228" s="229">
        <f>(SUM('1.  LRAMVA Summary'!G$54:G$80)+SUM('1.  LRAMVA Summary'!G$81:G$82)*(MONTH($E228)-1)/12)*$H228</f>
        <v>0</v>
      </c>
      <c r="M228" s="229">
        <f>(SUM('1.  LRAMVA Summary'!H$54:H$80)+SUM('1.  LRAMVA Summary'!H$81:H$82)*(MONTH($E228)-1)/12)*$H228</f>
        <v>0</v>
      </c>
      <c r="N228" s="229">
        <f>(SUM('1.  LRAMVA Summary'!I$54:I$80)+SUM('1.  LRAMVA Summary'!I$81:I$82)*(MONTH($E228)-1)/12)*$H228</f>
        <v>0</v>
      </c>
      <c r="O228" s="229">
        <f>(SUM('1.  LRAMVA Summary'!J$54:J$80)+SUM('1.  LRAMVA Summary'!J$81:J$82)*(MONTH($E228)-1)/12)*$H228</f>
        <v>0</v>
      </c>
      <c r="P228" s="229">
        <f>(SUM('1.  LRAMVA Summary'!K$54:K$80)+SUM('1.  LRAMVA Summary'!K$81:K$82)*(MONTH($E228)-1)/12)*$H228</f>
        <v>0</v>
      </c>
      <c r="Q228" s="229">
        <f>(SUM('1.  LRAMVA Summary'!L$54:L$80)+SUM('1.  LRAMVA Summary'!L$81:L$82)*(MONTH($E228)-1)/12)*$H228</f>
        <v>0</v>
      </c>
      <c r="R228" s="229">
        <f>(SUM('1.  LRAMVA Summary'!M$54:M$80)+SUM('1.  LRAMVA Summary'!M$81:M$82)*(MONTH($E228)-1)/12)*$H228</f>
        <v>0</v>
      </c>
      <c r="S228" s="229">
        <f>(SUM('1.  LRAMVA Summary'!N$54:N$80)+SUM('1.  LRAMVA Summary'!N$81:N$82)*(MONTH($E228)-1)/12)*$H228</f>
        <v>0</v>
      </c>
      <c r="T228" s="229">
        <f>(SUM('1.  LRAMVA Summary'!O$54:O$80)+SUM('1.  LRAMVA Summary'!O$81:O$82)*(MONTH($E228)-1)/12)*$H228</f>
        <v>0</v>
      </c>
      <c r="U228" s="229">
        <f>(SUM('1.  LRAMVA Summary'!P$54:P$80)+SUM('1.  LRAMVA Summary'!P$81:P$82)*(MONTH($E228)-1)/12)*$H228</f>
        <v>0</v>
      </c>
      <c r="V228" s="229">
        <f>(SUM('1.  LRAMVA Summary'!Q$54:Q$80)+SUM('1.  LRAMVA Summary'!Q$81:Q$82)*(MONTH($E228)-1)/12)*$H228</f>
        <v>0</v>
      </c>
      <c r="W228" s="230">
        <f t="shared" si="109"/>
        <v>0</v>
      </c>
    </row>
    <row r="229" spans="5:23">
      <c r="E229" s="213">
        <v>45778</v>
      </c>
      <c r="F229" s="213" t="s">
        <v>751</v>
      </c>
      <c r="G229" s="214" t="s">
        <v>66</v>
      </c>
      <c r="H229" s="239"/>
      <c r="I229" s="229">
        <f>(SUM('1.  LRAMVA Summary'!D$54:D$80)+SUM('1.  LRAMVA Summary'!D$81:D$82)*(MONTH($E229)-1)/12)*$H229</f>
        <v>0</v>
      </c>
      <c r="J229" s="229">
        <f>(SUM('1.  LRAMVA Summary'!E$54:E$80)+SUM('1.  LRAMVA Summary'!E$81:E$82)*(MONTH($E229)-1)/12)*$H229</f>
        <v>0</v>
      </c>
      <c r="K229" s="229">
        <f>(SUM('1.  LRAMVA Summary'!F$54:F$80)+SUM('1.  LRAMVA Summary'!F$81:F$82)*(MONTH($E229)-1)/12)*$H229</f>
        <v>0</v>
      </c>
      <c r="L229" s="229">
        <f>(SUM('1.  LRAMVA Summary'!G$54:G$80)+SUM('1.  LRAMVA Summary'!G$81:G$82)*(MONTH($E229)-1)/12)*$H229</f>
        <v>0</v>
      </c>
      <c r="M229" s="229">
        <f>(SUM('1.  LRAMVA Summary'!H$54:H$80)+SUM('1.  LRAMVA Summary'!H$81:H$82)*(MONTH($E229)-1)/12)*$H229</f>
        <v>0</v>
      </c>
      <c r="N229" s="229">
        <f>(SUM('1.  LRAMVA Summary'!I$54:I$80)+SUM('1.  LRAMVA Summary'!I$81:I$82)*(MONTH($E229)-1)/12)*$H229</f>
        <v>0</v>
      </c>
      <c r="O229" s="229">
        <f>(SUM('1.  LRAMVA Summary'!J$54:J$80)+SUM('1.  LRAMVA Summary'!J$81:J$82)*(MONTH($E229)-1)/12)*$H229</f>
        <v>0</v>
      </c>
      <c r="P229" s="229">
        <f>(SUM('1.  LRAMVA Summary'!K$54:K$80)+SUM('1.  LRAMVA Summary'!K$81:K$82)*(MONTH($E229)-1)/12)*$H229</f>
        <v>0</v>
      </c>
      <c r="Q229" s="229">
        <f>(SUM('1.  LRAMVA Summary'!L$54:L$80)+SUM('1.  LRAMVA Summary'!L$81:L$82)*(MONTH($E229)-1)/12)*$H229</f>
        <v>0</v>
      </c>
      <c r="R229" s="229">
        <f>(SUM('1.  LRAMVA Summary'!M$54:M$80)+SUM('1.  LRAMVA Summary'!M$81:M$82)*(MONTH($E229)-1)/12)*$H229</f>
        <v>0</v>
      </c>
      <c r="S229" s="229">
        <f>(SUM('1.  LRAMVA Summary'!N$54:N$80)+SUM('1.  LRAMVA Summary'!N$81:N$82)*(MONTH($E229)-1)/12)*$H229</f>
        <v>0</v>
      </c>
      <c r="T229" s="229">
        <f>(SUM('1.  LRAMVA Summary'!O$54:O$80)+SUM('1.  LRAMVA Summary'!O$81:O$82)*(MONTH($E229)-1)/12)*$H229</f>
        <v>0</v>
      </c>
      <c r="U229" s="229">
        <f>(SUM('1.  LRAMVA Summary'!P$54:P$80)+SUM('1.  LRAMVA Summary'!P$81:P$82)*(MONTH($E229)-1)/12)*$H229</f>
        <v>0</v>
      </c>
      <c r="V229" s="229">
        <f>(SUM('1.  LRAMVA Summary'!Q$54:Q$80)+SUM('1.  LRAMVA Summary'!Q$81:Q$82)*(MONTH($E229)-1)/12)*$H229</f>
        <v>0</v>
      </c>
      <c r="W229" s="230">
        <f t="shared" si="109"/>
        <v>0</v>
      </c>
    </row>
    <row r="230" spans="5:23">
      <c r="E230" s="213">
        <v>45809</v>
      </c>
      <c r="F230" s="213" t="s">
        <v>751</v>
      </c>
      <c r="G230" s="214" t="s">
        <v>66</v>
      </c>
      <c r="H230" s="239"/>
      <c r="I230" s="229">
        <f>(SUM('1.  LRAMVA Summary'!D$54:D$80)+SUM('1.  LRAMVA Summary'!D$81:D$82)*(MONTH($E230)-1)/12)*$H230</f>
        <v>0</v>
      </c>
      <c r="J230" s="229">
        <f>(SUM('1.  LRAMVA Summary'!E$54:E$80)+SUM('1.  LRAMVA Summary'!E$81:E$82)*(MONTH($E230)-1)/12)*$H230</f>
        <v>0</v>
      </c>
      <c r="K230" s="229">
        <f>(SUM('1.  LRAMVA Summary'!F$54:F$80)+SUM('1.  LRAMVA Summary'!F$81:F$82)*(MONTH($E230)-1)/12)*$H230</f>
        <v>0</v>
      </c>
      <c r="L230" s="229">
        <f>(SUM('1.  LRAMVA Summary'!G$54:G$80)+SUM('1.  LRAMVA Summary'!G$81:G$82)*(MONTH($E230)-1)/12)*$H230</f>
        <v>0</v>
      </c>
      <c r="M230" s="229">
        <f>(SUM('1.  LRAMVA Summary'!H$54:H$80)+SUM('1.  LRAMVA Summary'!H$81:H$82)*(MONTH($E230)-1)/12)*$H230</f>
        <v>0</v>
      </c>
      <c r="N230" s="229">
        <f>(SUM('1.  LRAMVA Summary'!I$54:I$80)+SUM('1.  LRAMVA Summary'!I$81:I$82)*(MONTH($E230)-1)/12)*$H230</f>
        <v>0</v>
      </c>
      <c r="O230" s="229">
        <f>(SUM('1.  LRAMVA Summary'!J$54:J$80)+SUM('1.  LRAMVA Summary'!J$81:J$82)*(MONTH($E230)-1)/12)*$H230</f>
        <v>0</v>
      </c>
      <c r="P230" s="229">
        <f>(SUM('1.  LRAMVA Summary'!K$54:K$80)+SUM('1.  LRAMVA Summary'!K$81:K$82)*(MONTH($E230)-1)/12)*$H230</f>
        <v>0</v>
      </c>
      <c r="Q230" s="229">
        <f>(SUM('1.  LRAMVA Summary'!L$54:L$80)+SUM('1.  LRAMVA Summary'!L$81:L$82)*(MONTH($E230)-1)/12)*$H230</f>
        <v>0</v>
      </c>
      <c r="R230" s="229">
        <f>(SUM('1.  LRAMVA Summary'!M$54:M$80)+SUM('1.  LRAMVA Summary'!M$81:M$82)*(MONTH($E230)-1)/12)*$H230</f>
        <v>0</v>
      </c>
      <c r="S230" s="229">
        <f>(SUM('1.  LRAMVA Summary'!N$54:N$80)+SUM('1.  LRAMVA Summary'!N$81:N$82)*(MONTH($E230)-1)/12)*$H230</f>
        <v>0</v>
      </c>
      <c r="T230" s="229">
        <f>(SUM('1.  LRAMVA Summary'!O$54:O$80)+SUM('1.  LRAMVA Summary'!O$81:O$82)*(MONTH($E230)-1)/12)*$H230</f>
        <v>0</v>
      </c>
      <c r="U230" s="229">
        <f>(SUM('1.  LRAMVA Summary'!P$54:P$80)+SUM('1.  LRAMVA Summary'!P$81:P$82)*(MONTH($E230)-1)/12)*$H230</f>
        <v>0</v>
      </c>
      <c r="V230" s="229">
        <f>(SUM('1.  LRAMVA Summary'!Q$54:Q$80)+SUM('1.  LRAMVA Summary'!Q$81:Q$82)*(MONTH($E230)-1)/12)*$H230</f>
        <v>0</v>
      </c>
      <c r="W230" s="230">
        <f t="shared" si="109"/>
        <v>0</v>
      </c>
    </row>
    <row r="231" spans="5:23">
      <c r="E231" s="213">
        <v>45839</v>
      </c>
      <c r="F231" s="213" t="s">
        <v>751</v>
      </c>
      <c r="G231" s="214" t="s">
        <v>68</v>
      </c>
      <c r="H231" s="239"/>
      <c r="I231" s="229">
        <f>(SUM('1.  LRAMVA Summary'!D$54:D$80)+SUM('1.  LRAMVA Summary'!D$81:D$82)*(MONTH($E231)-1)/12)*$H231</f>
        <v>0</v>
      </c>
      <c r="J231" s="229">
        <f>(SUM('1.  LRAMVA Summary'!E$54:E$80)+SUM('1.  LRAMVA Summary'!E$81:E$82)*(MONTH($E231)-1)/12)*$H231</f>
        <v>0</v>
      </c>
      <c r="K231" s="229">
        <f>(SUM('1.  LRAMVA Summary'!F$54:F$80)+SUM('1.  LRAMVA Summary'!F$81:F$82)*(MONTH($E231)-1)/12)*$H231</f>
        <v>0</v>
      </c>
      <c r="L231" s="229">
        <f>(SUM('1.  LRAMVA Summary'!G$54:G$80)+SUM('1.  LRAMVA Summary'!G$81:G$82)*(MONTH($E231)-1)/12)*$H231</f>
        <v>0</v>
      </c>
      <c r="M231" s="229">
        <f>(SUM('1.  LRAMVA Summary'!H$54:H$80)+SUM('1.  LRAMVA Summary'!H$81:H$82)*(MONTH($E231)-1)/12)*$H231</f>
        <v>0</v>
      </c>
      <c r="N231" s="229">
        <f>(SUM('1.  LRAMVA Summary'!I$54:I$80)+SUM('1.  LRAMVA Summary'!I$81:I$82)*(MONTH($E231)-1)/12)*$H231</f>
        <v>0</v>
      </c>
      <c r="O231" s="229">
        <f>(SUM('1.  LRAMVA Summary'!J$54:J$80)+SUM('1.  LRAMVA Summary'!J$81:J$82)*(MONTH($E231)-1)/12)*$H231</f>
        <v>0</v>
      </c>
      <c r="P231" s="229">
        <f>(SUM('1.  LRAMVA Summary'!K$54:K$80)+SUM('1.  LRAMVA Summary'!K$81:K$82)*(MONTH($E231)-1)/12)*$H231</f>
        <v>0</v>
      </c>
      <c r="Q231" s="229">
        <f>(SUM('1.  LRAMVA Summary'!L$54:L$80)+SUM('1.  LRAMVA Summary'!L$81:L$82)*(MONTH($E231)-1)/12)*$H231</f>
        <v>0</v>
      </c>
      <c r="R231" s="229">
        <f>(SUM('1.  LRAMVA Summary'!M$54:M$80)+SUM('1.  LRAMVA Summary'!M$81:M$82)*(MONTH($E231)-1)/12)*$H231</f>
        <v>0</v>
      </c>
      <c r="S231" s="229">
        <f>(SUM('1.  LRAMVA Summary'!N$54:N$80)+SUM('1.  LRAMVA Summary'!N$81:N$82)*(MONTH($E231)-1)/12)*$H231</f>
        <v>0</v>
      </c>
      <c r="T231" s="229">
        <f>(SUM('1.  LRAMVA Summary'!O$54:O$80)+SUM('1.  LRAMVA Summary'!O$81:O$82)*(MONTH($E231)-1)/12)*$H231</f>
        <v>0</v>
      </c>
      <c r="U231" s="229">
        <f>(SUM('1.  LRAMVA Summary'!P$54:P$80)+SUM('1.  LRAMVA Summary'!P$81:P$82)*(MONTH($E231)-1)/12)*$H231</f>
        <v>0</v>
      </c>
      <c r="V231" s="229">
        <f>(SUM('1.  LRAMVA Summary'!Q$54:Q$80)+SUM('1.  LRAMVA Summary'!Q$81:Q$82)*(MONTH($E231)-1)/12)*$H231</f>
        <v>0</v>
      </c>
      <c r="W231" s="230">
        <f t="shared" si="109"/>
        <v>0</v>
      </c>
    </row>
    <row r="232" spans="5:23">
      <c r="E232" s="213">
        <v>45870</v>
      </c>
      <c r="F232" s="213" t="s">
        <v>751</v>
      </c>
      <c r="G232" s="214" t="s">
        <v>68</v>
      </c>
      <c r="H232" s="239"/>
      <c r="I232" s="229">
        <f>(SUM('1.  LRAMVA Summary'!D$54:D$80)+SUM('1.  LRAMVA Summary'!D$81:D$82)*(MONTH($E232)-1)/12)*$H232</f>
        <v>0</v>
      </c>
      <c r="J232" s="229">
        <f>(SUM('1.  LRAMVA Summary'!E$54:E$80)+SUM('1.  LRAMVA Summary'!E$81:E$82)*(MONTH($E232)-1)/12)*$H232</f>
        <v>0</v>
      </c>
      <c r="K232" s="229">
        <f>(SUM('1.  LRAMVA Summary'!F$54:F$80)+SUM('1.  LRAMVA Summary'!F$81:F$82)*(MONTH($E232)-1)/12)*$H232</f>
        <v>0</v>
      </c>
      <c r="L232" s="229">
        <f>(SUM('1.  LRAMVA Summary'!G$54:G$80)+SUM('1.  LRAMVA Summary'!G$81:G$82)*(MONTH($E232)-1)/12)*$H232</f>
        <v>0</v>
      </c>
      <c r="M232" s="229">
        <f>(SUM('1.  LRAMVA Summary'!H$54:H$80)+SUM('1.  LRAMVA Summary'!H$81:H$82)*(MONTH($E232)-1)/12)*$H232</f>
        <v>0</v>
      </c>
      <c r="N232" s="229">
        <f>(SUM('1.  LRAMVA Summary'!I$54:I$80)+SUM('1.  LRAMVA Summary'!I$81:I$82)*(MONTH($E232)-1)/12)*$H232</f>
        <v>0</v>
      </c>
      <c r="O232" s="229">
        <f>(SUM('1.  LRAMVA Summary'!J$54:J$80)+SUM('1.  LRAMVA Summary'!J$81:J$82)*(MONTH($E232)-1)/12)*$H232</f>
        <v>0</v>
      </c>
      <c r="P232" s="229">
        <f>(SUM('1.  LRAMVA Summary'!K$54:K$80)+SUM('1.  LRAMVA Summary'!K$81:K$82)*(MONTH($E232)-1)/12)*$H232</f>
        <v>0</v>
      </c>
      <c r="Q232" s="229">
        <f>(SUM('1.  LRAMVA Summary'!L$54:L$80)+SUM('1.  LRAMVA Summary'!L$81:L$82)*(MONTH($E232)-1)/12)*$H232</f>
        <v>0</v>
      </c>
      <c r="R232" s="229">
        <f>(SUM('1.  LRAMVA Summary'!M$54:M$80)+SUM('1.  LRAMVA Summary'!M$81:M$82)*(MONTH($E232)-1)/12)*$H232</f>
        <v>0</v>
      </c>
      <c r="S232" s="229">
        <f>(SUM('1.  LRAMVA Summary'!N$54:N$80)+SUM('1.  LRAMVA Summary'!N$81:N$82)*(MONTH($E232)-1)/12)*$H232</f>
        <v>0</v>
      </c>
      <c r="T232" s="229">
        <f>(SUM('1.  LRAMVA Summary'!O$54:O$80)+SUM('1.  LRAMVA Summary'!O$81:O$82)*(MONTH($E232)-1)/12)*$H232</f>
        <v>0</v>
      </c>
      <c r="U232" s="229">
        <f>(SUM('1.  LRAMVA Summary'!P$54:P$80)+SUM('1.  LRAMVA Summary'!P$81:P$82)*(MONTH($E232)-1)/12)*$H232</f>
        <v>0</v>
      </c>
      <c r="V232" s="229">
        <f>(SUM('1.  LRAMVA Summary'!Q$54:Q$80)+SUM('1.  LRAMVA Summary'!Q$81:Q$82)*(MONTH($E232)-1)/12)*$H232</f>
        <v>0</v>
      </c>
      <c r="W232" s="230">
        <f t="shared" si="109"/>
        <v>0</v>
      </c>
    </row>
    <row r="233" spans="5:23">
      <c r="E233" s="213">
        <v>45901</v>
      </c>
      <c r="F233" s="213" t="s">
        <v>751</v>
      </c>
      <c r="G233" s="214" t="s">
        <v>68</v>
      </c>
      <c r="H233" s="239"/>
      <c r="I233" s="229">
        <f>(SUM('1.  LRAMVA Summary'!D$54:D$80)+SUM('1.  LRAMVA Summary'!D$81:D$82)*(MONTH($E233)-1)/12)*$H233</f>
        <v>0</v>
      </c>
      <c r="J233" s="229">
        <f>(SUM('1.  LRAMVA Summary'!E$54:E$80)+SUM('1.  LRAMVA Summary'!E$81:E$82)*(MONTH($E233)-1)/12)*$H233</f>
        <v>0</v>
      </c>
      <c r="K233" s="229">
        <f>(SUM('1.  LRAMVA Summary'!F$54:F$80)+SUM('1.  LRAMVA Summary'!F$81:F$82)*(MONTH($E233)-1)/12)*$H233</f>
        <v>0</v>
      </c>
      <c r="L233" s="229">
        <f>(SUM('1.  LRAMVA Summary'!G$54:G$80)+SUM('1.  LRAMVA Summary'!G$81:G$82)*(MONTH($E233)-1)/12)*$H233</f>
        <v>0</v>
      </c>
      <c r="M233" s="229">
        <f>(SUM('1.  LRAMVA Summary'!H$54:H$80)+SUM('1.  LRAMVA Summary'!H$81:H$82)*(MONTH($E233)-1)/12)*$H233</f>
        <v>0</v>
      </c>
      <c r="N233" s="229">
        <f>(SUM('1.  LRAMVA Summary'!I$54:I$80)+SUM('1.  LRAMVA Summary'!I$81:I$82)*(MONTH($E233)-1)/12)*$H233</f>
        <v>0</v>
      </c>
      <c r="O233" s="229">
        <f>(SUM('1.  LRAMVA Summary'!J$54:J$80)+SUM('1.  LRAMVA Summary'!J$81:J$82)*(MONTH($E233)-1)/12)*$H233</f>
        <v>0</v>
      </c>
      <c r="P233" s="229">
        <f>(SUM('1.  LRAMVA Summary'!K$54:K$80)+SUM('1.  LRAMVA Summary'!K$81:K$82)*(MONTH($E233)-1)/12)*$H233</f>
        <v>0</v>
      </c>
      <c r="Q233" s="229">
        <f>(SUM('1.  LRAMVA Summary'!L$54:L$80)+SUM('1.  LRAMVA Summary'!L$81:L$82)*(MONTH($E233)-1)/12)*$H233</f>
        <v>0</v>
      </c>
      <c r="R233" s="229">
        <f>(SUM('1.  LRAMVA Summary'!M$54:M$80)+SUM('1.  LRAMVA Summary'!M$81:M$82)*(MONTH($E233)-1)/12)*$H233</f>
        <v>0</v>
      </c>
      <c r="S233" s="229">
        <f>(SUM('1.  LRAMVA Summary'!N$54:N$80)+SUM('1.  LRAMVA Summary'!N$81:N$82)*(MONTH($E233)-1)/12)*$H233</f>
        <v>0</v>
      </c>
      <c r="T233" s="229">
        <f>(SUM('1.  LRAMVA Summary'!O$54:O$80)+SUM('1.  LRAMVA Summary'!O$81:O$82)*(MONTH($E233)-1)/12)*$H233</f>
        <v>0</v>
      </c>
      <c r="U233" s="229">
        <f>(SUM('1.  LRAMVA Summary'!P$54:P$80)+SUM('1.  LRAMVA Summary'!P$81:P$82)*(MONTH($E233)-1)/12)*$H233</f>
        <v>0</v>
      </c>
      <c r="V233" s="229">
        <f>(SUM('1.  LRAMVA Summary'!Q$54:Q$80)+SUM('1.  LRAMVA Summary'!Q$81:Q$82)*(MONTH($E233)-1)/12)*$H233</f>
        <v>0</v>
      </c>
      <c r="W233" s="230">
        <f t="shared" si="109"/>
        <v>0</v>
      </c>
    </row>
    <row r="234" spans="5:23">
      <c r="E234" s="213">
        <v>45931</v>
      </c>
      <c r="F234" s="213" t="s">
        <v>751</v>
      </c>
      <c r="G234" s="214" t="s">
        <v>69</v>
      </c>
      <c r="H234" s="239"/>
      <c r="I234" s="229">
        <f>(SUM('1.  LRAMVA Summary'!D$54:D$80)+SUM('1.  LRAMVA Summary'!D$81:D$82)*(MONTH($E234)-1)/12)*$H234</f>
        <v>0</v>
      </c>
      <c r="J234" s="229">
        <f>(SUM('1.  LRAMVA Summary'!E$54:E$80)+SUM('1.  LRAMVA Summary'!E$81:E$82)*(MONTH($E234)-1)/12)*$H234</f>
        <v>0</v>
      </c>
      <c r="K234" s="229">
        <f>(SUM('1.  LRAMVA Summary'!F$54:F$80)+SUM('1.  LRAMVA Summary'!F$81:F$82)*(MONTH($E234)-1)/12)*$H234</f>
        <v>0</v>
      </c>
      <c r="L234" s="229">
        <f>(SUM('1.  LRAMVA Summary'!G$54:G$80)+SUM('1.  LRAMVA Summary'!G$81:G$82)*(MONTH($E234)-1)/12)*$H234</f>
        <v>0</v>
      </c>
      <c r="M234" s="229">
        <f>(SUM('1.  LRAMVA Summary'!H$54:H$80)+SUM('1.  LRAMVA Summary'!H$81:H$82)*(MONTH($E234)-1)/12)*$H234</f>
        <v>0</v>
      </c>
      <c r="N234" s="229">
        <f>(SUM('1.  LRAMVA Summary'!I$54:I$80)+SUM('1.  LRAMVA Summary'!I$81:I$82)*(MONTH($E234)-1)/12)*$H234</f>
        <v>0</v>
      </c>
      <c r="O234" s="229">
        <f>(SUM('1.  LRAMVA Summary'!J$54:J$80)+SUM('1.  LRAMVA Summary'!J$81:J$82)*(MONTH($E234)-1)/12)*$H234</f>
        <v>0</v>
      </c>
      <c r="P234" s="229">
        <f>(SUM('1.  LRAMVA Summary'!K$54:K$80)+SUM('1.  LRAMVA Summary'!K$81:K$82)*(MONTH($E234)-1)/12)*$H234</f>
        <v>0</v>
      </c>
      <c r="Q234" s="229">
        <f>(SUM('1.  LRAMVA Summary'!L$54:L$80)+SUM('1.  LRAMVA Summary'!L$81:L$82)*(MONTH($E234)-1)/12)*$H234</f>
        <v>0</v>
      </c>
      <c r="R234" s="229">
        <f>(SUM('1.  LRAMVA Summary'!M$54:M$80)+SUM('1.  LRAMVA Summary'!M$81:M$82)*(MONTH($E234)-1)/12)*$H234</f>
        <v>0</v>
      </c>
      <c r="S234" s="229">
        <f>(SUM('1.  LRAMVA Summary'!N$54:N$80)+SUM('1.  LRAMVA Summary'!N$81:N$82)*(MONTH($E234)-1)/12)*$H234</f>
        <v>0</v>
      </c>
      <c r="T234" s="229">
        <f>(SUM('1.  LRAMVA Summary'!O$54:O$80)+SUM('1.  LRAMVA Summary'!O$81:O$82)*(MONTH($E234)-1)/12)*$H234</f>
        <v>0</v>
      </c>
      <c r="U234" s="229">
        <f>(SUM('1.  LRAMVA Summary'!P$54:P$80)+SUM('1.  LRAMVA Summary'!P$81:P$82)*(MONTH($E234)-1)/12)*$H234</f>
        <v>0</v>
      </c>
      <c r="V234" s="229">
        <f>(SUM('1.  LRAMVA Summary'!Q$54:Q$80)+SUM('1.  LRAMVA Summary'!Q$81:Q$82)*(MONTH($E234)-1)/12)*$H234</f>
        <v>0</v>
      </c>
      <c r="W234" s="230">
        <f t="shared" si="109"/>
        <v>0</v>
      </c>
    </row>
    <row r="235" spans="5:23">
      <c r="E235" s="213">
        <v>45962</v>
      </c>
      <c r="F235" s="213" t="s">
        <v>751</v>
      </c>
      <c r="G235" s="214" t="s">
        <v>69</v>
      </c>
      <c r="H235" s="239"/>
      <c r="I235" s="229">
        <f>(SUM('1.  LRAMVA Summary'!D$54:D$80)+SUM('1.  LRAMVA Summary'!D$81:D$82)*(MONTH($E235)-1)/12)*$H235</f>
        <v>0</v>
      </c>
      <c r="J235" s="229">
        <f>(SUM('1.  LRAMVA Summary'!E$54:E$80)+SUM('1.  LRAMVA Summary'!E$81:E$82)*(MONTH($E235)-1)/12)*$H235</f>
        <v>0</v>
      </c>
      <c r="K235" s="229">
        <f>(SUM('1.  LRAMVA Summary'!F$54:F$80)+SUM('1.  LRAMVA Summary'!F$81:F$82)*(MONTH($E235)-1)/12)*$H235</f>
        <v>0</v>
      </c>
      <c r="L235" s="229">
        <f>(SUM('1.  LRAMVA Summary'!G$54:G$80)+SUM('1.  LRAMVA Summary'!G$81:G$82)*(MONTH($E235)-1)/12)*$H235</f>
        <v>0</v>
      </c>
      <c r="M235" s="229">
        <f>(SUM('1.  LRAMVA Summary'!H$54:H$80)+SUM('1.  LRAMVA Summary'!H$81:H$82)*(MONTH($E235)-1)/12)*$H235</f>
        <v>0</v>
      </c>
      <c r="N235" s="229">
        <f>(SUM('1.  LRAMVA Summary'!I$54:I$80)+SUM('1.  LRAMVA Summary'!I$81:I$82)*(MONTH($E235)-1)/12)*$H235</f>
        <v>0</v>
      </c>
      <c r="O235" s="229">
        <f>(SUM('1.  LRAMVA Summary'!J$54:J$80)+SUM('1.  LRAMVA Summary'!J$81:J$82)*(MONTH($E235)-1)/12)*$H235</f>
        <v>0</v>
      </c>
      <c r="P235" s="229">
        <f>(SUM('1.  LRAMVA Summary'!K$54:K$80)+SUM('1.  LRAMVA Summary'!K$81:K$82)*(MONTH($E235)-1)/12)*$H235</f>
        <v>0</v>
      </c>
      <c r="Q235" s="229">
        <f>(SUM('1.  LRAMVA Summary'!L$54:L$80)+SUM('1.  LRAMVA Summary'!L$81:L$82)*(MONTH($E235)-1)/12)*$H235</f>
        <v>0</v>
      </c>
      <c r="R235" s="229">
        <f>(SUM('1.  LRAMVA Summary'!M$54:M$80)+SUM('1.  LRAMVA Summary'!M$81:M$82)*(MONTH($E235)-1)/12)*$H235</f>
        <v>0</v>
      </c>
      <c r="S235" s="229">
        <f>(SUM('1.  LRAMVA Summary'!N$54:N$80)+SUM('1.  LRAMVA Summary'!N$81:N$82)*(MONTH($E235)-1)/12)*$H235</f>
        <v>0</v>
      </c>
      <c r="T235" s="229">
        <f>(SUM('1.  LRAMVA Summary'!O$54:O$80)+SUM('1.  LRAMVA Summary'!O$81:O$82)*(MONTH($E235)-1)/12)*$H235</f>
        <v>0</v>
      </c>
      <c r="U235" s="229">
        <f>(SUM('1.  LRAMVA Summary'!P$54:P$80)+SUM('1.  LRAMVA Summary'!P$81:P$82)*(MONTH($E235)-1)/12)*$H235</f>
        <v>0</v>
      </c>
      <c r="V235" s="229">
        <f>(SUM('1.  LRAMVA Summary'!Q$54:Q$80)+SUM('1.  LRAMVA Summary'!Q$81:Q$82)*(MONTH($E235)-1)/12)*$H235</f>
        <v>0</v>
      </c>
      <c r="W235" s="230">
        <f t="shared" si="109"/>
        <v>0</v>
      </c>
    </row>
    <row r="236" spans="5:23">
      <c r="E236" s="213">
        <v>45992</v>
      </c>
      <c r="F236" s="213" t="s">
        <v>751</v>
      </c>
      <c r="G236" s="214" t="s">
        <v>69</v>
      </c>
      <c r="H236" s="239"/>
      <c r="I236" s="229">
        <f>(SUM('1.  LRAMVA Summary'!D$54:D$80)+SUM('1.  LRAMVA Summary'!D$81:D$82)*(MONTH($E236)-1)/12)*$H236</f>
        <v>0</v>
      </c>
      <c r="J236" s="229">
        <f>(SUM('1.  LRAMVA Summary'!E$54:E$80)+SUM('1.  LRAMVA Summary'!E$81:E$82)*(MONTH($E236)-1)/12)*$H236</f>
        <v>0</v>
      </c>
      <c r="K236" s="229">
        <f>(SUM('1.  LRAMVA Summary'!F$54:F$80)+SUM('1.  LRAMVA Summary'!F$81:F$82)*(MONTH($E236)-1)/12)*$H236</f>
        <v>0</v>
      </c>
      <c r="L236" s="229">
        <f>(SUM('1.  LRAMVA Summary'!G$54:G$80)+SUM('1.  LRAMVA Summary'!G$81:G$82)*(MONTH($E236)-1)/12)*$H236</f>
        <v>0</v>
      </c>
      <c r="M236" s="229">
        <f>(SUM('1.  LRAMVA Summary'!H$54:H$80)+SUM('1.  LRAMVA Summary'!H$81:H$82)*(MONTH($E236)-1)/12)*$H236</f>
        <v>0</v>
      </c>
      <c r="N236" s="229">
        <f>(SUM('1.  LRAMVA Summary'!I$54:I$80)+SUM('1.  LRAMVA Summary'!I$81:I$82)*(MONTH($E236)-1)/12)*$H236</f>
        <v>0</v>
      </c>
      <c r="O236" s="229">
        <f>(SUM('1.  LRAMVA Summary'!J$54:J$80)+SUM('1.  LRAMVA Summary'!J$81:J$82)*(MONTH($E236)-1)/12)*$H236</f>
        <v>0</v>
      </c>
      <c r="P236" s="229">
        <f>(SUM('1.  LRAMVA Summary'!K$54:K$80)+SUM('1.  LRAMVA Summary'!K$81:K$82)*(MONTH($E236)-1)/12)*$H236</f>
        <v>0</v>
      </c>
      <c r="Q236" s="229">
        <f>(SUM('1.  LRAMVA Summary'!L$54:L$80)+SUM('1.  LRAMVA Summary'!L$81:L$82)*(MONTH($E236)-1)/12)*$H236</f>
        <v>0</v>
      </c>
      <c r="R236" s="229">
        <f>(SUM('1.  LRAMVA Summary'!M$54:M$80)+SUM('1.  LRAMVA Summary'!M$81:M$82)*(MONTH($E236)-1)/12)*$H236</f>
        <v>0</v>
      </c>
      <c r="S236" s="229">
        <f>(SUM('1.  LRAMVA Summary'!N$54:N$80)+SUM('1.  LRAMVA Summary'!N$81:N$82)*(MONTH($E236)-1)/12)*$H236</f>
        <v>0</v>
      </c>
      <c r="T236" s="229">
        <f>(SUM('1.  LRAMVA Summary'!O$54:O$80)+SUM('1.  LRAMVA Summary'!O$81:O$82)*(MONTH($E236)-1)/12)*$H236</f>
        <v>0</v>
      </c>
      <c r="U236" s="229">
        <f>(SUM('1.  LRAMVA Summary'!P$54:P$80)+SUM('1.  LRAMVA Summary'!P$81:P$82)*(MONTH($E236)-1)/12)*$H236</f>
        <v>0</v>
      </c>
      <c r="V236" s="229">
        <f>(SUM('1.  LRAMVA Summary'!Q$54:Q$80)+SUM('1.  LRAMVA Summary'!Q$81:Q$82)*(MONTH($E236)-1)/12)*$H236</f>
        <v>0</v>
      </c>
      <c r="W236" s="230">
        <f>SUM(I236:V236)</f>
        <v>0</v>
      </c>
    </row>
    <row r="237" spans="5:23" ht="15.75" thickBot="1">
      <c r="E237" s="215" t="s">
        <v>749</v>
      </c>
      <c r="F237" s="215"/>
      <c r="G237" s="216"/>
      <c r="H237" s="217"/>
      <c r="I237" s="218">
        <f>SUM(I224:I236)</f>
        <v>0</v>
      </c>
      <c r="J237" s="218">
        <f>SUM(J224:J236)</f>
        <v>429.22775369458094</v>
      </c>
      <c r="K237" s="218">
        <f t="shared" ref="K237:U237" si="110">SUM(K224:K236)</f>
        <v>1839.0509362433379</v>
      </c>
      <c r="L237" s="218">
        <f t="shared" si="110"/>
        <v>73.445066291795243</v>
      </c>
      <c r="M237" s="218">
        <f>SUM(M224:M236)</f>
        <v>-0.59316657875000023</v>
      </c>
      <c r="N237" s="218">
        <f t="shared" si="110"/>
        <v>-6.3629080441666668</v>
      </c>
      <c r="O237" s="218">
        <f t="shared" si="110"/>
        <v>-9.067597826250001</v>
      </c>
      <c r="P237" s="218">
        <f t="shared" si="110"/>
        <v>25.012926655071158</v>
      </c>
      <c r="Q237" s="218">
        <f t="shared" si="110"/>
        <v>0</v>
      </c>
      <c r="R237" s="218">
        <f t="shared" si="110"/>
        <v>0</v>
      </c>
      <c r="S237" s="218">
        <f t="shared" si="110"/>
        <v>0</v>
      </c>
      <c r="T237" s="218">
        <f t="shared" si="110"/>
        <v>0</v>
      </c>
      <c r="U237" s="218">
        <f t="shared" si="110"/>
        <v>0</v>
      </c>
      <c r="V237" s="218">
        <f>SUM(V224:V236)</f>
        <v>0</v>
      </c>
      <c r="W237" s="218">
        <f>SUM(W224:W236)</f>
        <v>2350.7130104356193</v>
      </c>
    </row>
    <row r="238" spans="5:23" ht="15.75" thickTop="1">
      <c r="E238" s="219" t="s">
        <v>67</v>
      </c>
      <c r="F238" s="219"/>
      <c r="G238" s="220"/>
      <c r="H238" s="221"/>
      <c r="I238" s="222"/>
      <c r="J238" s="222"/>
      <c r="K238" s="222"/>
      <c r="L238" s="222"/>
      <c r="M238" s="222"/>
      <c r="N238" s="222"/>
      <c r="O238" s="222"/>
      <c r="P238" s="222"/>
      <c r="Q238" s="222"/>
      <c r="R238" s="222"/>
      <c r="S238" s="222"/>
      <c r="T238" s="222"/>
      <c r="U238" s="222"/>
      <c r="V238" s="222"/>
      <c r="W238" s="223"/>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63"/>
  <sheetViews>
    <sheetView topLeftCell="H124" zoomScale="90" zoomScaleNormal="90" workbookViewId="0">
      <selection activeCell="T160" sqref="T160"/>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1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6"/>
      <c r="G12" s="177"/>
      <c r="H12" s="178"/>
      <c r="K12" s="178"/>
      <c r="L12" s="176"/>
      <c r="M12" s="176"/>
      <c r="N12" s="176"/>
      <c r="O12" s="176"/>
      <c r="P12" s="176"/>
      <c r="Q12" s="179"/>
    </row>
    <row r="13" spans="2:73" s="9" customFormat="1" ht="25.5" customHeight="1" outlineLevel="1" thickBot="1">
      <c r="B13" s="531"/>
      <c r="D13" s="617" t="s">
        <v>406</v>
      </c>
      <c r="E13" s="17"/>
      <c r="F13" s="176"/>
      <c r="G13" s="177"/>
      <c r="H13" s="178"/>
      <c r="K13" s="178"/>
      <c r="L13" s="176"/>
      <c r="M13" s="176"/>
      <c r="N13" s="176"/>
      <c r="O13" s="176"/>
      <c r="P13" s="176"/>
      <c r="Q13" s="179"/>
    </row>
    <row r="14" spans="2:73" ht="30" customHeight="1" outlineLevel="1" thickBot="1">
      <c r="B14" s="89"/>
      <c r="D14" s="590" t="s">
        <v>551</v>
      </c>
      <c r="I14" s="12"/>
      <c r="J14" s="12"/>
      <c r="BU14" s="12"/>
    </row>
    <row r="15" spans="2:73" ht="26.25" customHeight="1" outlineLevel="1">
      <c r="C15" s="89"/>
      <c r="I15" s="12"/>
      <c r="J15" s="12"/>
    </row>
    <row r="16" spans="2:73" ht="23.25" customHeight="1" outlineLevel="1">
      <c r="B16" s="115" t="s">
        <v>505</v>
      </c>
      <c r="C16" s="89"/>
      <c r="D16" s="595" t="s">
        <v>610</v>
      </c>
      <c r="E16" s="585"/>
      <c r="F16" s="585"/>
      <c r="G16" s="596"/>
      <c r="H16" s="585"/>
      <c r="I16" s="585"/>
      <c r="J16" s="585"/>
      <c r="K16" s="620"/>
      <c r="L16" s="585"/>
      <c r="M16" s="585"/>
      <c r="N16" s="585"/>
      <c r="O16" s="585"/>
      <c r="P16" s="585"/>
      <c r="Q16" s="585"/>
      <c r="R16" s="585"/>
      <c r="S16" s="585"/>
      <c r="T16" s="585"/>
      <c r="U16" s="585"/>
      <c r="V16" s="585"/>
      <c r="W16" s="585"/>
      <c r="X16" s="585"/>
      <c r="Y16" s="585"/>
      <c r="Z16" s="585"/>
      <c r="AA16" s="585"/>
      <c r="AB16" s="585"/>
      <c r="AC16" s="585"/>
      <c r="AD16" s="585"/>
      <c r="AE16" s="585"/>
      <c r="AF16" s="585"/>
      <c r="AG16" s="585"/>
    </row>
    <row r="17" spans="2:73" ht="23.25" customHeight="1" outlineLevel="1">
      <c r="B17" s="670" t="s">
        <v>604</v>
      </c>
      <c r="C17" s="89"/>
      <c r="D17" s="591" t="s">
        <v>582</v>
      </c>
      <c r="E17" s="585"/>
      <c r="F17" s="585"/>
      <c r="G17" s="596"/>
      <c r="H17" s="585"/>
      <c r="I17" s="585"/>
      <c r="J17" s="585"/>
      <c r="K17" s="620"/>
      <c r="L17" s="585"/>
      <c r="M17" s="585"/>
      <c r="N17" s="585"/>
      <c r="O17" s="585"/>
      <c r="P17" s="585"/>
      <c r="Q17" s="585"/>
      <c r="R17" s="585"/>
      <c r="S17" s="585"/>
      <c r="T17" s="585"/>
      <c r="U17" s="585"/>
      <c r="V17" s="585"/>
      <c r="W17" s="585"/>
      <c r="X17" s="585"/>
      <c r="Y17" s="585"/>
      <c r="Z17" s="585"/>
      <c r="AA17" s="585"/>
      <c r="AB17" s="585"/>
      <c r="AC17" s="585"/>
      <c r="AD17" s="585"/>
      <c r="AE17" s="585"/>
      <c r="AF17" s="585"/>
      <c r="AG17" s="585"/>
    </row>
    <row r="18" spans="2:73" ht="23.25" customHeight="1" outlineLevel="1">
      <c r="C18" s="89"/>
      <c r="D18" s="591" t="s">
        <v>617</v>
      </c>
      <c r="E18" s="585"/>
      <c r="F18" s="585"/>
      <c r="G18" s="596"/>
      <c r="H18" s="585"/>
      <c r="I18" s="585"/>
      <c r="J18" s="585"/>
      <c r="K18" s="620"/>
      <c r="L18" s="585"/>
      <c r="M18" s="585"/>
      <c r="N18" s="585"/>
      <c r="O18" s="585"/>
      <c r="P18" s="585"/>
      <c r="Q18" s="585"/>
      <c r="R18" s="585"/>
      <c r="S18" s="585"/>
      <c r="T18" s="585"/>
      <c r="U18" s="585"/>
      <c r="V18" s="585"/>
      <c r="W18" s="585"/>
      <c r="X18" s="585"/>
      <c r="Y18" s="585"/>
      <c r="Z18" s="585"/>
      <c r="AA18" s="585"/>
      <c r="AB18" s="585"/>
      <c r="AC18" s="585"/>
      <c r="AD18" s="585"/>
      <c r="AE18" s="585"/>
      <c r="AF18" s="585"/>
      <c r="AG18" s="585"/>
    </row>
    <row r="19" spans="2:73" ht="23.25" customHeight="1" outlineLevel="1">
      <c r="C19" s="89"/>
      <c r="D19" s="591" t="s">
        <v>616</v>
      </c>
      <c r="E19" s="585"/>
      <c r="F19" s="585"/>
      <c r="G19" s="596"/>
      <c r="H19" s="585"/>
      <c r="I19" s="585"/>
      <c r="J19" s="585"/>
      <c r="K19" s="620"/>
      <c r="L19" s="585"/>
      <c r="M19" s="585"/>
      <c r="N19" s="585"/>
      <c r="O19" s="585"/>
      <c r="P19" s="585"/>
      <c r="Q19" s="585"/>
      <c r="R19" s="585"/>
      <c r="S19" s="585"/>
      <c r="T19" s="585"/>
      <c r="U19" s="585"/>
      <c r="V19" s="585"/>
      <c r="W19" s="585"/>
      <c r="X19" s="585"/>
      <c r="Y19" s="585"/>
      <c r="Z19" s="585"/>
      <c r="AA19" s="585"/>
      <c r="AB19" s="585"/>
      <c r="AC19" s="585"/>
      <c r="AD19" s="585"/>
      <c r="AE19" s="585"/>
      <c r="AF19" s="585"/>
      <c r="AG19" s="585"/>
    </row>
    <row r="20" spans="2:73" ht="23.25" customHeight="1" outlineLevel="1">
      <c r="C20" s="89"/>
      <c r="D20" s="591" t="s">
        <v>618</v>
      </c>
      <c r="E20" s="585"/>
      <c r="F20" s="585"/>
      <c r="G20" s="596"/>
      <c r="H20" s="585"/>
      <c r="I20" s="585"/>
      <c r="J20" s="585"/>
      <c r="K20" s="620"/>
      <c r="L20" s="585"/>
      <c r="M20" s="585"/>
      <c r="N20" s="585"/>
      <c r="O20" s="585"/>
      <c r="P20" s="585"/>
      <c r="Q20" s="585"/>
      <c r="R20" s="585"/>
      <c r="S20" s="585"/>
      <c r="T20" s="585"/>
      <c r="U20" s="585"/>
      <c r="V20" s="585"/>
      <c r="W20" s="585"/>
      <c r="X20" s="585"/>
      <c r="Y20" s="585"/>
      <c r="Z20" s="585"/>
      <c r="AA20" s="585"/>
      <c r="AB20" s="585"/>
      <c r="AC20" s="585"/>
      <c r="AD20" s="585"/>
      <c r="AE20" s="585"/>
      <c r="AF20" s="585"/>
      <c r="AG20" s="585"/>
    </row>
    <row r="21" spans="2:73" ht="23.25" customHeight="1" outlineLevel="1">
      <c r="C21" s="89"/>
      <c r="D21" s="682" t="s">
        <v>628</v>
      </c>
      <c r="E21" s="585"/>
      <c r="F21" s="585"/>
      <c r="G21" s="596"/>
      <c r="H21" s="585"/>
      <c r="I21" s="585"/>
      <c r="J21" s="585"/>
      <c r="K21" s="620"/>
      <c r="L21" s="585"/>
      <c r="M21" s="585"/>
      <c r="N21" s="585"/>
      <c r="O21" s="585"/>
      <c r="P21" s="585"/>
      <c r="Q21" s="585"/>
      <c r="R21" s="585"/>
      <c r="S21" s="585"/>
      <c r="T21" s="585"/>
      <c r="U21" s="585"/>
      <c r="V21" s="585"/>
      <c r="W21" s="585"/>
      <c r="X21" s="585"/>
      <c r="Y21" s="585"/>
      <c r="Z21" s="585"/>
      <c r="AA21" s="585"/>
      <c r="AB21" s="585"/>
      <c r="AC21" s="585"/>
      <c r="AD21" s="585"/>
      <c r="AE21" s="585"/>
      <c r="AF21" s="585"/>
      <c r="AG21" s="585"/>
    </row>
    <row r="22" spans="2:73">
      <c r="I22" s="12"/>
      <c r="J22" s="12"/>
    </row>
    <row r="23" spans="2:73" ht="15.75">
      <c r="B23" s="181" t="s">
        <v>587</v>
      </c>
      <c r="H23" s="10"/>
      <c r="I23" s="10"/>
      <c r="J23" s="10"/>
    </row>
    <row r="24" spans="2:73" s="650" customFormat="1" ht="21" customHeight="1">
      <c r="B24" s="681" t="s">
        <v>591</v>
      </c>
      <c r="C24" s="936" t="s">
        <v>592</v>
      </c>
      <c r="D24" s="936"/>
      <c r="E24" s="936"/>
      <c r="F24" s="936"/>
      <c r="G24" s="936"/>
      <c r="H24" s="658" t="s">
        <v>589</v>
      </c>
      <c r="I24" s="658" t="s">
        <v>588</v>
      </c>
      <c r="J24" s="658" t="s">
        <v>590</v>
      </c>
      <c r="K24" s="649"/>
      <c r="L24" s="650" t="s">
        <v>592</v>
      </c>
      <c r="AQ24" s="650" t="s">
        <v>592</v>
      </c>
      <c r="BU24" s="649"/>
    </row>
    <row r="25" spans="2:73" s="249" customFormat="1" ht="49.5" customHeight="1">
      <c r="B25" s="244" t="s">
        <v>473</v>
      </c>
      <c r="C25" s="244" t="s">
        <v>211</v>
      </c>
      <c r="D25" s="608" t="s">
        <v>474</v>
      </c>
      <c r="E25" s="244" t="s">
        <v>208</v>
      </c>
      <c r="F25" s="244" t="s">
        <v>475</v>
      </c>
      <c r="G25" s="244" t="s">
        <v>476</v>
      </c>
      <c r="H25" s="608" t="s">
        <v>477</v>
      </c>
      <c r="I25" s="616" t="s">
        <v>580</v>
      </c>
      <c r="J25" s="623" t="s">
        <v>581</v>
      </c>
      <c r="K25" s="621"/>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71"/>
      <c r="I26" s="614"/>
      <c r="J26" s="614"/>
      <c r="K26" s="622"/>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737" t="s">
        <v>776</v>
      </c>
      <c r="C27" s="737" t="s">
        <v>777</v>
      </c>
      <c r="D27" s="737" t="s">
        <v>2</v>
      </c>
      <c r="E27" s="737" t="s">
        <v>753</v>
      </c>
      <c r="F27" s="737" t="s">
        <v>29</v>
      </c>
      <c r="G27" s="737" t="s">
        <v>778</v>
      </c>
      <c r="H27" s="737">
        <v>2011</v>
      </c>
      <c r="I27" s="624" t="s">
        <v>568</v>
      </c>
      <c r="J27" s="624" t="s">
        <v>586</v>
      </c>
      <c r="K27" s="613"/>
      <c r="L27" s="675">
        <v>3.1874457525847388</v>
      </c>
      <c r="M27" s="676">
        <v>3.1874457525847388</v>
      </c>
      <c r="N27" s="676">
        <v>3.1874457525847388</v>
      </c>
      <c r="O27" s="676">
        <v>1.097541467086852</v>
      </c>
      <c r="P27" s="676">
        <v>0</v>
      </c>
      <c r="Q27" s="676">
        <v>0</v>
      </c>
      <c r="R27" s="676">
        <v>0</v>
      </c>
      <c r="S27" s="676">
        <v>0</v>
      </c>
      <c r="T27" s="676">
        <v>0</v>
      </c>
      <c r="U27" s="676">
        <v>0</v>
      </c>
      <c r="V27" s="676">
        <v>0</v>
      </c>
      <c r="W27" s="676">
        <v>0</v>
      </c>
      <c r="X27" s="676">
        <v>0</v>
      </c>
      <c r="Y27" s="676">
        <v>0</v>
      </c>
      <c r="Z27" s="676">
        <v>0</v>
      </c>
      <c r="AA27" s="676">
        <v>0</v>
      </c>
      <c r="AB27" s="676">
        <v>0</v>
      </c>
      <c r="AC27" s="676">
        <v>0</v>
      </c>
      <c r="AD27" s="676">
        <v>0</v>
      </c>
      <c r="AE27" s="676">
        <v>0</v>
      </c>
      <c r="AF27" s="676">
        <v>0</v>
      </c>
      <c r="AG27" s="676">
        <v>0</v>
      </c>
      <c r="AH27" s="676">
        <v>0</v>
      </c>
      <c r="AI27" s="676">
        <v>0</v>
      </c>
      <c r="AJ27" s="676">
        <v>0</v>
      </c>
      <c r="AK27" s="676">
        <v>0</v>
      </c>
      <c r="AL27" s="676">
        <v>0</v>
      </c>
      <c r="AM27" s="676">
        <v>0</v>
      </c>
      <c r="AN27" s="676">
        <v>0</v>
      </c>
      <c r="AO27" s="677">
        <v>0</v>
      </c>
      <c r="AP27" s="613"/>
      <c r="AQ27" s="675">
        <v>3825.890381550802</v>
      </c>
      <c r="AR27" s="676">
        <v>3825.890381550802</v>
      </c>
      <c r="AS27" s="676">
        <v>3825.890381550802</v>
      </c>
      <c r="AT27" s="676">
        <v>1956.9842361982471</v>
      </c>
      <c r="AU27" s="676">
        <v>0</v>
      </c>
      <c r="AV27" s="676">
        <v>0</v>
      </c>
      <c r="AW27" s="676">
        <v>0</v>
      </c>
      <c r="AX27" s="676">
        <v>0</v>
      </c>
      <c r="AY27" s="676">
        <v>0</v>
      </c>
      <c r="AZ27" s="676">
        <v>0</v>
      </c>
      <c r="BA27" s="676">
        <v>0</v>
      </c>
      <c r="BB27" s="676">
        <v>0</v>
      </c>
      <c r="BC27" s="676">
        <v>0</v>
      </c>
      <c r="BD27" s="676">
        <v>0</v>
      </c>
      <c r="BE27" s="676">
        <v>0</v>
      </c>
      <c r="BF27" s="676">
        <v>0</v>
      </c>
      <c r="BG27" s="676">
        <v>0</v>
      </c>
      <c r="BH27" s="676">
        <v>0</v>
      </c>
      <c r="BI27" s="676">
        <v>0</v>
      </c>
      <c r="BJ27" s="676">
        <v>0</v>
      </c>
      <c r="BK27" s="676">
        <v>0</v>
      </c>
      <c r="BL27" s="676">
        <v>0</v>
      </c>
      <c r="BM27" s="676">
        <v>0</v>
      </c>
      <c r="BN27" s="676">
        <v>0</v>
      </c>
      <c r="BO27" s="676">
        <v>0</v>
      </c>
      <c r="BP27" s="676">
        <v>0</v>
      </c>
      <c r="BQ27" s="676">
        <v>0</v>
      </c>
      <c r="BR27" s="676">
        <v>0</v>
      </c>
      <c r="BS27" s="676">
        <v>0</v>
      </c>
      <c r="BT27" s="677">
        <v>0</v>
      </c>
      <c r="BU27" s="16"/>
    </row>
    <row r="28" spans="2:73" s="17" customFormat="1" ht="15.75">
      <c r="B28" s="737" t="s">
        <v>776</v>
      </c>
      <c r="C28" s="737" t="s">
        <v>777</v>
      </c>
      <c r="D28" s="737" t="s">
        <v>1</v>
      </c>
      <c r="E28" s="737" t="s">
        <v>753</v>
      </c>
      <c r="F28" s="737" t="s">
        <v>29</v>
      </c>
      <c r="G28" s="737" t="s">
        <v>778</v>
      </c>
      <c r="H28" s="737">
        <v>2011</v>
      </c>
      <c r="I28" s="624" t="s">
        <v>568</v>
      </c>
      <c r="J28" s="624" t="s">
        <v>586</v>
      </c>
      <c r="K28" s="613"/>
      <c r="L28" s="675">
        <v>41.105799986752402</v>
      </c>
      <c r="M28" s="676">
        <v>41.105799986752402</v>
      </c>
      <c r="N28" s="676">
        <v>41.105799986752402</v>
      </c>
      <c r="O28" s="676">
        <v>39.750639795766361</v>
      </c>
      <c r="P28" s="676">
        <v>26.358141246264015</v>
      </c>
      <c r="Q28" s="676">
        <v>0</v>
      </c>
      <c r="R28" s="676">
        <v>0</v>
      </c>
      <c r="S28" s="676">
        <v>0</v>
      </c>
      <c r="T28" s="676">
        <v>0</v>
      </c>
      <c r="U28" s="676">
        <v>0</v>
      </c>
      <c r="V28" s="676">
        <v>0</v>
      </c>
      <c r="W28" s="676">
        <v>0</v>
      </c>
      <c r="X28" s="676">
        <v>0</v>
      </c>
      <c r="Y28" s="676">
        <v>0</v>
      </c>
      <c r="Z28" s="676">
        <v>0</v>
      </c>
      <c r="AA28" s="676">
        <v>0</v>
      </c>
      <c r="AB28" s="676">
        <v>0</v>
      </c>
      <c r="AC28" s="676">
        <v>0</v>
      </c>
      <c r="AD28" s="676">
        <v>0</v>
      </c>
      <c r="AE28" s="676">
        <v>0</v>
      </c>
      <c r="AF28" s="676">
        <v>0</v>
      </c>
      <c r="AG28" s="676">
        <v>0</v>
      </c>
      <c r="AH28" s="676">
        <v>0</v>
      </c>
      <c r="AI28" s="676">
        <v>0</v>
      </c>
      <c r="AJ28" s="676">
        <v>0</v>
      </c>
      <c r="AK28" s="676">
        <v>0</v>
      </c>
      <c r="AL28" s="676">
        <v>0</v>
      </c>
      <c r="AM28" s="676">
        <v>0</v>
      </c>
      <c r="AN28" s="676">
        <v>0</v>
      </c>
      <c r="AO28" s="677">
        <v>0</v>
      </c>
      <c r="AP28" s="613"/>
      <c r="AQ28" s="675">
        <v>288761.7718260308</v>
      </c>
      <c r="AR28" s="676">
        <v>288761.7718260308</v>
      </c>
      <c r="AS28" s="676">
        <v>288761.7718260308</v>
      </c>
      <c r="AT28" s="676">
        <v>287549.91383499955</v>
      </c>
      <c r="AU28" s="676">
        <v>200473.05071155936</v>
      </c>
      <c r="AV28" s="676">
        <v>0</v>
      </c>
      <c r="AW28" s="676">
        <v>0</v>
      </c>
      <c r="AX28" s="676">
        <v>0</v>
      </c>
      <c r="AY28" s="676">
        <v>0</v>
      </c>
      <c r="AZ28" s="676">
        <v>0</v>
      </c>
      <c r="BA28" s="676">
        <v>0</v>
      </c>
      <c r="BB28" s="676">
        <v>0</v>
      </c>
      <c r="BC28" s="676">
        <v>0</v>
      </c>
      <c r="BD28" s="676">
        <v>0</v>
      </c>
      <c r="BE28" s="676">
        <v>0</v>
      </c>
      <c r="BF28" s="676">
        <v>0</v>
      </c>
      <c r="BG28" s="676">
        <v>0</v>
      </c>
      <c r="BH28" s="676">
        <v>0</v>
      </c>
      <c r="BI28" s="676">
        <v>0</v>
      </c>
      <c r="BJ28" s="676">
        <v>0</v>
      </c>
      <c r="BK28" s="676">
        <v>0</v>
      </c>
      <c r="BL28" s="676">
        <v>0</v>
      </c>
      <c r="BM28" s="676">
        <v>0</v>
      </c>
      <c r="BN28" s="676">
        <v>0</v>
      </c>
      <c r="BO28" s="676">
        <v>0</v>
      </c>
      <c r="BP28" s="676">
        <v>0</v>
      </c>
      <c r="BQ28" s="676">
        <v>0</v>
      </c>
      <c r="BR28" s="676">
        <v>0</v>
      </c>
      <c r="BS28" s="676">
        <v>0</v>
      </c>
      <c r="BT28" s="677">
        <v>0</v>
      </c>
      <c r="BU28" s="16"/>
    </row>
    <row r="29" spans="2:73" s="17" customFormat="1" ht="16.5" customHeight="1">
      <c r="B29" s="737" t="s">
        <v>776</v>
      </c>
      <c r="C29" s="737" t="s">
        <v>777</v>
      </c>
      <c r="D29" s="738" t="s">
        <v>5</v>
      </c>
      <c r="E29" s="738" t="s">
        <v>753</v>
      </c>
      <c r="F29" s="737" t="s">
        <v>29</v>
      </c>
      <c r="G29" s="738" t="s">
        <v>778</v>
      </c>
      <c r="H29" s="738">
        <v>2011</v>
      </c>
      <c r="I29" s="624" t="s">
        <v>568</v>
      </c>
      <c r="J29" s="624" t="s">
        <v>586</v>
      </c>
      <c r="K29" s="613"/>
      <c r="L29" s="675">
        <v>10.86307615494947</v>
      </c>
      <c r="M29" s="676">
        <v>10.86307615494947</v>
      </c>
      <c r="N29" s="676">
        <v>10.86307615494947</v>
      </c>
      <c r="O29" s="676">
        <v>10.86307615494947</v>
      </c>
      <c r="P29" s="676">
        <v>10.106412904361958</v>
      </c>
      <c r="Q29" s="676">
        <v>9.2797901759809207</v>
      </c>
      <c r="R29" s="676">
        <v>7.5062620942673615</v>
      </c>
      <c r="S29" s="676">
        <v>7.4573898426380127</v>
      </c>
      <c r="T29" s="676">
        <v>9.040675821606559</v>
      </c>
      <c r="U29" s="676">
        <v>4.2885918017732747</v>
      </c>
      <c r="V29" s="676">
        <v>0.60987864459396934</v>
      </c>
      <c r="W29" s="676">
        <v>0.60962496458255766</v>
      </c>
      <c r="X29" s="676">
        <v>0.60962496458255766</v>
      </c>
      <c r="Y29" s="676">
        <v>0.56583998172015249</v>
      </c>
      <c r="Z29" s="676">
        <v>0.56583998172015249</v>
      </c>
      <c r="AA29" s="676">
        <v>0.47758992036717801</v>
      </c>
      <c r="AB29" s="676">
        <v>0</v>
      </c>
      <c r="AC29" s="676">
        <v>0</v>
      </c>
      <c r="AD29" s="676">
        <v>0</v>
      </c>
      <c r="AE29" s="676">
        <v>0</v>
      </c>
      <c r="AF29" s="676">
        <v>0</v>
      </c>
      <c r="AG29" s="676">
        <v>0</v>
      </c>
      <c r="AH29" s="676">
        <v>0</v>
      </c>
      <c r="AI29" s="676">
        <v>0</v>
      </c>
      <c r="AJ29" s="676">
        <v>0</v>
      </c>
      <c r="AK29" s="676">
        <v>0</v>
      </c>
      <c r="AL29" s="676">
        <v>0</v>
      </c>
      <c r="AM29" s="676">
        <v>0</v>
      </c>
      <c r="AN29" s="676">
        <v>0</v>
      </c>
      <c r="AO29" s="677">
        <v>0</v>
      </c>
      <c r="AP29" s="613"/>
      <c r="AQ29" s="675">
        <v>189855.7636330871</v>
      </c>
      <c r="AR29" s="676">
        <v>189855.7636330871</v>
      </c>
      <c r="AS29" s="676">
        <v>189855.7636330871</v>
      </c>
      <c r="AT29" s="676">
        <v>189855.7636330871</v>
      </c>
      <c r="AU29" s="676">
        <v>173514.18606827583</v>
      </c>
      <c r="AV29" s="676">
        <v>155661.70093412115</v>
      </c>
      <c r="AW29" s="676">
        <v>117358.99931858764</v>
      </c>
      <c r="AX29" s="676">
        <v>116930.87839431454</v>
      </c>
      <c r="AY29" s="676">
        <v>151124.94109328045</v>
      </c>
      <c r="AZ29" s="676">
        <v>48494.676514804552</v>
      </c>
      <c r="BA29" s="676">
        <v>17461.364099916893</v>
      </c>
      <c r="BB29" s="676">
        <v>15370.750605022977</v>
      </c>
      <c r="BC29" s="676">
        <v>15370.750605022977</v>
      </c>
      <c r="BD29" s="676">
        <v>11351.944919263413</v>
      </c>
      <c r="BE29" s="676">
        <v>11351.944919263413</v>
      </c>
      <c r="BF29" s="676">
        <v>10314.459862815362</v>
      </c>
      <c r="BG29" s="676">
        <v>0</v>
      </c>
      <c r="BH29" s="676">
        <v>0</v>
      </c>
      <c r="BI29" s="676">
        <v>0</v>
      </c>
      <c r="BJ29" s="676">
        <v>0</v>
      </c>
      <c r="BK29" s="676">
        <v>0</v>
      </c>
      <c r="BL29" s="676">
        <v>0</v>
      </c>
      <c r="BM29" s="676">
        <v>0</v>
      </c>
      <c r="BN29" s="676">
        <v>0</v>
      </c>
      <c r="BO29" s="676">
        <v>0</v>
      </c>
      <c r="BP29" s="676">
        <v>0</v>
      </c>
      <c r="BQ29" s="676">
        <v>0</v>
      </c>
      <c r="BR29" s="676">
        <v>0</v>
      </c>
      <c r="BS29" s="676">
        <v>0</v>
      </c>
      <c r="BT29" s="677">
        <v>0</v>
      </c>
      <c r="BU29" s="16"/>
    </row>
    <row r="30" spans="2:73" s="17" customFormat="1" ht="15.75">
      <c r="B30" s="737" t="s">
        <v>776</v>
      </c>
      <c r="C30" s="737" t="s">
        <v>777</v>
      </c>
      <c r="D30" s="738" t="s">
        <v>4</v>
      </c>
      <c r="E30" s="738" t="s">
        <v>753</v>
      </c>
      <c r="F30" s="737" t="s">
        <v>29</v>
      </c>
      <c r="G30" s="738" t="s">
        <v>778</v>
      </c>
      <c r="H30" s="738">
        <v>2011</v>
      </c>
      <c r="I30" s="624" t="s">
        <v>568</v>
      </c>
      <c r="J30" s="624" t="s">
        <v>586</v>
      </c>
      <c r="K30" s="613"/>
      <c r="L30" s="675">
        <v>7.4855600043947499</v>
      </c>
      <c r="M30" s="676">
        <v>7.4855600043947499</v>
      </c>
      <c r="N30" s="676">
        <v>7.4855600043947499</v>
      </c>
      <c r="O30" s="676">
        <v>7.4855600043947499</v>
      </c>
      <c r="P30" s="676">
        <v>7.0318085924800089</v>
      </c>
      <c r="Q30" s="676">
        <v>6.5361042883097165</v>
      </c>
      <c r="R30" s="676">
        <v>5.5082103200567172</v>
      </c>
      <c r="S30" s="676">
        <v>5.4503393681273611</v>
      </c>
      <c r="T30" s="676">
        <v>6.3997950842123945</v>
      </c>
      <c r="U30" s="676">
        <v>3.5500930115101648</v>
      </c>
      <c r="V30" s="676">
        <v>0.44049377551234969</v>
      </c>
      <c r="W30" s="676">
        <v>0.44022224505385393</v>
      </c>
      <c r="X30" s="676">
        <v>0.44022224505385393</v>
      </c>
      <c r="Y30" s="676">
        <v>0.43175327469245273</v>
      </c>
      <c r="Z30" s="676">
        <v>0.43175327469245273</v>
      </c>
      <c r="AA30" s="676">
        <v>0.41005389783307167</v>
      </c>
      <c r="AB30" s="676">
        <v>0</v>
      </c>
      <c r="AC30" s="676">
        <v>0</v>
      </c>
      <c r="AD30" s="676">
        <v>0</v>
      </c>
      <c r="AE30" s="676">
        <v>0</v>
      </c>
      <c r="AF30" s="676">
        <v>0</v>
      </c>
      <c r="AG30" s="676">
        <v>0</v>
      </c>
      <c r="AH30" s="676">
        <v>0</v>
      </c>
      <c r="AI30" s="676">
        <v>0</v>
      </c>
      <c r="AJ30" s="676">
        <v>0</v>
      </c>
      <c r="AK30" s="676">
        <v>0</v>
      </c>
      <c r="AL30" s="676">
        <v>0</v>
      </c>
      <c r="AM30" s="676">
        <v>0</v>
      </c>
      <c r="AN30" s="676">
        <v>0</v>
      </c>
      <c r="AO30" s="677">
        <v>0</v>
      </c>
      <c r="AP30" s="613"/>
      <c r="AQ30" s="675">
        <v>121767.38778038583</v>
      </c>
      <c r="AR30" s="676">
        <v>121767.38778038583</v>
      </c>
      <c r="AS30" s="676">
        <v>121767.38778038583</v>
      </c>
      <c r="AT30" s="676">
        <v>121767.38778038583</v>
      </c>
      <c r="AU30" s="676">
        <v>111967.76570651082</v>
      </c>
      <c r="AV30" s="676">
        <v>101262.09137976122</v>
      </c>
      <c r="AW30" s="676">
        <v>79062.772201030486</v>
      </c>
      <c r="AX30" s="676">
        <v>78555.822662129314</v>
      </c>
      <c r="AY30" s="676">
        <v>99061.119062753918</v>
      </c>
      <c r="AZ30" s="676">
        <v>37516.399636366077</v>
      </c>
      <c r="BA30" s="676">
        <v>12126.039785311248</v>
      </c>
      <c r="BB30" s="676">
        <v>9888.3181861721423</v>
      </c>
      <c r="BC30" s="676">
        <v>9888.3181861721423</v>
      </c>
      <c r="BD30" s="676">
        <v>9110.9935416042899</v>
      </c>
      <c r="BE30" s="676">
        <v>9110.9935416042899</v>
      </c>
      <c r="BF30" s="676">
        <v>8855.8914047819944</v>
      </c>
      <c r="BG30" s="676">
        <v>0</v>
      </c>
      <c r="BH30" s="676">
        <v>0</v>
      </c>
      <c r="BI30" s="676">
        <v>0</v>
      </c>
      <c r="BJ30" s="676">
        <v>0</v>
      </c>
      <c r="BK30" s="676">
        <v>0</v>
      </c>
      <c r="BL30" s="676">
        <v>0</v>
      </c>
      <c r="BM30" s="676">
        <v>0</v>
      </c>
      <c r="BN30" s="676">
        <v>0</v>
      </c>
      <c r="BO30" s="676">
        <v>0</v>
      </c>
      <c r="BP30" s="676">
        <v>0</v>
      </c>
      <c r="BQ30" s="676">
        <v>0</v>
      </c>
      <c r="BR30" s="676">
        <v>0</v>
      </c>
      <c r="BS30" s="676">
        <v>0</v>
      </c>
      <c r="BT30" s="677">
        <v>0</v>
      </c>
      <c r="BU30" s="16"/>
    </row>
    <row r="31" spans="2:73" s="17" customFormat="1" ht="15.75">
      <c r="B31" s="737" t="s">
        <v>776</v>
      </c>
      <c r="C31" s="737" t="s">
        <v>777</v>
      </c>
      <c r="D31" s="738" t="s">
        <v>3</v>
      </c>
      <c r="E31" s="738" t="s">
        <v>753</v>
      </c>
      <c r="F31" s="737" t="s">
        <v>29</v>
      </c>
      <c r="G31" s="738" t="s">
        <v>778</v>
      </c>
      <c r="H31" s="738">
        <v>2011</v>
      </c>
      <c r="I31" s="624" t="s">
        <v>568</v>
      </c>
      <c r="J31" s="624" t="s">
        <v>586</v>
      </c>
      <c r="K31" s="613"/>
      <c r="L31" s="675">
        <v>405.03198609872021</v>
      </c>
      <c r="M31" s="676">
        <v>405.03198609872021</v>
      </c>
      <c r="N31" s="676">
        <v>405.03198609872021</v>
      </c>
      <c r="O31" s="676">
        <v>405.03198609872021</v>
      </c>
      <c r="P31" s="676">
        <v>405.03198609872021</v>
      </c>
      <c r="Q31" s="676">
        <v>405.03198609872021</v>
      </c>
      <c r="R31" s="676">
        <v>405.03198609872021</v>
      </c>
      <c r="S31" s="676">
        <v>405.03198609872021</v>
      </c>
      <c r="T31" s="676">
        <v>405.03198609872021</v>
      </c>
      <c r="U31" s="676">
        <v>405.03198609872021</v>
      </c>
      <c r="V31" s="676">
        <v>405.03198609872021</v>
      </c>
      <c r="W31" s="676">
        <v>405.03198609872021</v>
      </c>
      <c r="X31" s="676">
        <v>405.03198609872021</v>
      </c>
      <c r="Y31" s="676">
        <v>405.03198609872021</v>
      </c>
      <c r="Z31" s="676">
        <v>405.03198609872021</v>
      </c>
      <c r="AA31" s="676">
        <v>405.03198609872021</v>
      </c>
      <c r="AB31" s="676">
        <v>405.03198609872021</v>
      </c>
      <c r="AC31" s="676">
        <v>405.03198609872021</v>
      </c>
      <c r="AD31" s="676">
        <v>332.7705505392907</v>
      </c>
      <c r="AE31" s="676">
        <v>0</v>
      </c>
      <c r="AF31" s="676">
        <v>0</v>
      </c>
      <c r="AG31" s="676">
        <v>0</v>
      </c>
      <c r="AH31" s="676">
        <v>0</v>
      </c>
      <c r="AI31" s="676">
        <v>0</v>
      </c>
      <c r="AJ31" s="676">
        <v>0</v>
      </c>
      <c r="AK31" s="676">
        <v>0</v>
      </c>
      <c r="AL31" s="676">
        <v>0</v>
      </c>
      <c r="AM31" s="676">
        <v>0</v>
      </c>
      <c r="AN31" s="676">
        <v>0</v>
      </c>
      <c r="AO31" s="677">
        <v>0</v>
      </c>
      <c r="AP31" s="613"/>
      <c r="AQ31" s="675">
        <v>748429.0923224577</v>
      </c>
      <c r="AR31" s="676">
        <v>748429.0923224577</v>
      </c>
      <c r="AS31" s="676">
        <v>748429.0923224577</v>
      </c>
      <c r="AT31" s="676">
        <v>748429.0923224577</v>
      </c>
      <c r="AU31" s="676">
        <v>748429.0923224577</v>
      </c>
      <c r="AV31" s="676">
        <v>748429.0923224577</v>
      </c>
      <c r="AW31" s="676">
        <v>748429.0923224577</v>
      </c>
      <c r="AX31" s="676">
        <v>748429.0923224577</v>
      </c>
      <c r="AY31" s="676">
        <v>748429.0923224577</v>
      </c>
      <c r="AZ31" s="676">
        <v>748429.0923224577</v>
      </c>
      <c r="BA31" s="676">
        <v>748429.0923224577</v>
      </c>
      <c r="BB31" s="676">
        <v>748429.0923224577</v>
      </c>
      <c r="BC31" s="676">
        <v>748429.0923224577</v>
      </c>
      <c r="BD31" s="676">
        <v>748429.0923224577</v>
      </c>
      <c r="BE31" s="676">
        <v>748429.0923224577</v>
      </c>
      <c r="BF31" s="676">
        <v>748429.0923224577</v>
      </c>
      <c r="BG31" s="676">
        <v>748429.0923224577</v>
      </c>
      <c r="BH31" s="676">
        <v>748429.0923224577</v>
      </c>
      <c r="BI31" s="676">
        <v>683803.80504368281</v>
      </c>
      <c r="BJ31" s="676">
        <v>0</v>
      </c>
      <c r="BK31" s="676">
        <v>0</v>
      </c>
      <c r="BL31" s="676">
        <v>0</v>
      </c>
      <c r="BM31" s="676">
        <v>0</v>
      </c>
      <c r="BN31" s="676">
        <v>0</v>
      </c>
      <c r="BO31" s="676">
        <v>0</v>
      </c>
      <c r="BP31" s="676">
        <v>0</v>
      </c>
      <c r="BQ31" s="676">
        <v>0</v>
      </c>
      <c r="BR31" s="676">
        <v>0</v>
      </c>
      <c r="BS31" s="676">
        <v>0</v>
      </c>
      <c r="BT31" s="677">
        <v>0</v>
      </c>
      <c r="BU31" s="16"/>
    </row>
    <row r="32" spans="2:73" s="17" customFormat="1" ht="15.75">
      <c r="B32" s="737" t="s">
        <v>776</v>
      </c>
      <c r="C32" s="738" t="s">
        <v>779</v>
      </c>
      <c r="D32" s="738" t="s">
        <v>780</v>
      </c>
      <c r="E32" s="738" t="s">
        <v>753</v>
      </c>
      <c r="F32" s="738" t="s">
        <v>781</v>
      </c>
      <c r="G32" s="738" t="s">
        <v>782</v>
      </c>
      <c r="H32" s="738">
        <v>2011</v>
      </c>
      <c r="I32" s="624" t="s">
        <v>568</v>
      </c>
      <c r="J32" s="624" t="s">
        <v>586</v>
      </c>
      <c r="K32" s="613"/>
      <c r="L32" s="675">
        <v>401.98910000000001</v>
      </c>
      <c r="M32" s="676">
        <v>0</v>
      </c>
      <c r="N32" s="676">
        <v>0</v>
      </c>
      <c r="O32" s="676">
        <v>0</v>
      </c>
      <c r="P32" s="676">
        <v>0</v>
      </c>
      <c r="Q32" s="676">
        <v>0</v>
      </c>
      <c r="R32" s="676">
        <v>0</v>
      </c>
      <c r="S32" s="676">
        <v>0</v>
      </c>
      <c r="T32" s="676">
        <v>0</v>
      </c>
      <c r="U32" s="676">
        <v>0</v>
      </c>
      <c r="V32" s="676">
        <v>0</v>
      </c>
      <c r="W32" s="676">
        <v>0</v>
      </c>
      <c r="X32" s="676">
        <v>0</v>
      </c>
      <c r="Y32" s="676">
        <v>0</v>
      </c>
      <c r="Z32" s="676">
        <v>0</v>
      </c>
      <c r="AA32" s="676">
        <v>0</v>
      </c>
      <c r="AB32" s="676">
        <v>0</v>
      </c>
      <c r="AC32" s="676">
        <v>0</v>
      </c>
      <c r="AD32" s="676">
        <v>0</v>
      </c>
      <c r="AE32" s="676">
        <v>0</v>
      </c>
      <c r="AF32" s="676">
        <v>0</v>
      </c>
      <c r="AG32" s="676">
        <v>0</v>
      </c>
      <c r="AH32" s="676">
        <v>0</v>
      </c>
      <c r="AI32" s="676">
        <v>0</v>
      </c>
      <c r="AJ32" s="676">
        <v>0</v>
      </c>
      <c r="AK32" s="676">
        <v>0</v>
      </c>
      <c r="AL32" s="676">
        <v>0</v>
      </c>
      <c r="AM32" s="676">
        <v>0</v>
      </c>
      <c r="AN32" s="676">
        <v>0</v>
      </c>
      <c r="AO32" s="677">
        <v>0</v>
      </c>
      <c r="AP32" s="613"/>
      <c r="AQ32" s="675">
        <v>15694.85</v>
      </c>
      <c r="AR32" s="676">
        <v>0</v>
      </c>
      <c r="AS32" s="676">
        <v>0</v>
      </c>
      <c r="AT32" s="676">
        <v>0</v>
      </c>
      <c r="AU32" s="676">
        <v>0</v>
      </c>
      <c r="AV32" s="676">
        <v>0</v>
      </c>
      <c r="AW32" s="676">
        <v>0</v>
      </c>
      <c r="AX32" s="676">
        <v>0</v>
      </c>
      <c r="AY32" s="676">
        <v>0</v>
      </c>
      <c r="AZ32" s="676">
        <v>0</v>
      </c>
      <c r="BA32" s="676">
        <v>0</v>
      </c>
      <c r="BB32" s="676">
        <v>0</v>
      </c>
      <c r="BC32" s="676">
        <v>0</v>
      </c>
      <c r="BD32" s="676">
        <v>0</v>
      </c>
      <c r="BE32" s="676">
        <v>0</v>
      </c>
      <c r="BF32" s="676">
        <v>0</v>
      </c>
      <c r="BG32" s="676">
        <v>0</v>
      </c>
      <c r="BH32" s="676">
        <v>0</v>
      </c>
      <c r="BI32" s="676">
        <v>0</v>
      </c>
      <c r="BJ32" s="676">
        <v>0</v>
      </c>
      <c r="BK32" s="676">
        <v>0</v>
      </c>
      <c r="BL32" s="676">
        <v>0</v>
      </c>
      <c r="BM32" s="676">
        <v>0</v>
      </c>
      <c r="BN32" s="676">
        <v>0</v>
      </c>
      <c r="BO32" s="676">
        <v>0</v>
      </c>
      <c r="BP32" s="676">
        <v>0</v>
      </c>
      <c r="BQ32" s="676">
        <v>0</v>
      </c>
      <c r="BR32" s="676">
        <v>0</v>
      </c>
      <c r="BS32" s="676">
        <v>0</v>
      </c>
      <c r="BT32" s="677"/>
      <c r="BU32" s="16"/>
    </row>
    <row r="33" spans="2:73" s="17" customFormat="1" ht="15.75">
      <c r="B33" s="737" t="s">
        <v>776</v>
      </c>
      <c r="C33" s="738" t="s">
        <v>779</v>
      </c>
      <c r="D33" s="738" t="s">
        <v>21</v>
      </c>
      <c r="E33" s="738" t="s">
        <v>753</v>
      </c>
      <c r="F33" s="738" t="s">
        <v>781</v>
      </c>
      <c r="G33" s="738" t="s">
        <v>778</v>
      </c>
      <c r="H33" s="738">
        <v>2011</v>
      </c>
      <c r="I33" s="624" t="s">
        <v>568</v>
      </c>
      <c r="J33" s="624" t="s">
        <v>586</v>
      </c>
      <c r="K33" s="613"/>
      <c r="L33" s="675">
        <v>91.55723199671263</v>
      </c>
      <c r="M33" s="676">
        <v>91.384408590482195</v>
      </c>
      <c r="N33" s="676">
        <v>91.384408590482195</v>
      </c>
      <c r="O33" s="676">
        <v>80.420491699224044</v>
      </c>
      <c r="P33" s="676">
        <v>80.207651562004486</v>
      </c>
      <c r="Q33" s="676">
        <v>80.165953554428313</v>
      </c>
      <c r="R33" s="676">
        <v>10.919071146021968</v>
      </c>
      <c r="S33" s="676">
        <v>10.919071146021968</v>
      </c>
      <c r="T33" s="676">
        <v>10.919071146021968</v>
      </c>
      <c r="U33" s="676">
        <v>10.919071146021968</v>
      </c>
      <c r="V33" s="676">
        <v>10.234690457349487</v>
      </c>
      <c r="W33" s="676">
        <v>10.234690457349487</v>
      </c>
      <c r="X33" s="676">
        <v>0</v>
      </c>
      <c r="Y33" s="676">
        <v>0</v>
      </c>
      <c r="Z33" s="676">
        <v>0</v>
      </c>
      <c r="AA33" s="676">
        <v>0</v>
      </c>
      <c r="AB33" s="676">
        <v>0</v>
      </c>
      <c r="AC33" s="676">
        <v>0</v>
      </c>
      <c r="AD33" s="676">
        <v>0</v>
      </c>
      <c r="AE33" s="676">
        <v>0</v>
      </c>
      <c r="AF33" s="676">
        <v>0</v>
      </c>
      <c r="AG33" s="676">
        <v>0</v>
      </c>
      <c r="AH33" s="676">
        <v>0</v>
      </c>
      <c r="AI33" s="676">
        <v>0</v>
      </c>
      <c r="AJ33" s="676">
        <v>0</v>
      </c>
      <c r="AK33" s="676">
        <v>0</v>
      </c>
      <c r="AL33" s="676">
        <v>0</v>
      </c>
      <c r="AM33" s="676">
        <v>0</v>
      </c>
      <c r="AN33" s="676">
        <v>0</v>
      </c>
      <c r="AO33" s="677">
        <v>0</v>
      </c>
      <c r="AP33" s="613"/>
      <c r="AQ33" s="675">
        <v>238083.68999104682</v>
      </c>
      <c r="AR33" s="676">
        <v>237600.97397918478</v>
      </c>
      <c r="AS33" s="676">
        <v>237600.97397918478</v>
      </c>
      <c r="AT33" s="676">
        <v>205599.2253797559</v>
      </c>
      <c r="AU33" s="676">
        <v>205004.7379521339</v>
      </c>
      <c r="AV33" s="676">
        <v>204888.27053398266</v>
      </c>
      <c r="AW33" s="676">
        <v>30464.544630472614</v>
      </c>
      <c r="AX33" s="676">
        <v>30464.544630472614</v>
      </c>
      <c r="AY33" s="676">
        <v>30464.544630472614</v>
      </c>
      <c r="AZ33" s="676">
        <v>30464.544630472614</v>
      </c>
      <c r="BA33" s="676">
        <v>25964.349692259864</v>
      </c>
      <c r="BB33" s="676">
        <v>25964.349692259864</v>
      </c>
      <c r="BC33" s="676">
        <v>0</v>
      </c>
      <c r="BD33" s="676">
        <v>0</v>
      </c>
      <c r="BE33" s="676">
        <v>0</v>
      </c>
      <c r="BF33" s="676">
        <v>0</v>
      </c>
      <c r="BG33" s="676">
        <v>0</v>
      </c>
      <c r="BH33" s="676">
        <v>0</v>
      </c>
      <c r="BI33" s="676">
        <v>0</v>
      </c>
      <c r="BJ33" s="676">
        <v>0</v>
      </c>
      <c r="BK33" s="676">
        <v>0</v>
      </c>
      <c r="BL33" s="676">
        <v>0</v>
      </c>
      <c r="BM33" s="676">
        <v>0</v>
      </c>
      <c r="BN33" s="676">
        <v>0</v>
      </c>
      <c r="BO33" s="676">
        <v>0</v>
      </c>
      <c r="BP33" s="676">
        <v>0</v>
      </c>
      <c r="BQ33" s="676">
        <v>0</v>
      </c>
      <c r="BR33" s="676">
        <v>0</v>
      </c>
      <c r="BS33" s="676">
        <v>0</v>
      </c>
      <c r="BT33" s="677">
        <v>0</v>
      </c>
      <c r="BU33" s="16"/>
    </row>
    <row r="34" spans="2:73" s="17" customFormat="1" ht="15.75">
      <c r="B34" s="737" t="s">
        <v>776</v>
      </c>
      <c r="C34" s="738" t="s">
        <v>779</v>
      </c>
      <c r="D34" s="738" t="s">
        <v>22</v>
      </c>
      <c r="E34" s="738" t="s">
        <v>753</v>
      </c>
      <c r="F34" s="738" t="s">
        <v>781</v>
      </c>
      <c r="G34" s="738" t="s">
        <v>778</v>
      </c>
      <c r="H34" s="738">
        <v>2011</v>
      </c>
      <c r="I34" s="624" t="s">
        <v>568</v>
      </c>
      <c r="J34" s="624" t="s">
        <v>586</v>
      </c>
      <c r="K34" s="613"/>
      <c r="L34" s="675">
        <v>57.479417571602184</v>
      </c>
      <c r="M34" s="676">
        <v>57.479417571602184</v>
      </c>
      <c r="N34" s="676">
        <v>57.479417571602184</v>
      </c>
      <c r="O34" s="676">
        <v>57.479417571602184</v>
      </c>
      <c r="P34" s="676">
        <v>57.479417571602184</v>
      </c>
      <c r="Q34" s="676">
        <v>57.479417571602184</v>
      </c>
      <c r="R34" s="676">
        <v>57.479417571602184</v>
      </c>
      <c r="S34" s="676">
        <v>57.479417571602184</v>
      </c>
      <c r="T34" s="676">
        <v>30.600382580159575</v>
      </c>
      <c r="U34" s="676">
        <v>30.600382580159575</v>
      </c>
      <c r="V34" s="676">
        <v>30.600382580159575</v>
      </c>
      <c r="W34" s="676">
        <v>30.600382580159575</v>
      </c>
      <c r="X34" s="676">
        <v>1.2378075927495631</v>
      </c>
      <c r="Y34" s="676">
        <v>1.2378075927495631</v>
      </c>
      <c r="Z34" s="676">
        <v>0</v>
      </c>
      <c r="AA34" s="676">
        <v>0</v>
      </c>
      <c r="AB34" s="676">
        <v>0</v>
      </c>
      <c r="AC34" s="676">
        <v>0</v>
      </c>
      <c r="AD34" s="676">
        <v>0</v>
      </c>
      <c r="AE34" s="676">
        <v>0</v>
      </c>
      <c r="AF34" s="676">
        <v>0</v>
      </c>
      <c r="AG34" s="676">
        <v>0</v>
      </c>
      <c r="AH34" s="676">
        <v>0</v>
      </c>
      <c r="AI34" s="676">
        <v>0</v>
      </c>
      <c r="AJ34" s="676">
        <v>0</v>
      </c>
      <c r="AK34" s="676">
        <v>0</v>
      </c>
      <c r="AL34" s="676">
        <v>0</v>
      </c>
      <c r="AM34" s="676">
        <v>0</v>
      </c>
      <c r="AN34" s="676">
        <v>0</v>
      </c>
      <c r="AO34" s="677">
        <v>0</v>
      </c>
      <c r="AP34" s="613"/>
      <c r="AQ34" s="675">
        <v>325703.34450750484</v>
      </c>
      <c r="AR34" s="676">
        <v>325703.34450750484</v>
      </c>
      <c r="AS34" s="676">
        <v>325703.34450750484</v>
      </c>
      <c r="AT34" s="676">
        <v>325703.34450750484</v>
      </c>
      <c r="AU34" s="676">
        <v>325703.34450750484</v>
      </c>
      <c r="AV34" s="676">
        <v>325703.34450750484</v>
      </c>
      <c r="AW34" s="676">
        <v>325703.34450750484</v>
      </c>
      <c r="AX34" s="676">
        <v>325703.34450750484</v>
      </c>
      <c r="AY34" s="676">
        <v>210010.64542834533</v>
      </c>
      <c r="AZ34" s="676">
        <v>210010.64542834533</v>
      </c>
      <c r="BA34" s="676">
        <v>210010.64542834533</v>
      </c>
      <c r="BB34" s="676">
        <v>210010.64542834533</v>
      </c>
      <c r="BC34" s="676">
        <v>37217.219556691409</v>
      </c>
      <c r="BD34" s="676">
        <v>37217.219556691409</v>
      </c>
      <c r="BE34" s="676">
        <v>0</v>
      </c>
      <c r="BF34" s="676">
        <v>0</v>
      </c>
      <c r="BG34" s="676">
        <v>0</v>
      </c>
      <c r="BH34" s="676">
        <v>0</v>
      </c>
      <c r="BI34" s="676">
        <v>0</v>
      </c>
      <c r="BJ34" s="676">
        <v>0</v>
      </c>
      <c r="BK34" s="676">
        <v>0</v>
      </c>
      <c r="BL34" s="676">
        <v>0</v>
      </c>
      <c r="BM34" s="676">
        <v>0</v>
      </c>
      <c r="BN34" s="676">
        <v>0</v>
      </c>
      <c r="BO34" s="676">
        <v>0</v>
      </c>
      <c r="BP34" s="676">
        <v>0</v>
      </c>
      <c r="BQ34" s="676">
        <v>0</v>
      </c>
      <c r="BR34" s="676">
        <v>0</v>
      </c>
      <c r="BS34" s="676">
        <v>0</v>
      </c>
      <c r="BT34" s="677">
        <v>0</v>
      </c>
      <c r="BU34" s="16"/>
    </row>
    <row r="35" spans="2:73" s="17" customFormat="1" ht="15.75">
      <c r="B35" s="737" t="s">
        <v>776</v>
      </c>
      <c r="C35" s="738" t="s">
        <v>783</v>
      </c>
      <c r="D35" s="738" t="s">
        <v>9</v>
      </c>
      <c r="E35" s="738" t="s">
        <v>753</v>
      </c>
      <c r="F35" s="738" t="s">
        <v>783</v>
      </c>
      <c r="G35" s="738" t="s">
        <v>782</v>
      </c>
      <c r="H35" s="738">
        <v>2011</v>
      </c>
      <c r="I35" s="624" t="s">
        <v>568</v>
      </c>
      <c r="J35" s="624" t="s">
        <v>586</v>
      </c>
      <c r="K35" s="613"/>
      <c r="L35" s="675">
        <v>1685.52</v>
      </c>
      <c r="M35" s="676">
        <v>0</v>
      </c>
      <c r="N35" s="676">
        <v>0</v>
      </c>
      <c r="O35" s="676">
        <v>0</v>
      </c>
      <c r="P35" s="676">
        <v>0</v>
      </c>
      <c r="Q35" s="676">
        <v>0</v>
      </c>
      <c r="R35" s="676">
        <v>0</v>
      </c>
      <c r="S35" s="676">
        <v>0</v>
      </c>
      <c r="T35" s="676">
        <v>0</v>
      </c>
      <c r="U35" s="676">
        <v>0</v>
      </c>
      <c r="V35" s="676">
        <v>0</v>
      </c>
      <c r="W35" s="676">
        <v>0</v>
      </c>
      <c r="X35" s="676">
        <v>0</v>
      </c>
      <c r="Y35" s="676">
        <v>0</v>
      </c>
      <c r="Z35" s="676">
        <v>0</v>
      </c>
      <c r="AA35" s="676">
        <v>0</v>
      </c>
      <c r="AB35" s="676">
        <v>0</v>
      </c>
      <c r="AC35" s="676">
        <v>0</v>
      </c>
      <c r="AD35" s="676">
        <v>0</v>
      </c>
      <c r="AE35" s="676">
        <v>0</v>
      </c>
      <c r="AF35" s="676">
        <v>0</v>
      </c>
      <c r="AG35" s="676">
        <v>0</v>
      </c>
      <c r="AH35" s="676">
        <v>0</v>
      </c>
      <c r="AI35" s="676">
        <v>0</v>
      </c>
      <c r="AJ35" s="676">
        <v>0</v>
      </c>
      <c r="AK35" s="676">
        <v>0</v>
      </c>
      <c r="AL35" s="676">
        <v>0</v>
      </c>
      <c r="AM35" s="676">
        <v>0</v>
      </c>
      <c r="AN35" s="676">
        <v>0</v>
      </c>
      <c r="AO35" s="677">
        <v>0</v>
      </c>
      <c r="AP35" s="613"/>
      <c r="AQ35" s="675">
        <v>98938.19</v>
      </c>
      <c r="AR35" s="676">
        <v>0</v>
      </c>
      <c r="AS35" s="676">
        <v>0</v>
      </c>
      <c r="AT35" s="676">
        <v>0</v>
      </c>
      <c r="AU35" s="676">
        <v>0</v>
      </c>
      <c r="AV35" s="676">
        <v>0</v>
      </c>
      <c r="AW35" s="676">
        <v>0</v>
      </c>
      <c r="AX35" s="676">
        <v>0</v>
      </c>
      <c r="AY35" s="676">
        <v>0</v>
      </c>
      <c r="AZ35" s="676">
        <v>0</v>
      </c>
      <c r="BA35" s="676">
        <v>0</v>
      </c>
      <c r="BB35" s="676">
        <v>0</v>
      </c>
      <c r="BC35" s="676">
        <v>0</v>
      </c>
      <c r="BD35" s="676">
        <v>0</v>
      </c>
      <c r="BE35" s="676">
        <v>0</v>
      </c>
      <c r="BF35" s="676">
        <v>0</v>
      </c>
      <c r="BG35" s="676">
        <v>0</v>
      </c>
      <c r="BH35" s="676">
        <v>0</v>
      </c>
      <c r="BI35" s="676">
        <v>0</v>
      </c>
      <c r="BJ35" s="676">
        <v>0</v>
      </c>
      <c r="BK35" s="676">
        <v>0</v>
      </c>
      <c r="BL35" s="676">
        <v>0</v>
      </c>
      <c r="BM35" s="676">
        <v>0</v>
      </c>
      <c r="BN35" s="676">
        <v>0</v>
      </c>
      <c r="BO35" s="676">
        <v>0</v>
      </c>
      <c r="BP35" s="676">
        <v>0</v>
      </c>
      <c r="BQ35" s="676">
        <v>0</v>
      </c>
      <c r="BR35" s="676">
        <v>0</v>
      </c>
      <c r="BS35" s="676">
        <v>0</v>
      </c>
      <c r="BT35" s="677">
        <v>0</v>
      </c>
      <c r="BU35" s="16"/>
    </row>
    <row r="36" spans="2:73" s="17" customFormat="1" ht="15.75">
      <c r="B36" s="737" t="s">
        <v>776</v>
      </c>
      <c r="C36" s="738" t="s">
        <v>783</v>
      </c>
      <c r="D36" s="738" t="s">
        <v>22</v>
      </c>
      <c r="E36" s="738" t="s">
        <v>753</v>
      </c>
      <c r="F36" s="738" t="s">
        <v>783</v>
      </c>
      <c r="G36" s="738" t="s">
        <v>778</v>
      </c>
      <c r="H36" s="738">
        <v>2011</v>
      </c>
      <c r="I36" s="624" t="s">
        <v>568</v>
      </c>
      <c r="J36" s="624" t="s">
        <v>586</v>
      </c>
      <c r="K36" s="613"/>
      <c r="L36" s="675">
        <v>23.221902144887835</v>
      </c>
      <c r="M36" s="676">
        <v>23.221902144887835</v>
      </c>
      <c r="N36" s="676">
        <v>23.221902144887835</v>
      </c>
      <c r="O36" s="676">
        <v>23.221902144887835</v>
      </c>
      <c r="P36" s="676">
        <v>23.221902144887835</v>
      </c>
      <c r="Q36" s="676">
        <v>23.221902144887835</v>
      </c>
      <c r="R36" s="676">
        <v>23.221902144887835</v>
      </c>
      <c r="S36" s="676">
        <v>23.221902144887835</v>
      </c>
      <c r="T36" s="676">
        <v>23.221902144887835</v>
      </c>
      <c r="U36" s="676">
        <v>23.221902144887835</v>
      </c>
      <c r="V36" s="676">
        <v>23.221902144887835</v>
      </c>
      <c r="W36" s="676">
        <v>23.221902144887835</v>
      </c>
      <c r="X36" s="676">
        <v>0</v>
      </c>
      <c r="Y36" s="676">
        <v>0</v>
      </c>
      <c r="Z36" s="676">
        <v>0</v>
      </c>
      <c r="AA36" s="676">
        <v>0</v>
      </c>
      <c r="AB36" s="676">
        <v>0</v>
      </c>
      <c r="AC36" s="676">
        <v>0</v>
      </c>
      <c r="AD36" s="676">
        <v>0</v>
      </c>
      <c r="AE36" s="676">
        <v>0</v>
      </c>
      <c r="AF36" s="676">
        <v>0</v>
      </c>
      <c r="AG36" s="676">
        <v>0</v>
      </c>
      <c r="AH36" s="676">
        <v>0</v>
      </c>
      <c r="AI36" s="676">
        <v>0</v>
      </c>
      <c r="AJ36" s="676">
        <v>0</v>
      </c>
      <c r="AK36" s="676">
        <v>0</v>
      </c>
      <c r="AL36" s="676">
        <v>0</v>
      </c>
      <c r="AM36" s="676">
        <v>0</v>
      </c>
      <c r="AN36" s="676">
        <v>0</v>
      </c>
      <c r="AO36" s="677">
        <v>0</v>
      </c>
      <c r="AP36" s="613"/>
      <c r="AQ36" s="675">
        <v>156003.14493512208</v>
      </c>
      <c r="AR36" s="676">
        <v>156003.14493512208</v>
      </c>
      <c r="AS36" s="676">
        <v>156003.14493512208</v>
      </c>
      <c r="AT36" s="676">
        <v>156003.14493512208</v>
      </c>
      <c r="AU36" s="676">
        <v>156003.14493512208</v>
      </c>
      <c r="AV36" s="676">
        <v>156003.14493512208</v>
      </c>
      <c r="AW36" s="676">
        <v>156003.14493512208</v>
      </c>
      <c r="AX36" s="676">
        <v>156003.14493512208</v>
      </c>
      <c r="AY36" s="676">
        <v>156003.14493512208</v>
      </c>
      <c r="AZ36" s="676">
        <v>156003.14493512208</v>
      </c>
      <c r="BA36" s="676">
        <v>156003.14493512208</v>
      </c>
      <c r="BB36" s="676">
        <v>156003.14493512208</v>
      </c>
      <c r="BC36" s="676">
        <v>0</v>
      </c>
      <c r="BD36" s="676">
        <v>0</v>
      </c>
      <c r="BE36" s="676">
        <v>0</v>
      </c>
      <c r="BF36" s="676">
        <v>0</v>
      </c>
      <c r="BG36" s="676">
        <v>0</v>
      </c>
      <c r="BH36" s="676">
        <v>0</v>
      </c>
      <c r="BI36" s="676">
        <v>0</v>
      </c>
      <c r="BJ36" s="676">
        <v>0</v>
      </c>
      <c r="BK36" s="676">
        <v>0</v>
      </c>
      <c r="BL36" s="676">
        <v>0</v>
      </c>
      <c r="BM36" s="676">
        <v>0</v>
      </c>
      <c r="BN36" s="676">
        <v>0</v>
      </c>
      <c r="BO36" s="676">
        <v>0</v>
      </c>
      <c r="BP36" s="676">
        <v>0</v>
      </c>
      <c r="BQ36" s="676">
        <v>0</v>
      </c>
      <c r="BR36" s="676">
        <v>0</v>
      </c>
      <c r="BS36" s="676">
        <v>0</v>
      </c>
      <c r="BT36" s="677">
        <v>0</v>
      </c>
      <c r="BU36" s="16"/>
    </row>
    <row r="37" spans="2:73" s="17" customFormat="1" ht="15.75">
      <c r="B37" s="737" t="s">
        <v>776</v>
      </c>
      <c r="C37" s="738" t="s">
        <v>784</v>
      </c>
      <c r="D37" s="738" t="s">
        <v>16</v>
      </c>
      <c r="E37" s="738" t="s">
        <v>753</v>
      </c>
      <c r="F37" s="738" t="s">
        <v>781</v>
      </c>
      <c r="G37" s="738" t="s">
        <v>778</v>
      </c>
      <c r="H37" s="738">
        <v>2011</v>
      </c>
      <c r="I37" s="624" t="s">
        <v>568</v>
      </c>
      <c r="J37" s="624" t="s">
        <v>586</v>
      </c>
      <c r="K37" s="613"/>
      <c r="L37" s="675">
        <v>432.21097039999995</v>
      </c>
      <c r="M37" s="676">
        <v>432.21097039999995</v>
      </c>
      <c r="N37" s="676">
        <v>432.21097039999995</v>
      </c>
      <c r="O37" s="676">
        <v>432.21097039999995</v>
      </c>
      <c r="P37" s="676">
        <v>432.21097039999995</v>
      </c>
      <c r="Q37" s="676">
        <v>432.21097039999995</v>
      </c>
      <c r="R37" s="676">
        <v>432.21097039999995</v>
      </c>
      <c r="S37" s="676">
        <v>432.21097039999995</v>
      </c>
      <c r="T37" s="676">
        <v>432.21097039999995</v>
      </c>
      <c r="U37" s="676">
        <v>432.21097039999995</v>
      </c>
      <c r="V37" s="676">
        <v>432.21097039999995</v>
      </c>
      <c r="W37" s="676">
        <v>432.21097039999995</v>
      </c>
      <c r="X37" s="676">
        <v>432.21097039999995</v>
      </c>
      <c r="Y37" s="676">
        <v>0</v>
      </c>
      <c r="Z37" s="676">
        <v>0</v>
      </c>
      <c r="AA37" s="676">
        <v>0</v>
      </c>
      <c r="AB37" s="676">
        <v>0</v>
      </c>
      <c r="AC37" s="676">
        <v>0</v>
      </c>
      <c r="AD37" s="676">
        <v>0</v>
      </c>
      <c r="AE37" s="676">
        <v>0</v>
      </c>
      <c r="AF37" s="676">
        <v>0</v>
      </c>
      <c r="AG37" s="676">
        <v>0</v>
      </c>
      <c r="AH37" s="676">
        <v>0</v>
      </c>
      <c r="AI37" s="676">
        <v>0</v>
      </c>
      <c r="AJ37" s="676">
        <v>0</v>
      </c>
      <c r="AK37" s="676">
        <v>0</v>
      </c>
      <c r="AL37" s="676">
        <v>0</v>
      </c>
      <c r="AM37" s="676">
        <v>0</v>
      </c>
      <c r="AN37" s="676">
        <v>0</v>
      </c>
      <c r="AO37" s="677">
        <v>0</v>
      </c>
      <c r="AP37" s="613"/>
      <c r="AQ37" s="675">
        <v>3122745.3173320801</v>
      </c>
      <c r="AR37" s="676">
        <v>3122745.3173320801</v>
      </c>
      <c r="AS37" s="676">
        <v>3122745.3173320801</v>
      </c>
      <c r="AT37" s="676">
        <v>3122745.3173320801</v>
      </c>
      <c r="AU37" s="676">
        <v>3122745.3173320801</v>
      </c>
      <c r="AV37" s="676">
        <v>3122745.3173320801</v>
      </c>
      <c r="AW37" s="676">
        <v>3122745.3173320801</v>
      </c>
      <c r="AX37" s="676">
        <v>3122745.3173320801</v>
      </c>
      <c r="AY37" s="676">
        <v>3122745.3173320801</v>
      </c>
      <c r="AZ37" s="676">
        <v>3122745.3173320801</v>
      </c>
      <c r="BA37" s="676">
        <v>3122745.3173320801</v>
      </c>
      <c r="BB37" s="676">
        <v>3122745.3173320801</v>
      </c>
      <c r="BC37" s="676">
        <v>3122745.3173320801</v>
      </c>
      <c r="BD37" s="676">
        <v>0</v>
      </c>
      <c r="BE37" s="676">
        <v>0</v>
      </c>
      <c r="BF37" s="676">
        <v>0</v>
      </c>
      <c r="BG37" s="676">
        <v>0</v>
      </c>
      <c r="BH37" s="676">
        <v>0</v>
      </c>
      <c r="BI37" s="676">
        <v>0</v>
      </c>
      <c r="BJ37" s="676">
        <v>0</v>
      </c>
      <c r="BK37" s="676">
        <v>0</v>
      </c>
      <c r="BL37" s="676">
        <v>0</v>
      </c>
      <c r="BM37" s="676">
        <v>0</v>
      </c>
      <c r="BN37" s="676">
        <v>0</v>
      </c>
      <c r="BO37" s="676">
        <v>0</v>
      </c>
      <c r="BP37" s="676">
        <v>0</v>
      </c>
      <c r="BQ37" s="676">
        <v>0</v>
      </c>
      <c r="BR37" s="676">
        <v>0</v>
      </c>
      <c r="BS37" s="676">
        <v>0</v>
      </c>
      <c r="BT37" s="677">
        <v>0</v>
      </c>
      <c r="BU37" s="16"/>
    </row>
    <row r="38" spans="2:73" s="17" customFormat="1" ht="15.75">
      <c r="B38" s="737" t="s">
        <v>776</v>
      </c>
      <c r="C38" s="738" t="s">
        <v>784</v>
      </c>
      <c r="D38" s="738" t="s">
        <v>17</v>
      </c>
      <c r="E38" s="738" t="s">
        <v>753</v>
      </c>
      <c r="F38" s="738" t="s">
        <v>781</v>
      </c>
      <c r="G38" s="738" t="s">
        <v>778</v>
      </c>
      <c r="H38" s="738">
        <v>2011</v>
      </c>
      <c r="I38" s="624" t="s">
        <v>568</v>
      </c>
      <c r="J38" s="624" t="s">
        <v>586</v>
      </c>
      <c r="K38" s="613"/>
      <c r="L38" s="675">
        <v>0.65786963078430938</v>
      </c>
      <c r="M38" s="676">
        <v>0.65786963078430938</v>
      </c>
      <c r="N38" s="676">
        <v>0.65786963078430938</v>
      </c>
      <c r="O38" s="676">
        <v>0.65786963078430938</v>
      </c>
      <c r="P38" s="676">
        <v>0.65786963078430938</v>
      </c>
      <c r="Q38" s="676">
        <v>0.65786963078430938</v>
      </c>
      <c r="R38" s="676">
        <v>0.65786963078430938</v>
      </c>
      <c r="S38" s="676">
        <v>0.65786963078430938</v>
      </c>
      <c r="T38" s="676">
        <v>0.65786963078430938</v>
      </c>
      <c r="U38" s="676">
        <v>0.65786963078430938</v>
      </c>
      <c r="V38" s="676">
        <v>0.65786963078430938</v>
      </c>
      <c r="W38" s="676">
        <v>0.65786963078430938</v>
      </c>
      <c r="X38" s="676">
        <v>0.65786963078430938</v>
      </c>
      <c r="Y38" s="676">
        <v>0.65786963078430938</v>
      </c>
      <c r="Z38" s="676">
        <v>0.65786963078430938</v>
      </c>
      <c r="AA38" s="676">
        <v>0.65786963078430938</v>
      </c>
      <c r="AB38" s="676">
        <v>0.65786963078430938</v>
      </c>
      <c r="AC38" s="676">
        <v>0.65786963078430938</v>
      </c>
      <c r="AD38" s="676">
        <v>0.65786963078430938</v>
      </c>
      <c r="AE38" s="676">
        <v>0.65786963078430938</v>
      </c>
      <c r="AF38" s="676">
        <v>0.65786963078430938</v>
      </c>
      <c r="AG38" s="676">
        <v>0.65786963078430938</v>
      </c>
      <c r="AH38" s="676">
        <v>0.65786963078430938</v>
      </c>
      <c r="AI38" s="676">
        <v>0.65786963078430938</v>
      </c>
      <c r="AJ38" s="676">
        <v>0.65786963078430938</v>
      </c>
      <c r="AK38" s="676">
        <v>0.65786963078430938</v>
      </c>
      <c r="AL38" s="676">
        <v>0</v>
      </c>
      <c r="AM38" s="676">
        <v>0</v>
      </c>
      <c r="AN38" s="676">
        <v>0</v>
      </c>
      <c r="AO38" s="677">
        <v>0</v>
      </c>
      <c r="AP38" s="613"/>
      <c r="AQ38" s="675">
        <v>3378.8184237082132</v>
      </c>
      <c r="AR38" s="676">
        <v>3378.8184237082132</v>
      </c>
      <c r="AS38" s="676">
        <v>3378.8184237082132</v>
      </c>
      <c r="AT38" s="676">
        <v>3378.8184237082132</v>
      </c>
      <c r="AU38" s="676">
        <v>3378.8184237082132</v>
      </c>
      <c r="AV38" s="676">
        <v>3378.8184237082132</v>
      </c>
      <c r="AW38" s="676">
        <v>3378.8184237082132</v>
      </c>
      <c r="AX38" s="676">
        <v>3378.8184237082132</v>
      </c>
      <c r="AY38" s="676">
        <v>3378.8184237082132</v>
      </c>
      <c r="AZ38" s="676">
        <v>3378.8184237082132</v>
      </c>
      <c r="BA38" s="676">
        <v>3378.8184237082132</v>
      </c>
      <c r="BB38" s="676">
        <v>3378.8184237082132</v>
      </c>
      <c r="BC38" s="676">
        <v>3378.8184237082132</v>
      </c>
      <c r="BD38" s="676">
        <v>3378.8184237082132</v>
      </c>
      <c r="BE38" s="676">
        <v>3378.8184237082132</v>
      </c>
      <c r="BF38" s="676">
        <v>3378.8184237082132</v>
      </c>
      <c r="BG38" s="676">
        <v>3378.8184237082132</v>
      </c>
      <c r="BH38" s="676">
        <v>3378.8184237082132</v>
      </c>
      <c r="BI38" s="676">
        <v>3378.8184237082132</v>
      </c>
      <c r="BJ38" s="676">
        <v>3378.8184237082132</v>
      </c>
      <c r="BK38" s="676">
        <v>3378.8184237082132</v>
      </c>
      <c r="BL38" s="676">
        <v>3378.8184237082132</v>
      </c>
      <c r="BM38" s="676">
        <v>3378.8184237082132</v>
      </c>
      <c r="BN38" s="676">
        <v>3378.8184237082132</v>
      </c>
      <c r="BO38" s="676">
        <v>3378.8184237082132</v>
      </c>
      <c r="BP38" s="676">
        <v>3378.8184237082132</v>
      </c>
      <c r="BQ38" s="676">
        <v>0</v>
      </c>
      <c r="BR38" s="676">
        <v>0</v>
      </c>
      <c r="BS38" s="676">
        <v>0</v>
      </c>
      <c r="BT38" s="677">
        <v>0</v>
      </c>
      <c r="BU38" s="16"/>
    </row>
    <row r="39" spans="2:73" s="17" customFormat="1" ht="15.75">
      <c r="B39" s="739" t="s">
        <v>776</v>
      </c>
      <c r="C39" s="739" t="s">
        <v>779</v>
      </c>
      <c r="D39" s="739" t="s">
        <v>21</v>
      </c>
      <c r="E39" s="740" t="s">
        <v>753</v>
      </c>
      <c r="F39" s="739" t="s">
        <v>785</v>
      </c>
      <c r="G39" s="740" t="s">
        <v>778</v>
      </c>
      <c r="H39" s="740">
        <v>2012</v>
      </c>
      <c r="I39" s="624" t="s">
        <v>569</v>
      </c>
      <c r="J39" s="624" t="s">
        <v>586</v>
      </c>
      <c r="K39" s="613"/>
      <c r="L39" s="675">
        <v>0</v>
      </c>
      <c r="M39" s="676">
        <v>246.34013906338089</v>
      </c>
      <c r="N39" s="676">
        <v>246.22840220508417</v>
      </c>
      <c r="O39" s="676">
        <v>246.22840220508417</v>
      </c>
      <c r="P39" s="676">
        <v>196.84932202514182</v>
      </c>
      <c r="Q39" s="676">
        <v>196.84932202514182</v>
      </c>
      <c r="R39" s="676">
        <v>40.428779379040087</v>
      </c>
      <c r="S39" s="676">
        <v>40.428779379040087</v>
      </c>
      <c r="T39" s="676">
        <v>36.711074771626485</v>
      </c>
      <c r="U39" s="676">
        <v>36.711074771626485</v>
      </c>
      <c r="V39" s="676">
        <v>36.711074771626485</v>
      </c>
      <c r="W39" s="676">
        <v>35.765780950436145</v>
      </c>
      <c r="X39" s="676">
        <v>35.765780950436145</v>
      </c>
      <c r="Y39" s="676">
        <v>0</v>
      </c>
      <c r="Z39" s="676">
        <v>0</v>
      </c>
      <c r="AA39" s="676">
        <v>0</v>
      </c>
      <c r="AB39" s="676">
        <v>0</v>
      </c>
      <c r="AC39" s="676">
        <v>0</v>
      </c>
      <c r="AD39" s="676">
        <v>0</v>
      </c>
      <c r="AE39" s="676">
        <v>0</v>
      </c>
      <c r="AF39" s="676">
        <v>0</v>
      </c>
      <c r="AG39" s="676">
        <v>0</v>
      </c>
      <c r="AH39" s="676">
        <v>0</v>
      </c>
      <c r="AI39" s="676">
        <v>0</v>
      </c>
      <c r="AJ39" s="676">
        <v>0</v>
      </c>
      <c r="AK39" s="676">
        <v>0</v>
      </c>
      <c r="AL39" s="676">
        <v>0</v>
      </c>
      <c r="AM39" s="676">
        <v>0</v>
      </c>
      <c r="AN39" s="676">
        <v>0</v>
      </c>
      <c r="AO39" s="677">
        <v>0</v>
      </c>
      <c r="AP39" s="613"/>
      <c r="AQ39" s="675">
        <v>0</v>
      </c>
      <c r="AR39" s="676">
        <v>886133.33233360201</v>
      </c>
      <c r="AS39" s="676">
        <v>885883.36699243612</v>
      </c>
      <c r="AT39" s="676">
        <v>885737.19074696722</v>
      </c>
      <c r="AU39" s="676">
        <v>692098.29269356932</v>
      </c>
      <c r="AV39" s="676">
        <v>692098.29269356932</v>
      </c>
      <c r="AW39" s="676">
        <v>140460.76373865534</v>
      </c>
      <c r="AX39" s="676">
        <v>140460.76373865534</v>
      </c>
      <c r="AY39" s="676">
        <v>136748.18869330673</v>
      </c>
      <c r="AZ39" s="676">
        <v>136748.18869330673</v>
      </c>
      <c r="BA39" s="676">
        <v>136748.18869330673</v>
      </c>
      <c r="BB39" s="676">
        <v>127498.69451278428</v>
      </c>
      <c r="BC39" s="676">
        <v>127498.69451278428</v>
      </c>
      <c r="BD39" s="676">
        <v>0</v>
      </c>
      <c r="BE39" s="676">
        <v>0</v>
      </c>
      <c r="BF39" s="676">
        <v>0</v>
      </c>
      <c r="BG39" s="676">
        <v>0</v>
      </c>
      <c r="BH39" s="676">
        <v>0</v>
      </c>
      <c r="BI39" s="676">
        <v>0</v>
      </c>
      <c r="BJ39" s="676">
        <v>0</v>
      </c>
      <c r="BK39" s="676">
        <v>0</v>
      </c>
      <c r="BL39" s="676">
        <v>0</v>
      </c>
      <c r="BM39" s="676">
        <v>0</v>
      </c>
      <c r="BN39" s="676">
        <v>0</v>
      </c>
      <c r="BO39" s="676">
        <v>0</v>
      </c>
      <c r="BP39" s="676">
        <v>0</v>
      </c>
      <c r="BQ39" s="676">
        <v>0</v>
      </c>
      <c r="BR39" s="676">
        <v>0</v>
      </c>
      <c r="BS39" s="676">
        <v>0</v>
      </c>
      <c r="BT39" s="677">
        <v>0</v>
      </c>
      <c r="BU39" s="16"/>
    </row>
    <row r="40" spans="2:73" s="17" customFormat="1" ht="15.75">
      <c r="B40" s="739" t="s">
        <v>776</v>
      </c>
      <c r="C40" s="739" t="s">
        <v>779</v>
      </c>
      <c r="D40" s="739" t="s">
        <v>22</v>
      </c>
      <c r="E40" s="740" t="s">
        <v>753</v>
      </c>
      <c r="F40" s="739" t="s">
        <v>785</v>
      </c>
      <c r="G40" s="740" t="s">
        <v>778</v>
      </c>
      <c r="H40" s="740">
        <v>2012</v>
      </c>
      <c r="I40" s="624" t="s">
        <v>569</v>
      </c>
      <c r="J40" s="624" t="s">
        <v>586</v>
      </c>
      <c r="K40" s="613"/>
      <c r="L40" s="675">
        <v>0</v>
      </c>
      <c r="M40" s="676">
        <v>294.23574479229995</v>
      </c>
      <c r="N40" s="676">
        <v>292.24193477116387</v>
      </c>
      <c r="O40" s="676">
        <v>292.24193477116387</v>
      </c>
      <c r="P40" s="676">
        <v>290.54135406967612</v>
      </c>
      <c r="Q40" s="676">
        <v>290.54135406967612</v>
      </c>
      <c r="R40" s="676">
        <v>263.25446981006297</v>
      </c>
      <c r="S40" s="676">
        <v>262.47138461090094</v>
      </c>
      <c r="T40" s="676">
        <v>262.47138461090094</v>
      </c>
      <c r="U40" s="676">
        <v>257.75177330253041</v>
      </c>
      <c r="V40" s="676">
        <v>247.191965130753</v>
      </c>
      <c r="W40" s="676">
        <v>225.76338861235268</v>
      </c>
      <c r="X40" s="676">
        <v>225.76338861235268</v>
      </c>
      <c r="Y40" s="676">
        <v>67.999919218704122</v>
      </c>
      <c r="Z40" s="676">
        <v>67.999919218704122</v>
      </c>
      <c r="AA40" s="676">
        <v>67.999919218704122</v>
      </c>
      <c r="AB40" s="676">
        <v>12.904070316947523</v>
      </c>
      <c r="AC40" s="676">
        <v>12.904070316947523</v>
      </c>
      <c r="AD40" s="676">
        <v>12.904070316947523</v>
      </c>
      <c r="AE40" s="676">
        <v>12.904070316947523</v>
      </c>
      <c r="AF40" s="676">
        <v>12.904070316947523</v>
      </c>
      <c r="AG40" s="676">
        <v>0</v>
      </c>
      <c r="AH40" s="676">
        <v>0</v>
      </c>
      <c r="AI40" s="676">
        <v>0</v>
      </c>
      <c r="AJ40" s="676">
        <v>0</v>
      </c>
      <c r="AK40" s="676">
        <v>0</v>
      </c>
      <c r="AL40" s="676">
        <v>0</v>
      </c>
      <c r="AM40" s="676">
        <v>0</v>
      </c>
      <c r="AN40" s="676">
        <v>0</v>
      </c>
      <c r="AO40" s="677">
        <v>0</v>
      </c>
      <c r="AP40" s="613"/>
      <c r="AQ40" s="675">
        <v>0</v>
      </c>
      <c r="AR40" s="676">
        <v>1431943.4882602654</v>
      </c>
      <c r="AS40" s="676">
        <v>1419829.6992896409</v>
      </c>
      <c r="AT40" s="676">
        <v>1419829.6992896409</v>
      </c>
      <c r="AU40" s="676">
        <v>1414204.469979381</v>
      </c>
      <c r="AV40" s="676">
        <v>1414204.469979381</v>
      </c>
      <c r="AW40" s="676">
        <v>1323944.1365599968</v>
      </c>
      <c r="AX40" s="676">
        <v>1319985.2452982899</v>
      </c>
      <c r="AY40" s="676">
        <v>1319985.2452982899</v>
      </c>
      <c r="AZ40" s="676">
        <v>1299288.1994775939</v>
      </c>
      <c r="BA40" s="676">
        <v>1245903.034822101</v>
      </c>
      <c r="BB40" s="676">
        <v>1136531.8249758224</v>
      </c>
      <c r="BC40" s="676">
        <v>1136531.8249758224</v>
      </c>
      <c r="BD40" s="676">
        <v>193956.67453283371</v>
      </c>
      <c r="BE40" s="676">
        <v>193956.67453283371</v>
      </c>
      <c r="BF40" s="676">
        <v>193956.67453283371</v>
      </c>
      <c r="BG40" s="676">
        <v>39567.249207631321</v>
      </c>
      <c r="BH40" s="676">
        <v>39567.249207631321</v>
      </c>
      <c r="BI40" s="676">
        <v>39567.249207631321</v>
      </c>
      <c r="BJ40" s="676">
        <v>39567.249207631321</v>
      </c>
      <c r="BK40" s="676">
        <v>39567.249207631321</v>
      </c>
      <c r="BL40" s="676">
        <v>0</v>
      </c>
      <c r="BM40" s="676">
        <v>0</v>
      </c>
      <c r="BN40" s="676">
        <v>0</v>
      </c>
      <c r="BO40" s="676">
        <v>0</v>
      </c>
      <c r="BP40" s="676">
        <v>0</v>
      </c>
      <c r="BQ40" s="676">
        <v>0</v>
      </c>
      <c r="BR40" s="676">
        <v>0</v>
      </c>
      <c r="BS40" s="676">
        <v>0</v>
      </c>
      <c r="BT40" s="677">
        <v>0</v>
      </c>
      <c r="BU40" s="16"/>
    </row>
    <row r="41" spans="2:73" s="17" customFormat="1" ht="15.75">
      <c r="B41" s="739" t="s">
        <v>776</v>
      </c>
      <c r="C41" s="739" t="s">
        <v>777</v>
      </c>
      <c r="D41" s="739" t="s">
        <v>2</v>
      </c>
      <c r="E41" s="740" t="s">
        <v>753</v>
      </c>
      <c r="F41" s="739" t="s">
        <v>29</v>
      </c>
      <c r="G41" s="740" t="s">
        <v>778</v>
      </c>
      <c r="H41" s="740">
        <v>2012</v>
      </c>
      <c r="I41" s="624" t="s">
        <v>569</v>
      </c>
      <c r="J41" s="624" t="s">
        <v>586</v>
      </c>
      <c r="K41" s="613"/>
      <c r="L41" s="675">
        <v>0</v>
      </c>
      <c r="M41" s="676">
        <v>2.9684071454505352</v>
      </c>
      <c r="N41" s="676">
        <v>2.9684071454505352</v>
      </c>
      <c r="O41" s="676">
        <v>2.9684071454505352</v>
      </c>
      <c r="P41" s="676">
        <v>2.8696369928500891</v>
      </c>
      <c r="Q41" s="676">
        <v>0</v>
      </c>
      <c r="R41" s="676">
        <v>0</v>
      </c>
      <c r="S41" s="676">
        <v>0</v>
      </c>
      <c r="T41" s="676">
        <v>0</v>
      </c>
      <c r="U41" s="676">
        <v>0</v>
      </c>
      <c r="V41" s="676">
        <v>0</v>
      </c>
      <c r="W41" s="676">
        <v>0</v>
      </c>
      <c r="X41" s="676">
        <v>0</v>
      </c>
      <c r="Y41" s="676">
        <v>0</v>
      </c>
      <c r="Z41" s="676">
        <v>0</v>
      </c>
      <c r="AA41" s="676">
        <v>0</v>
      </c>
      <c r="AB41" s="676">
        <v>0</v>
      </c>
      <c r="AC41" s="676">
        <v>0</v>
      </c>
      <c r="AD41" s="676">
        <v>0</v>
      </c>
      <c r="AE41" s="676">
        <v>0</v>
      </c>
      <c r="AF41" s="676">
        <v>0</v>
      </c>
      <c r="AG41" s="676">
        <v>0</v>
      </c>
      <c r="AH41" s="676">
        <v>0</v>
      </c>
      <c r="AI41" s="676">
        <v>0</v>
      </c>
      <c r="AJ41" s="676">
        <v>0</v>
      </c>
      <c r="AK41" s="676">
        <v>0</v>
      </c>
      <c r="AL41" s="676">
        <v>0</v>
      </c>
      <c r="AM41" s="676">
        <v>0</v>
      </c>
      <c r="AN41" s="676">
        <v>0</v>
      </c>
      <c r="AO41" s="677">
        <v>0</v>
      </c>
      <c r="AP41" s="613"/>
      <c r="AQ41" s="675">
        <v>0</v>
      </c>
      <c r="AR41" s="676">
        <v>5205.0656750035323</v>
      </c>
      <c r="AS41" s="676">
        <v>5205.0656750035323</v>
      </c>
      <c r="AT41" s="676">
        <v>5205.0656750035323</v>
      </c>
      <c r="AU41" s="676">
        <v>5116.7400294448853</v>
      </c>
      <c r="AV41" s="676">
        <v>0</v>
      </c>
      <c r="AW41" s="676">
        <v>0</v>
      </c>
      <c r="AX41" s="676">
        <v>0</v>
      </c>
      <c r="AY41" s="676">
        <v>0</v>
      </c>
      <c r="AZ41" s="676">
        <v>0</v>
      </c>
      <c r="BA41" s="676">
        <v>0</v>
      </c>
      <c r="BB41" s="676">
        <v>0</v>
      </c>
      <c r="BC41" s="676">
        <v>0</v>
      </c>
      <c r="BD41" s="676">
        <v>0</v>
      </c>
      <c r="BE41" s="676">
        <v>0</v>
      </c>
      <c r="BF41" s="676">
        <v>0</v>
      </c>
      <c r="BG41" s="676">
        <v>0</v>
      </c>
      <c r="BH41" s="676">
        <v>0</v>
      </c>
      <c r="BI41" s="676">
        <v>0</v>
      </c>
      <c r="BJ41" s="676">
        <v>0</v>
      </c>
      <c r="BK41" s="676">
        <v>0</v>
      </c>
      <c r="BL41" s="676">
        <v>0</v>
      </c>
      <c r="BM41" s="676">
        <v>0</v>
      </c>
      <c r="BN41" s="676">
        <v>0</v>
      </c>
      <c r="BO41" s="676">
        <v>0</v>
      </c>
      <c r="BP41" s="676">
        <v>0</v>
      </c>
      <c r="BQ41" s="676">
        <v>0</v>
      </c>
      <c r="BR41" s="676">
        <v>0</v>
      </c>
      <c r="BS41" s="676">
        <v>0</v>
      </c>
      <c r="BT41" s="677">
        <v>0</v>
      </c>
      <c r="BU41" s="16"/>
    </row>
    <row r="42" spans="2:73" s="17" customFormat="1" ht="15.75">
      <c r="B42" s="739" t="s">
        <v>776</v>
      </c>
      <c r="C42" s="739" t="s">
        <v>777</v>
      </c>
      <c r="D42" s="739" t="s">
        <v>1</v>
      </c>
      <c r="E42" s="740" t="s">
        <v>753</v>
      </c>
      <c r="F42" s="739" t="s">
        <v>29</v>
      </c>
      <c r="G42" s="740" t="s">
        <v>778</v>
      </c>
      <c r="H42" s="740">
        <v>2012</v>
      </c>
      <c r="I42" s="624" t="s">
        <v>569</v>
      </c>
      <c r="J42" s="624" t="s">
        <v>586</v>
      </c>
      <c r="K42" s="613"/>
      <c r="L42" s="675">
        <v>0</v>
      </c>
      <c r="M42" s="676">
        <v>23.843678473851099</v>
      </c>
      <c r="N42" s="676">
        <v>23.843678473851099</v>
      </c>
      <c r="O42" s="676">
        <v>23.843678473851099</v>
      </c>
      <c r="P42" s="676">
        <v>21.895411967797671</v>
      </c>
      <c r="Q42" s="676">
        <v>12.4803388884516</v>
      </c>
      <c r="R42" s="676">
        <v>0</v>
      </c>
      <c r="S42" s="676">
        <v>0</v>
      </c>
      <c r="T42" s="676">
        <v>0</v>
      </c>
      <c r="U42" s="676">
        <v>0</v>
      </c>
      <c r="V42" s="676">
        <v>0</v>
      </c>
      <c r="W42" s="676">
        <v>0</v>
      </c>
      <c r="X42" s="676">
        <v>0</v>
      </c>
      <c r="Y42" s="676">
        <v>0</v>
      </c>
      <c r="Z42" s="676">
        <v>0</v>
      </c>
      <c r="AA42" s="676">
        <v>0</v>
      </c>
      <c r="AB42" s="676">
        <v>0</v>
      </c>
      <c r="AC42" s="676">
        <v>0</v>
      </c>
      <c r="AD42" s="676">
        <v>0</v>
      </c>
      <c r="AE42" s="676">
        <v>0</v>
      </c>
      <c r="AF42" s="676">
        <v>0</v>
      </c>
      <c r="AG42" s="676">
        <v>0</v>
      </c>
      <c r="AH42" s="676">
        <v>0</v>
      </c>
      <c r="AI42" s="676">
        <v>0</v>
      </c>
      <c r="AJ42" s="676">
        <v>0</v>
      </c>
      <c r="AK42" s="676">
        <v>0</v>
      </c>
      <c r="AL42" s="676">
        <v>0</v>
      </c>
      <c r="AM42" s="676">
        <v>0</v>
      </c>
      <c r="AN42" s="676">
        <v>0</v>
      </c>
      <c r="AO42" s="677">
        <v>0</v>
      </c>
      <c r="AP42" s="613"/>
      <c r="AQ42" s="675">
        <v>0</v>
      </c>
      <c r="AR42" s="676">
        <v>160469.63859888</v>
      </c>
      <c r="AS42" s="676">
        <v>160469.63859888</v>
      </c>
      <c r="AT42" s="676">
        <v>160469.63859888</v>
      </c>
      <c r="AU42" s="676">
        <v>158727.39266388022</v>
      </c>
      <c r="AV42" s="676">
        <v>94922.156593140957</v>
      </c>
      <c r="AW42" s="676">
        <v>0</v>
      </c>
      <c r="AX42" s="676">
        <v>0</v>
      </c>
      <c r="AY42" s="676">
        <v>0</v>
      </c>
      <c r="AZ42" s="676">
        <v>0</v>
      </c>
      <c r="BA42" s="676">
        <v>0</v>
      </c>
      <c r="BB42" s="676">
        <v>0</v>
      </c>
      <c r="BC42" s="676">
        <v>0</v>
      </c>
      <c r="BD42" s="676">
        <v>0</v>
      </c>
      <c r="BE42" s="676">
        <v>0</v>
      </c>
      <c r="BF42" s="676">
        <v>0</v>
      </c>
      <c r="BG42" s="676">
        <v>0</v>
      </c>
      <c r="BH42" s="676">
        <v>0</v>
      </c>
      <c r="BI42" s="676">
        <v>0</v>
      </c>
      <c r="BJ42" s="676">
        <v>0</v>
      </c>
      <c r="BK42" s="676">
        <v>0</v>
      </c>
      <c r="BL42" s="676">
        <v>0</v>
      </c>
      <c r="BM42" s="676">
        <v>0</v>
      </c>
      <c r="BN42" s="676">
        <v>0</v>
      </c>
      <c r="BO42" s="676">
        <v>0</v>
      </c>
      <c r="BP42" s="676">
        <v>0</v>
      </c>
      <c r="BQ42" s="676">
        <v>0</v>
      </c>
      <c r="BR42" s="676">
        <v>0</v>
      </c>
      <c r="BS42" s="676">
        <v>0</v>
      </c>
      <c r="BT42" s="677">
        <v>0</v>
      </c>
      <c r="BU42" s="16"/>
    </row>
    <row r="43" spans="2:73" s="17" customFormat="1" ht="15.75">
      <c r="B43" s="739" t="s">
        <v>776</v>
      </c>
      <c r="C43" s="739" t="s">
        <v>777</v>
      </c>
      <c r="D43" s="739" t="s">
        <v>5</v>
      </c>
      <c r="E43" s="740" t="s">
        <v>753</v>
      </c>
      <c r="F43" s="739" t="s">
        <v>29</v>
      </c>
      <c r="G43" s="740" t="s">
        <v>778</v>
      </c>
      <c r="H43" s="740">
        <v>2012</v>
      </c>
      <c r="I43" s="624" t="s">
        <v>569</v>
      </c>
      <c r="J43" s="624" t="s">
        <v>586</v>
      </c>
      <c r="K43" s="613"/>
      <c r="L43" s="675">
        <v>0</v>
      </c>
      <c r="M43" s="676">
        <v>9.5613330592791304</v>
      </c>
      <c r="N43" s="676">
        <v>9.5613330592791304</v>
      </c>
      <c r="O43" s="676">
        <v>9.5613330592791304</v>
      </c>
      <c r="P43" s="676">
        <v>9.5613330592791304</v>
      </c>
      <c r="Q43" s="676">
        <v>8.751672793403042</v>
      </c>
      <c r="R43" s="676">
        <v>7.4059775666836893</v>
      </c>
      <c r="S43" s="676">
        <v>5.5443584950461045</v>
      </c>
      <c r="T43" s="676">
        <v>5.5238879643255983</v>
      </c>
      <c r="U43" s="676">
        <v>5.5238879643255983</v>
      </c>
      <c r="V43" s="676">
        <v>3.5624162746899199</v>
      </c>
      <c r="W43" s="676">
        <v>1.3937569221773225</v>
      </c>
      <c r="X43" s="676">
        <v>1.3936345477725016</v>
      </c>
      <c r="Y43" s="676">
        <v>1.3936345477725016</v>
      </c>
      <c r="Z43" s="676">
        <v>1.369718749540132</v>
      </c>
      <c r="AA43" s="676">
        <v>1.369718749540132</v>
      </c>
      <c r="AB43" s="676">
        <v>1.3356872038816123</v>
      </c>
      <c r="AC43" s="676">
        <v>0.37476806571170374</v>
      </c>
      <c r="AD43" s="676">
        <v>0.37476806571170374</v>
      </c>
      <c r="AE43" s="676">
        <v>0.37476806571170374</v>
      </c>
      <c r="AF43" s="676">
        <v>0.37476806571170374</v>
      </c>
      <c r="AG43" s="676">
        <v>0</v>
      </c>
      <c r="AH43" s="676">
        <v>0</v>
      </c>
      <c r="AI43" s="676">
        <v>0</v>
      </c>
      <c r="AJ43" s="676">
        <v>0</v>
      </c>
      <c r="AK43" s="676">
        <v>0</v>
      </c>
      <c r="AL43" s="676">
        <v>0</v>
      </c>
      <c r="AM43" s="676">
        <v>0</v>
      </c>
      <c r="AN43" s="676">
        <v>0</v>
      </c>
      <c r="AO43" s="677">
        <v>0</v>
      </c>
      <c r="AP43" s="613"/>
      <c r="AQ43" s="675">
        <v>0</v>
      </c>
      <c r="AR43" s="676">
        <v>173021.20549496633</v>
      </c>
      <c r="AS43" s="676">
        <v>173021.20549496633</v>
      </c>
      <c r="AT43" s="676">
        <v>173021.20549496633</v>
      </c>
      <c r="AU43" s="676">
        <v>173021.20549496633</v>
      </c>
      <c r="AV43" s="676">
        <v>155535.05690021624</v>
      </c>
      <c r="AW43" s="676">
        <v>126472.21697908115</v>
      </c>
      <c r="AX43" s="676">
        <v>86267.023411564107</v>
      </c>
      <c r="AY43" s="676">
        <v>86087.701562452479</v>
      </c>
      <c r="AZ43" s="676">
        <v>86087.701562452479</v>
      </c>
      <c r="BA43" s="676">
        <v>43726.001384103722</v>
      </c>
      <c r="BB43" s="676">
        <v>32450.396421005025</v>
      </c>
      <c r="BC43" s="676">
        <v>31441.89133333974</v>
      </c>
      <c r="BD43" s="676">
        <v>31441.89133333974</v>
      </c>
      <c r="BE43" s="676">
        <v>29246.779227945935</v>
      </c>
      <c r="BF43" s="676">
        <v>29246.779227945935</v>
      </c>
      <c r="BG43" s="676">
        <v>28846.697692281894</v>
      </c>
      <c r="BH43" s="676">
        <v>8093.8269565581359</v>
      </c>
      <c r="BI43" s="676">
        <v>8093.8269565581359</v>
      </c>
      <c r="BJ43" s="676">
        <v>8093.8269565581359</v>
      </c>
      <c r="BK43" s="676">
        <v>8093.8269565581359</v>
      </c>
      <c r="BL43" s="676">
        <v>0</v>
      </c>
      <c r="BM43" s="676">
        <v>0</v>
      </c>
      <c r="BN43" s="676">
        <v>0</v>
      </c>
      <c r="BO43" s="676">
        <v>0</v>
      </c>
      <c r="BP43" s="676">
        <v>0</v>
      </c>
      <c r="BQ43" s="676">
        <v>0</v>
      </c>
      <c r="BR43" s="676">
        <v>0</v>
      </c>
      <c r="BS43" s="676">
        <v>0</v>
      </c>
      <c r="BT43" s="677">
        <v>0</v>
      </c>
      <c r="BU43" s="16"/>
    </row>
    <row r="44" spans="2:73" s="17" customFormat="1" ht="15.75">
      <c r="B44" s="739" t="s">
        <v>776</v>
      </c>
      <c r="C44" s="739" t="s">
        <v>777</v>
      </c>
      <c r="D44" s="739" t="s">
        <v>4</v>
      </c>
      <c r="E44" s="740" t="s">
        <v>753</v>
      </c>
      <c r="F44" s="739" t="s">
        <v>29</v>
      </c>
      <c r="G44" s="740" t="s">
        <v>778</v>
      </c>
      <c r="H44" s="740">
        <v>2012</v>
      </c>
      <c r="I44" s="624" t="s">
        <v>569</v>
      </c>
      <c r="J44" s="624" t="s">
        <v>586</v>
      </c>
      <c r="K44" s="613"/>
      <c r="L44" s="675">
        <v>0</v>
      </c>
      <c r="M44" s="676">
        <v>1.4885842663298177</v>
      </c>
      <c r="N44" s="676">
        <v>1.4885842663298177</v>
      </c>
      <c r="O44" s="676">
        <v>1.4885842663298177</v>
      </c>
      <c r="P44" s="676">
        <v>1.4885842663298177</v>
      </c>
      <c r="Q44" s="676">
        <v>1.4823006311658</v>
      </c>
      <c r="R44" s="676">
        <v>1.4823006311658</v>
      </c>
      <c r="S44" s="676">
        <v>1.2643256889851742</v>
      </c>
      <c r="T44" s="676">
        <v>1.2616860679185828</v>
      </c>
      <c r="U44" s="676">
        <v>1.2616860679185828</v>
      </c>
      <c r="V44" s="676">
        <v>1.2616860679185828</v>
      </c>
      <c r="W44" s="676">
        <v>2.3208322087038415E-2</v>
      </c>
      <c r="X44" s="676">
        <v>2.3192338855763044E-2</v>
      </c>
      <c r="Y44" s="676">
        <v>2.3192338855763044E-2</v>
      </c>
      <c r="Z44" s="676">
        <v>2.2357203480521032E-2</v>
      </c>
      <c r="AA44" s="676">
        <v>2.2357203480521032E-2</v>
      </c>
      <c r="AB44" s="676">
        <v>2.0883396385073315E-2</v>
      </c>
      <c r="AC44" s="676">
        <v>0</v>
      </c>
      <c r="AD44" s="676">
        <v>0</v>
      </c>
      <c r="AE44" s="676">
        <v>0</v>
      </c>
      <c r="AF44" s="676">
        <v>0</v>
      </c>
      <c r="AG44" s="676">
        <v>0</v>
      </c>
      <c r="AH44" s="676">
        <v>0</v>
      </c>
      <c r="AI44" s="676">
        <v>0</v>
      </c>
      <c r="AJ44" s="676">
        <v>0</v>
      </c>
      <c r="AK44" s="676">
        <v>0</v>
      </c>
      <c r="AL44" s="676">
        <v>0</v>
      </c>
      <c r="AM44" s="676">
        <v>0</v>
      </c>
      <c r="AN44" s="676">
        <v>0</v>
      </c>
      <c r="AO44" s="677">
        <v>0</v>
      </c>
      <c r="AP44" s="613"/>
      <c r="AQ44" s="675">
        <v>0</v>
      </c>
      <c r="AR44" s="676">
        <v>9032.9890440363724</v>
      </c>
      <c r="AS44" s="676">
        <v>9032.9890440363724</v>
      </c>
      <c r="AT44" s="676">
        <v>9032.9890440363724</v>
      </c>
      <c r="AU44" s="676">
        <v>9032.9890440363724</v>
      </c>
      <c r="AV44" s="676">
        <v>8897.282028607724</v>
      </c>
      <c r="AW44" s="676">
        <v>8897.282028607724</v>
      </c>
      <c r="AX44" s="676">
        <v>4189.6998616871042</v>
      </c>
      <c r="AY44" s="676">
        <v>4166.5767811437618</v>
      </c>
      <c r="AZ44" s="676">
        <v>4166.5767811437618</v>
      </c>
      <c r="BA44" s="676">
        <v>4166.5767811437618</v>
      </c>
      <c r="BB44" s="676">
        <v>676.71593662246096</v>
      </c>
      <c r="BC44" s="676">
        <v>544.99582666836648</v>
      </c>
      <c r="BD44" s="676">
        <v>544.99582666836648</v>
      </c>
      <c r="BE44" s="676">
        <v>468.34290653479911</v>
      </c>
      <c r="BF44" s="676">
        <v>468.34290653479911</v>
      </c>
      <c r="BG44" s="676">
        <v>451.01654081706505</v>
      </c>
      <c r="BH44" s="676">
        <v>0</v>
      </c>
      <c r="BI44" s="676">
        <v>0</v>
      </c>
      <c r="BJ44" s="676">
        <v>0</v>
      </c>
      <c r="BK44" s="676">
        <v>0</v>
      </c>
      <c r="BL44" s="676">
        <v>0</v>
      </c>
      <c r="BM44" s="676">
        <v>0</v>
      </c>
      <c r="BN44" s="676">
        <v>0</v>
      </c>
      <c r="BO44" s="676">
        <v>0</v>
      </c>
      <c r="BP44" s="676">
        <v>0</v>
      </c>
      <c r="BQ44" s="676">
        <v>0</v>
      </c>
      <c r="BR44" s="676">
        <v>0</v>
      </c>
      <c r="BS44" s="676">
        <v>0</v>
      </c>
      <c r="BT44" s="677">
        <v>0</v>
      </c>
      <c r="BU44" s="16"/>
    </row>
    <row r="45" spans="2:73" s="17" customFormat="1" ht="15.75">
      <c r="B45" s="739" t="s">
        <v>776</v>
      </c>
      <c r="C45" s="739" t="s">
        <v>777</v>
      </c>
      <c r="D45" s="739" t="s">
        <v>3</v>
      </c>
      <c r="E45" s="740" t="s">
        <v>753</v>
      </c>
      <c r="F45" s="739" t="s">
        <v>29</v>
      </c>
      <c r="G45" s="740" t="s">
        <v>778</v>
      </c>
      <c r="H45" s="740">
        <v>2012</v>
      </c>
      <c r="I45" s="624" t="s">
        <v>569</v>
      </c>
      <c r="J45" s="624" t="s">
        <v>586</v>
      </c>
      <c r="K45" s="613"/>
      <c r="L45" s="675">
        <v>0</v>
      </c>
      <c r="M45" s="676">
        <v>208.03691786154005</v>
      </c>
      <c r="N45" s="676">
        <v>208.03691786154005</v>
      </c>
      <c r="O45" s="676">
        <v>208.03691786154005</v>
      </c>
      <c r="P45" s="676">
        <v>208.03691786154005</v>
      </c>
      <c r="Q45" s="676">
        <v>208.03691786154005</v>
      </c>
      <c r="R45" s="676">
        <v>208.03691786154005</v>
      </c>
      <c r="S45" s="676">
        <v>208.03691786154005</v>
      </c>
      <c r="T45" s="676">
        <v>208.03691786154005</v>
      </c>
      <c r="U45" s="676">
        <v>208.03691786154005</v>
      </c>
      <c r="V45" s="676">
        <v>208.03691786154005</v>
      </c>
      <c r="W45" s="676">
        <v>208.03691786154005</v>
      </c>
      <c r="X45" s="676">
        <v>208.03691786154005</v>
      </c>
      <c r="Y45" s="676">
        <v>208.03691786154005</v>
      </c>
      <c r="Z45" s="676">
        <v>208.03691786154005</v>
      </c>
      <c r="AA45" s="676">
        <v>208.03691786154005</v>
      </c>
      <c r="AB45" s="676">
        <v>208.03691786154005</v>
      </c>
      <c r="AC45" s="676">
        <v>208.03691786154005</v>
      </c>
      <c r="AD45" s="676">
        <v>208.03691786154005</v>
      </c>
      <c r="AE45" s="676">
        <v>159.25733399272315</v>
      </c>
      <c r="AF45" s="676">
        <v>0</v>
      </c>
      <c r="AG45" s="676">
        <v>0</v>
      </c>
      <c r="AH45" s="676">
        <v>0</v>
      </c>
      <c r="AI45" s="676">
        <v>0</v>
      </c>
      <c r="AJ45" s="676">
        <v>0</v>
      </c>
      <c r="AK45" s="676">
        <v>0</v>
      </c>
      <c r="AL45" s="676">
        <v>0</v>
      </c>
      <c r="AM45" s="676">
        <v>0</v>
      </c>
      <c r="AN45" s="676">
        <v>0</v>
      </c>
      <c r="AO45" s="677">
        <v>0</v>
      </c>
      <c r="AP45" s="613"/>
      <c r="AQ45" s="675">
        <v>0</v>
      </c>
      <c r="AR45" s="676">
        <v>351058.19430004642</v>
      </c>
      <c r="AS45" s="676">
        <v>351058.19430004642</v>
      </c>
      <c r="AT45" s="676">
        <v>351058.19430004642</v>
      </c>
      <c r="AU45" s="676">
        <v>351058.19430004642</v>
      </c>
      <c r="AV45" s="676">
        <v>351058.19430004642</v>
      </c>
      <c r="AW45" s="676">
        <v>351058.19430004642</v>
      </c>
      <c r="AX45" s="676">
        <v>351058.19430004642</v>
      </c>
      <c r="AY45" s="676">
        <v>351058.19430004642</v>
      </c>
      <c r="AZ45" s="676">
        <v>351058.19430004642</v>
      </c>
      <c r="BA45" s="676">
        <v>351058.19430004642</v>
      </c>
      <c r="BB45" s="676">
        <v>351058.19430004642</v>
      </c>
      <c r="BC45" s="676">
        <v>351058.19430004642</v>
      </c>
      <c r="BD45" s="676">
        <v>351058.19430004642</v>
      </c>
      <c r="BE45" s="676">
        <v>351058.19430004642</v>
      </c>
      <c r="BF45" s="676">
        <v>351058.19430004642</v>
      </c>
      <c r="BG45" s="676">
        <v>351058.19430004642</v>
      </c>
      <c r="BH45" s="676">
        <v>351058.19430004642</v>
      </c>
      <c r="BI45" s="676">
        <v>351058.19430004642</v>
      </c>
      <c r="BJ45" s="676">
        <v>307436.83580398763</v>
      </c>
      <c r="BK45" s="676">
        <v>0</v>
      </c>
      <c r="BL45" s="676">
        <v>0</v>
      </c>
      <c r="BM45" s="676">
        <v>0</v>
      </c>
      <c r="BN45" s="676">
        <v>0</v>
      </c>
      <c r="BO45" s="676">
        <v>0</v>
      </c>
      <c r="BP45" s="676">
        <v>0</v>
      </c>
      <c r="BQ45" s="676">
        <v>0</v>
      </c>
      <c r="BR45" s="676">
        <v>0</v>
      </c>
      <c r="BS45" s="676">
        <v>0</v>
      </c>
      <c r="BT45" s="677">
        <v>0</v>
      </c>
      <c r="BU45" s="16"/>
    </row>
    <row r="46" spans="2:73" s="17" customFormat="1" ht="15.75">
      <c r="B46" s="739" t="s">
        <v>776</v>
      </c>
      <c r="C46" s="739" t="s">
        <v>786</v>
      </c>
      <c r="D46" s="739" t="s">
        <v>14</v>
      </c>
      <c r="E46" s="740" t="s">
        <v>753</v>
      </c>
      <c r="F46" s="739" t="s">
        <v>29</v>
      </c>
      <c r="G46" s="740" t="s">
        <v>778</v>
      </c>
      <c r="H46" s="740">
        <v>2012</v>
      </c>
      <c r="I46" s="624" t="s">
        <v>569</v>
      </c>
      <c r="J46" s="624" t="s">
        <v>586</v>
      </c>
      <c r="K46" s="613"/>
      <c r="L46" s="675">
        <v>0</v>
      </c>
      <c r="M46" s="676">
        <v>2.4492036057636151</v>
      </c>
      <c r="N46" s="676">
        <v>2.4492036057636151</v>
      </c>
      <c r="O46" s="676">
        <v>2.4492036057636151</v>
      </c>
      <c r="P46" s="676">
        <v>2.4492036057636151</v>
      </c>
      <c r="Q46" s="676">
        <v>2.4492036057636151</v>
      </c>
      <c r="R46" s="676">
        <v>2.4492036057636151</v>
      </c>
      <c r="S46" s="676">
        <v>2.4492036057636151</v>
      </c>
      <c r="T46" s="676">
        <v>2.4492036057636151</v>
      </c>
      <c r="U46" s="676">
        <v>1.626478309277446</v>
      </c>
      <c r="V46" s="676">
        <v>1.626478309277446</v>
      </c>
      <c r="W46" s="676">
        <v>1.5833438560366637</v>
      </c>
      <c r="X46" s="676">
        <v>1.5833438560366637</v>
      </c>
      <c r="Y46" s="676">
        <v>1.5833438560366637</v>
      </c>
      <c r="Z46" s="676">
        <v>1.5833438560366637</v>
      </c>
      <c r="AA46" s="676">
        <v>0.20397912710905072</v>
      </c>
      <c r="AB46" s="676">
        <v>0.17172221839427948</v>
      </c>
      <c r="AC46" s="676">
        <v>0.17172221839427948</v>
      </c>
      <c r="AD46" s="676">
        <v>0.17172221839427948</v>
      </c>
      <c r="AE46" s="676">
        <v>0.17172221839427948</v>
      </c>
      <c r="AF46" s="676">
        <v>0.17172221839427948</v>
      </c>
      <c r="AG46" s="676">
        <v>0.17172221839427948</v>
      </c>
      <c r="AH46" s="676">
        <v>0</v>
      </c>
      <c r="AI46" s="676">
        <v>0</v>
      </c>
      <c r="AJ46" s="676">
        <v>0</v>
      </c>
      <c r="AK46" s="676">
        <v>0</v>
      </c>
      <c r="AL46" s="676">
        <v>0</v>
      </c>
      <c r="AM46" s="676">
        <v>0</v>
      </c>
      <c r="AN46" s="676">
        <v>0</v>
      </c>
      <c r="AO46" s="677">
        <v>0</v>
      </c>
      <c r="AP46" s="613"/>
      <c r="AQ46" s="675">
        <v>0</v>
      </c>
      <c r="AR46" s="676">
        <v>28760.740005493164</v>
      </c>
      <c r="AS46" s="676">
        <v>28760.739990234375</v>
      </c>
      <c r="AT46" s="676">
        <v>28760.739990234375</v>
      </c>
      <c r="AU46" s="676">
        <v>28760.740005493164</v>
      </c>
      <c r="AV46" s="676">
        <v>28760.740005493164</v>
      </c>
      <c r="AW46" s="676">
        <v>28760.740005493164</v>
      </c>
      <c r="AX46" s="676">
        <v>28760.740005493164</v>
      </c>
      <c r="AY46" s="676">
        <v>28760.740005493164</v>
      </c>
      <c r="AZ46" s="676">
        <v>12922.740005493162</v>
      </c>
      <c r="BA46" s="676">
        <v>12922.740005493162</v>
      </c>
      <c r="BB46" s="676">
        <v>12332</v>
      </c>
      <c r="BC46" s="676">
        <v>12332</v>
      </c>
      <c r="BD46" s="676">
        <v>12332</v>
      </c>
      <c r="BE46" s="676">
        <v>12332</v>
      </c>
      <c r="BF46" s="676">
        <v>1532</v>
      </c>
      <c r="BG46" s="676">
        <v>1266</v>
      </c>
      <c r="BH46" s="676">
        <v>1266</v>
      </c>
      <c r="BI46" s="676">
        <v>1266</v>
      </c>
      <c r="BJ46" s="676">
        <v>1266</v>
      </c>
      <c r="BK46" s="676">
        <v>1266</v>
      </c>
      <c r="BL46" s="676">
        <v>1266</v>
      </c>
      <c r="BM46" s="676">
        <v>0</v>
      </c>
      <c r="BN46" s="676">
        <v>0</v>
      </c>
      <c r="BO46" s="676">
        <v>0</v>
      </c>
      <c r="BP46" s="676">
        <v>0</v>
      </c>
      <c r="BQ46" s="676">
        <v>0</v>
      </c>
      <c r="BR46" s="676">
        <v>0</v>
      </c>
      <c r="BS46" s="676">
        <v>0</v>
      </c>
      <c r="BT46" s="677">
        <v>0</v>
      </c>
      <c r="BU46" s="16"/>
    </row>
    <row r="47" spans="2:73" s="17" customFormat="1" ht="15.75">
      <c r="B47" s="739" t="s">
        <v>776</v>
      </c>
      <c r="C47" s="739" t="s">
        <v>783</v>
      </c>
      <c r="D47" s="739" t="s">
        <v>9</v>
      </c>
      <c r="E47" s="740" t="s">
        <v>753</v>
      </c>
      <c r="F47" s="739" t="s">
        <v>783</v>
      </c>
      <c r="G47" s="740" t="s">
        <v>782</v>
      </c>
      <c r="H47" s="740">
        <v>2012</v>
      </c>
      <c r="I47" s="624" t="s">
        <v>569</v>
      </c>
      <c r="J47" s="624" t="s">
        <v>586</v>
      </c>
      <c r="K47" s="613"/>
      <c r="L47" s="675">
        <v>0</v>
      </c>
      <c r="M47" s="676">
        <v>1797.5294431</v>
      </c>
      <c r="N47" s="676">
        <v>0</v>
      </c>
      <c r="O47" s="676">
        <v>0</v>
      </c>
      <c r="P47" s="676">
        <v>0</v>
      </c>
      <c r="Q47" s="676">
        <v>0</v>
      </c>
      <c r="R47" s="676">
        <v>0</v>
      </c>
      <c r="S47" s="676">
        <v>0</v>
      </c>
      <c r="T47" s="676">
        <v>0</v>
      </c>
      <c r="U47" s="676">
        <v>0</v>
      </c>
      <c r="V47" s="676">
        <v>0</v>
      </c>
      <c r="W47" s="676">
        <v>0</v>
      </c>
      <c r="X47" s="676">
        <v>0</v>
      </c>
      <c r="Y47" s="676">
        <v>0</v>
      </c>
      <c r="Z47" s="676">
        <v>0</v>
      </c>
      <c r="AA47" s="676">
        <v>0</v>
      </c>
      <c r="AB47" s="676">
        <v>0</v>
      </c>
      <c r="AC47" s="676">
        <v>0</v>
      </c>
      <c r="AD47" s="676">
        <v>0</v>
      </c>
      <c r="AE47" s="676">
        <v>0</v>
      </c>
      <c r="AF47" s="676">
        <v>0</v>
      </c>
      <c r="AG47" s="676">
        <v>0</v>
      </c>
      <c r="AH47" s="676">
        <v>0</v>
      </c>
      <c r="AI47" s="676">
        <v>0</v>
      </c>
      <c r="AJ47" s="676">
        <v>0</v>
      </c>
      <c r="AK47" s="676">
        <v>0</v>
      </c>
      <c r="AL47" s="676">
        <v>0</v>
      </c>
      <c r="AM47" s="676">
        <v>0</v>
      </c>
      <c r="AN47" s="676">
        <v>0</v>
      </c>
      <c r="AO47" s="677">
        <v>0</v>
      </c>
      <c r="AP47" s="613"/>
      <c r="AQ47" s="675">
        <v>0</v>
      </c>
      <c r="AR47" s="676">
        <v>43319.67</v>
      </c>
      <c r="AS47" s="676">
        <v>0</v>
      </c>
      <c r="AT47" s="676">
        <v>0</v>
      </c>
      <c r="AU47" s="676">
        <v>0</v>
      </c>
      <c r="AV47" s="676">
        <v>0</v>
      </c>
      <c r="AW47" s="676">
        <v>0</v>
      </c>
      <c r="AX47" s="676">
        <v>0</v>
      </c>
      <c r="AY47" s="676">
        <v>0</v>
      </c>
      <c r="AZ47" s="676">
        <v>0</v>
      </c>
      <c r="BA47" s="676">
        <v>0</v>
      </c>
      <c r="BB47" s="676">
        <v>0</v>
      </c>
      <c r="BC47" s="676">
        <v>0</v>
      </c>
      <c r="BD47" s="676">
        <v>0</v>
      </c>
      <c r="BE47" s="676">
        <v>0</v>
      </c>
      <c r="BF47" s="676">
        <v>0</v>
      </c>
      <c r="BG47" s="676">
        <v>0</v>
      </c>
      <c r="BH47" s="676">
        <v>0</v>
      </c>
      <c r="BI47" s="676">
        <v>0</v>
      </c>
      <c r="BJ47" s="676">
        <v>0</v>
      </c>
      <c r="BK47" s="676">
        <v>0</v>
      </c>
      <c r="BL47" s="676">
        <v>0</v>
      </c>
      <c r="BM47" s="676">
        <v>0</v>
      </c>
      <c r="BN47" s="676">
        <v>0</v>
      </c>
      <c r="BO47" s="676">
        <v>0</v>
      </c>
      <c r="BP47" s="676">
        <v>0</v>
      </c>
      <c r="BQ47" s="676">
        <v>0</v>
      </c>
      <c r="BR47" s="676">
        <v>0</v>
      </c>
      <c r="BS47" s="676">
        <v>0</v>
      </c>
      <c r="BT47" s="677">
        <v>0</v>
      </c>
      <c r="BU47" s="16"/>
    </row>
    <row r="48" spans="2:73" s="17" customFormat="1" ht="15.75">
      <c r="B48" s="739" t="s">
        <v>776</v>
      </c>
      <c r="C48" s="739" t="s">
        <v>784</v>
      </c>
      <c r="D48" s="739" t="s">
        <v>17</v>
      </c>
      <c r="E48" s="740" t="s">
        <v>753</v>
      </c>
      <c r="F48" s="739" t="s">
        <v>785</v>
      </c>
      <c r="G48" s="740" t="s">
        <v>778</v>
      </c>
      <c r="H48" s="740">
        <v>2012</v>
      </c>
      <c r="I48" s="624" t="s">
        <v>569</v>
      </c>
      <c r="J48" s="624" t="s">
        <v>586</v>
      </c>
      <c r="K48" s="613"/>
      <c r="L48" s="675">
        <v>0</v>
      </c>
      <c r="M48" s="676">
        <v>161.31002889993789</v>
      </c>
      <c r="N48" s="676">
        <v>161.31002889993789</v>
      </c>
      <c r="O48" s="676">
        <v>161.31002889993789</v>
      </c>
      <c r="P48" s="676">
        <v>161.31002889993789</v>
      </c>
      <c r="Q48" s="676">
        <v>161.31002889993789</v>
      </c>
      <c r="R48" s="676">
        <v>161.31002889993789</v>
      </c>
      <c r="S48" s="676">
        <v>161.31002889993789</v>
      </c>
      <c r="T48" s="676">
        <v>161.31002889993789</v>
      </c>
      <c r="U48" s="676">
        <v>161.31002889993789</v>
      </c>
      <c r="V48" s="676">
        <v>161.31002889993789</v>
      </c>
      <c r="W48" s="676">
        <v>161.31002889993789</v>
      </c>
      <c r="X48" s="676">
        <v>161.31002889993789</v>
      </c>
      <c r="Y48" s="676">
        <v>0</v>
      </c>
      <c r="Z48" s="676">
        <v>0</v>
      </c>
      <c r="AA48" s="676">
        <v>0</v>
      </c>
      <c r="AB48" s="676">
        <v>0</v>
      </c>
      <c r="AC48" s="676">
        <v>0</v>
      </c>
      <c r="AD48" s="676">
        <v>0</v>
      </c>
      <c r="AE48" s="676">
        <v>0</v>
      </c>
      <c r="AF48" s="676">
        <v>0</v>
      </c>
      <c r="AG48" s="676">
        <v>0</v>
      </c>
      <c r="AH48" s="676">
        <v>0</v>
      </c>
      <c r="AI48" s="676">
        <v>0</v>
      </c>
      <c r="AJ48" s="676">
        <v>0</v>
      </c>
      <c r="AK48" s="676">
        <v>0</v>
      </c>
      <c r="AL48" s="676">
        <v>0</v>
      </c>
      <c r="AM48" s="676">
        <v>0</v>
      </c>
      <c r="AN48" s="676">
        <v>0</v>
      </c>
      <c r="AO48" s="677">
        <v>0</v>
      </c>
      <c r="AP48" s="613"/>
      <c r="AQ48" s="675">
        <v>0</v>
      </c>
      <c r="AR48" s="676">
        <v>825446.15848603402</v>
      </c>
      <c r="AS48" s="676">
        <v>825446.15848603402</v>
      </c>
      <c r="AT48" s="676">
        <v>825446.15848603402</v>
      </c>
      <c r="AU48" s="676">
        <v>825446.15848603402</v>
      </c>
      <c r="AV48" s="676">
        <v>825446.15848603402</v>
      </c>
      <c r="AW48" s="676">
        <v>825446.15848603402</v>
      </c>
      <c r="AX48" s="676">
        <v>825446.15848603402</v>
      </c>
      <c r="AY48" s="676">
        <v>825446.15848603402</v>
      </c>
      <c r="AZ48" s="676">
        <v>825446.15848603402</v>
      </c>
      <c r="BA48" s="676">
        <v>825446.15848603402</v>
      </c>
      <c r="BB48" s="676">
        <v>825446.15848603402</v>
      </c>
      <c r="BC48" s="676">
        <v>825446.15848603402</v>
      </c>
      <c r="BD48" s="676">
        <v>0</v>
      </c>
      <c r="BE48" s="676">
        <v>0</v>
      </c>
      <c r="BF48" s="676">
        <v>0</v>
      </c>
      <c r="BG48" s="676">
        <v>0</v>
      </c>
      <c r="BH48" s="676">
        <v>0</v>
      </c>
      <c r="BI48" s="676">
        <v>0</v>
      </c>
      <c r="BJ48" s="676">
        <v>0</v>
      </c>
      <c r="BK48" s="676">
        <v>0</v>
      </c>
      <c r="BL48" s="676">
        <v>0</v>
      </c>
      <c r="BM48" s="676">
        <v>0</v>
      </c>
      <c r="BN48" s="676">
        <v>0</v>
      </c>
      <c r="BO48" s="676">
        <v>0</v>
      </c>
      <c r="BP48" s="676">
        <v>0</v>
      </c>
      <c r="BQ48" s="676">
        <v>0</v>
      </c>
      <c r="BR48" s="676">
        <v>0</v>
      </c>
      <c r="BS48" s="676">
        <v>0</v>
      </c>
      <c r="BT48" s="677">
        <v>0</v>
      </c>
      <c r="BU48" s="16"/>
    </row>
    <row r="49" spans="2:73" s="17" customFormat="1" ht="15.75">
      <c r="B49" s="739" t="s">
        <v>776</v>
      </c>
      <c r="C49" s="739" t="s">
        <v>779</v>
      </c>
      <c r="D49" s="739" t="s">
        <v>780</v>
      </c>
      <c r="E49" s="740" t="s">
        <v>753</v>
      </c>
      <c r="F49" s="739" t="s">
        <v>785</v>
      </c>
      <c r="G49" s="740" t="s">
        <v>782</v>
      </c>
      <c r="H49" s="740">
        <v>2012</v>
      </c>
      <c r="I49" s="624" t="s">
        <v>569</v>
      </c>
      <c r="J49" s="624" t="s">
        <v>586</v>
      </c>
      <c r="K49" s="613"/>
      <c r="L49" s="675">
        <v>0</v>
      </c>
      <c r="M49" s="676">
        <v>72.26702250000001</v>
      </c>
      <c r="N49" s="676">
        <v>0</v>
      </c>
      <c r="O49" s="676">
        <v>0</v>
      </c>
      <c r="P49" s="676">
        <v>0</v>
      </c>
      <c r="Q49" s="676">
        <v>0</v>
      </c>
      <c r="R49" s="676">
        <v>0</v>
      </c>
      <c r="S49" s="676">
        <v>0</v>
      </c>
      <c r="T49" s="676">
        <v>0</v>
      </c>
      <c r="U49" s="676">
        <v>0</v>
      </c>
      <c r="V49" s="676">
        <v>0</v>
      </c>
      <c r="W49" s="676">
        <v>0</v>
      </c>
      <c r="X49" s="676">
        <v>0</v>
      </c>
      <c r="Y49" s="676">
        <v>0</v>
      </c>
      <c r="Z49" s="676">
        <v>0</v>
      </c>
      <c r="AA49" s="676">
        <v>0</v>
      </c>
      <c r="AB49" s="676">
        <v>0</v>
      </c>
      <c r="AC49" s="676">
        <v>0</v>
      </c>
      <c r="AD49" s="676">
        <v>0</v>
      </c>
      <c r="AE49" s="676">
        <v>0</v>
      </c>
      <c r="AF49" s="676">
        <v>0</v>
      </c>
      <c r="AG49" s="676">
        <v>0</v>
      </c>
      <c r="AH49" s="676">
        <v>0</v>
      </c>
      <c r="AI49" s="676">
        <v>0</v>
      </c>
      <c r="AJ49" s="676">
        <v>0</v>
      </c>
      <c r="AK49" s="676">
        <v>0</v>
      </c>
      <c r="AL49" s="676">
        <v>0</v>
      </c>
      <c r="AM49" s="676">
        <v>0</v>
      </c>
      <c r="AN49" s="676">
        <v>0</v>
      </c>
      <c r="AO49" s="677">
        <v>0</v>
      </c>
      <c r="AP49" s="613"/>
      <c r="AQ49" s="675">
        <v>0</v>
      </c>
      <c r="AR49" s="676">
        <v>1050.424</v>
      </c>
      <c r="AS49" s="676">
        <v>0</v>
      </c>
      <c r="AT49" s="676">
        <v>0</v>
      </c>
      <c r="AU49" s="676">
        <v>0</v>
      </c>
      <c r="AV49" s="676">
        <v>0</v>
      </c>
      <c r="AW49" s="676">
        <v>0</v>
      </c>
      <c r="AX49" s="676">
        <v>0</v>
      </c>
      <c r="AY49" s="676">
        <v>0</v>
      </c>
      <c r="AZ49" s="676">
        <v>0</v>
      </c>
      <c r="BA49" s="676">
        <v>0</v>
      </c>
      <c r="BB49" s="676">
        <v>0</v>
      </c>
      <c r="BC49" s="676">
        <v>0</v>
      </c>
      <c r="BD49" s="676">
        <v>0</v>
      </c>
      <c r="BE49" s="676">
        <v>0</v>
      </c>
      <c r="BF49" s="676">
        <v>0</v>
      </c>
      <c r="BG49" s="676">
        <v>0</v>
      </c>
      <c r="BH49" s="676">
        <v>0</v>
      </c>
      <c r="BI49" s="676">
        <v>0</v>
      </c>
      <c r="BJ49" s="676">
        <v>0</v>
      </c>
      <c r="BK49" s="676">
        <v>0</v>
      </c>
      <c r="BL49" s="676">
        <v>0</v>
      </c>
      <c r="BM49" s="676">
        <v>0</v>
      </c>
      <c r="BN49" s="676">
        <v>0</v>
      </c>
      <c r="BO49" s="676">
        <v>0</v>
      </c>
      <c r="BP49" s="676">
        <v>0</v>
      </c>
      <c r="BQ49" s="676">
        <v>0</v>
      </c>
      <c r="BR49" s="676">
        <v>0</v>
      </c>
      <c r="BS49" s="676">
        <v>0</v>
      </c>
      <c r="BT49" s="677">
        <v>0</v>
      </c>
      <c r="BU49" s="16"/>
    </row>
    <row r="50" spans="2:73" s="17" customFormat="1" ht="15.75">
      <c r="B50" s="739" t="s">
        <v>776</v>
      </c>
      <c r="C50" s="739" t="s">
        <v>777</v>
      </c>
      <c r="D50" s="739" t="s">
        <v>7</v>
      </c>
      <c r="E50" s="740" t="s">
        <v>753</v>
      </c>
      <c r="F50" s="739" t="s">
        <v>29</v>
      </c>
      <c r="G50" s="740" t="s">
        <v>778</v>
      </c>
      <c r="H50" s="740">
        <v>2012</v>
      </c>
      <c r="I50" s="624" t="s">
        <v>569</v>
      </c>
      <c r="J50" s="624" t="s">
        <v>586</v>
      </c>
      <c r="K50" s="613"/>
      <c r="L50" s="675">
        <v>0</v>
      </c>
      <c r="M50" s="676">
        <v>0.20494147892891862</v>
      </c>
      <c r="N50" s="676">
        <v>0.20494147892891862</v>
      </c>
      <c r="O50" s="676">
        <v>0.20494147892891862</v>
      </c>
      <c r="P50" s="676">
        <v>0.20494147892891862</v>
      </c>
      <c r="Q50" s="676">
        <v>0.20494147892891862</v>
      </c>
      <c r="R50" s="676">
        <v>0.20494147892891862</v>
      </c>
      <c r="S50" s="676">
        <v>0.20494147892891862</v>
      </c>
      <c r="T50" s="676">
        <v>0.20494147892891862</v>
      </c>
      <c r="U50" s="676">
        <v>0.20494147892891862</v>
      </c>
      <c r="V50" s="676">
        <v>0.20494147892891862</v>
      </c>
      <c r="W50" s="676">
        <v>0.20494147892891862</v>
      </c>
      <c r="X50" s="676">
        <v>0.20494147892891862</v>
      </c>
      <c r="Y50" s="676">
        <v>0.18571000000000001</v>
      </c>
      <c r="Z50" s="676">
        <v>0.18571000000000001</v>
      </c>
      <c r="AA50" s="676">
        <v>0.18571000000000001</v>
      </c>
      <c r="AB50" s="676">
        <v>7.399E-2</v>
      </c>
      <c r="AC50" s="676">
        <v>7.399E-2</v>
      </c>
      <c r="AD50" s="676">
        <v>7.399E-2</v>
      </c>
      <c r="AE50" s="676">
        <v>0</v>
      </c>
      <c r="AF50" s="676">
        <v>0</v>
      </c>
      <c r="AG50" s="676">
        <v>0</v>
      </c>
      <c r="AH50" s="676">
        <v>0</v>
      </c>
      <c r="AI50" s="676">
        <v>0</v>
      </c>
      <c r="AJ50" s="676">
        <v>0</v>
      </c>
      <c r="AK50" s="676">
        <v>0</v>
      </c>
      <c r="AL50" s="676">
        <v>0</v>
      </c>
      <c r="AM50" s="676">
        <v>0</v>
      </c>
      <c r="AN50" s="676">
        <v>0</v>
      </c>
      <c r="AO50" s="677">
        <v>0</v>
      </c>
      <c r="AP50" s="613"/>
      <c r="AQ50" s="675">
        <v>0</v>
      </c>
      <c r="AR50" s="676">
        <v>362.39806742413344</v>
      </c>
      <c r="AS50" s="676">
        <v>362.39806742413344</v>
      </c>
      <c r="AT50" s="676">
        <v>362.39806742413344</v>
      </c>
      <c r="AU50" s="676">
        <v>362.39806742413344</v>
      </c>
      <c r="AV50" s="676">
        <v>362.39806742413344</v>
      </c>
      <c r="AW50" s="676">
        <v>362.39806742413344</v>
      </c>
      <c r="AX50" s="676">
        <v>362.39806742413344</v>
      </c>
      <c r="AY50" s="676">
        <v>362.39806742413344</v>
      </c>
      <c r="AZ50" s="676">
        <v>362.39806742413344</v>
      </c>
      <c r="BA50" s="676">
        <v>362.39806742413344</v>
      </c>
      <c r="BB50" s="676">
        <v>362.39806742413344</v>
      </c>
      <c r="BC50" s="676">
        <v>362.39806742413344</v>
      </c>
      <c r="BD50" s="676">
        <v>149.94</v>
      </c>
      <c r="BE50" s="676">
        <v>149.94</v>
      </c>
      <c r="BF50" s="676">
        <v>149.94</v>
      </c>
      <c r="BG50" s="676">
        <v>46.55</v>
      </c>
      <c r="BH50" s="676">
        <v>46.55</v>
      </c>
      <c r="BI50" s="676">
        <v>46.55</v>
      </c>
      <c r="BJ50" s="676">
        <v>0</v>
      </c>
      <c r="BK50" s="676">
        <v>0</v>
      </c>
      <c r="BL50" s="676">
        <v>0</v>
      </c>
      <c r="BM50" s="676">
        <v>0</v>
      </c>
      <c r="BN50" s="676">
        <v>0</v>
      </c>
      <c r="BO50" s="676">
        <v>0</v>
      </c>
      <c r="BP50" s="676">
        <v>0</v>
      </c>
      <c r="BQ50" s="676">
        <v>0</v>
      </c>
      <c r="BR50" s="676">
        <v>0</v>
      </c>
      <c r="BS50" s="676">
        <v>0</v>
      </c>
      <c r="BT50" s="677">
        <v>0</v>
      </c>
      <c r="BU50" s="16"/>
    </row>
    <row r="51" spans="2:73" s="17" customFormat="1" ht="15.75">
      <c r="B51" s="741" t="s">
        <v>787</v>
      </c>
      <c r="C51" s="741" t="s">
        <v>783</v>
      </c>
      <c r="D51" s="741" t="s">
        <v>9</v>
      </c>
      <c r="E51" s="741" t="s">
        <v>753</v>
      </c>
      <c r="F51" s="741" t="s">
        <v>783</v>
      </c>
      <c r="G51" s="741" t="s">
        <v>782</v>
      </c>
      <c r="H51" s="742">
        <v>2012</v>
      </c>
      <c r="I51" s="624" t="s">
        <v>569</v>
      </c>
      <c r="J51" s="624" t="s">
        <v>586</v>
      </c>
      <c r="K51" s="613"/>
      <c r="L51" s="675">
        <v>0</v>
      </c>
      <c r="M51" s="676">
        <v>62.856784799999993</v>
      </c>
      <c r="N51" s="676">
        <v>0</v>
      </c>
      <c r="O51" s="676">
        <v>0</v>
      </c>
      <c r="P51" s="676">
        <v>0</v>
      </c>
      <c r="Q51" s="676">
        <v>0</v>
      </c>
      <c r="R51" s="676">
        <v>0</v>
      </c>
      <c r="S51" s="676">
        <v>0</v>
      </c>
      <c r="T51" s="676">
        <v>0</v>
      </c>
      <c r="U51" s="676">
        <v>0</v>
      </c>
      <c r="V51" s="676">
        <v>0</v>
      </c>
      <c r="W51" s="676">
        <v>0</v>
      </c>
      <c r="X51" s="676">
        <v>0</v>
      </c>
      <c r="Y51" s="676">
        <v>0</v>
      </c>
      <c r="Z51" s="676">
        <v>0</v>
      </c>
      <c r="AA51" s="676">
        <v>0</v>
      </c>
      <c r="AB51" s="676">
        <v>0</v>
      </c>
      <c r="AC51" s="676">
        <v>0</v>
      </c>
      <c r="AD51" s="676">
        <v>0</v>
      </c>
      <c r="AE51" s="676">
        <v>0</v>
      </c>
      <c r="AF51" s="676">
        <v>0</v>
      </c>
      <c r="AG51" s="676">
        <v>0</v>
      </c>
      <c r="AH51" s="676">
        <v>0</v>
      </c>
      <c r="AI51" s="676">
        <v>0</v>
      </c>
      <c r="AJ51" s="676">
        <v>0</v>
      </c>
      <c r="AK51" s="676">
        <v>0</v>
      </c>
      <c r="AL51" s="676">
        <v>0</v>
      </c>
      <c r="AM51" s="676">
        <v>0</v>
      </c>
      <c r="AN51" s="676">
        <v>0</v>
      </c>
      <c r="AO51" s="677">
        <v>0</v>
      </c>
      <c r="AP51" s="613"/>
      <c r="AQ51" s="675">
        <v>0</v>
      </c>
      <c r="AR51" s="676">
        <v>1514.8209999999999</v>
      </c>
      <c r="AS51" s="676">
        <v>0</v>
      </c>
      <c r="AT51" s="676">
        <v>0</v>
      </c>
      <c r="AU51" s="676">
        <v>0</v>
      </c>
      <c r="AV51" s="676">
        <v>0</v>
      </c>
      <c r="AW51" s="676">
        <v>0</v>
      </c>
      <c r="AX51" s="676">
        <v>0</v>
      </c>
      <c r="AY51" s="676">
        <v>0</v>
      </c>
      <c r="AZ51" s="676">
        <v>0</v>
      </c>
      <c r="BA51" s="676">
        <v>0</v>
      </c>
      <c r="BB51" s="676">
        <v>0</v>
      </c>
      <c r="BC51" s="676">
        <v>0</v>
      </c>
      <c r="BD51" s="676">
        <v>0</v>
      </c>
      <c r="BE51" s="676">
        <v>0</v>
      </c>
      <c r="BF51" s="676">
        <v>0</v>
      </c>
      <c r="BG51" s="676">
        <v>0</v>
      </c>
      <c r="BH51" s="676">
        <v>0</v>
      </c>
      <c r="BI51" s="676">
        <v>0</v>
      </c>
      <c r="BJ51" s="676">
        <v>0</v>
      </c>
      <c r="BK51" s="676">
        <v>0</v>
      </c>
      <c r="BL51" s="676">
        <v>0</v>
      </c>
      <c r="BM51" s="676">
        <v>0</v>
      </c>
      <c r="BN51" s="676">
        <v>0</v>
      </c>
      <c r="BO51" s="676">
        <v>0</v>
      </c>
      <c r="BP51" s="676">
        <v>0</v>
      </c>
      <c r="BQ51" s="676">
        <v>0</v>
      </c>
      <c r="BR51" s="676">
        <v>0</v>
      </c>
      <c r="BS51" s="676">
        <v>0</v>
      </c>
      <c r="BT51" s="677">
        <v>0</v>
      </c>
      <c r="BU51" s="16"/>
    </row>
    <row r="52" spans="2:73" s="17" customFormat="1" ht="15.75">
      <c r="B52" s="741" t="s">
        <v>787</v>
      </c>
      <c r="C52" s="741" t="s">
        <v>779</v>
      </c>
      <c r="D52" s="741" t="s">
        <v>9</v>
      </c>
      <c r="E52" s="741" t="s">
        <v>753</v>
      </c>
      <c r="F52" s="741" t="s">
        <v>779</v>
      </c>
      <c r="G52" s="741" t="s">
        <v>782</v>
      </c>
      <c r="H52" s="742">
        <v>2012</v>
      </c>
      <c r="I52" s="624" t="s">
        <v>569</v>
      </c>
      <c r="J52" s="624" t="s">
        <v>586</v>
      </c>
      <c r="K52" s="613"/>
      <c r="L52" s="675">
        <v>0</v>
      </c>
      <c r="M52" s="676">
        <v>152.14109999999999</v>
      </c>
      <c r="N52" s="676">
        <v>0</v>
      </c>
      <c r="O52" s="676">
        <v>0</v>
      </c>
      <c r="P52" s="676">
        <v>0</v>
      </c>
      <c r="Q52" s="676">
        <v>0</v>
      </c>
      <c r="R52" s="676">
        <v>0</v>
      </c>
      <c r="S52" s="676">
        <v>0</v>
      </c>
      <c r="T52" s="676">
        <v>0</v>
      </c>
      <c r="U52" s="676">
        <v>0</v>
      </c>
      <c r="V52" s="676">
        <v>0</v>
      </c>
      <c r="W52" s="676">
        <v>0</v>
      </c>
      <c r="X52" s="676">
        <v>0</v>
      </c>
      <c r="Y52" s="676">
        <v>0</v>
      </c>
      <c r="Z52" s="676">
        <v>0</v>
      </c>
      <c r="AA52" s="676">
        <v>0</v>
      </c>
      <c r="AB52" s="676">
        <v>0</v>
      </c>
      <c r="AC52" s="676">
        <v>0</v>
      </c>
      <c r="AD52" s="676">
        <v>0</v>
      </c>
      <c r="AE52" s="676">
        <v>0</v>
      </c>
      <c r="AF52" s="676">
        <v>0</v>
      </c>
      <c r="AG52" s="676">
        <v>0</v>
      </c>
      <c r="AH52" s="676">
        <v>0</v>
      </c>
      <c r="AI52" s="676">
        <v>0</v>
      </c>
      <c r="AJ52" s="676">
        <v>0</v>
      </c>
      <c r="AK52" s="676">
        <v>0</v>
      </c>
      <c r="AL52" s="676">
        <v>0</v>
      </c>
      <c r="AM52" s="676">
        <v>0</v>
      </c>
      <c r="AN52" s="676">
        <v>0</v>
      </c>
      <c r="AO52" s="677">
        <v>0</v>
      </c>
      <c r="AP52" s="613"/>
      <c r="AQ52" s="675">
        <v>0</v>
      </c>
      <c r="AR52" s="676">
        <v>2211.4189999999999</v>
      </c>
      <c r="AS52" s="676">
        <v>0</v>
      </c>
      <c r="AT52" s="676">
        <v>0</v>
      </c>
      <c r="AU52" s="676">
        <v>0</v>
      </c>
      <c r="AV52" s="676">
        <v>0</v>
      </c>
      <c r="AW52" s="676">
        <v>0</v>
      </c>
      <c r="AX52" s="676">
        <v>0</v>
      </c>
      <c r="AY52" s="676">
        <v>0</v>
      </c>
      <c r="AZ52" s="676">
        <v>0</v>
      </c>
      <c r="BA52" s="676">
        <v>0</v>
      </c>
      <c r="BB52" s="676">
        <v>0</v>
      </c>
      <c r="BC52" s="676">
        <v>0</v>
      </c>
      <c r="BD52" s="676">
        <v>0</v>
      </c>
      <c r="BE52" s="676">
        <v>0</v>
      </c>
      <c r="BF52" s="676">
        <v>0</v>
      </c>
      <c r="BG52" s="676">
        <v>0</v>
      </c>
      <c r="BH52" s="676">
        <v>0</v>
      </c>
      <c r="BI52" s="676">
        <v>0</v>
      </c>
      <c r="BJ52" s="676">
        <v>0</v>
      </c>
      <c r="BK52" s="676">
        <v>0</v>
      </c>
      <c r="BL52" s="676">
        <v>0</v>
      </c>
      <c r="BM52" s="676">
        <v>0</v>
      </c>
      <c r="BN52" s="676">
        <v>0</v>
      </c>
      <c r="BO52" s="676">
        <v>0</v>
      </c>
      <c r="BP52" s="676">
        <v>0</v>
      </c>
      <c r="BQ52" s="676">
        <v>0</v>
      </c>
      <c r="BR52" s="676">
        <v>0</v>
      </c>
      <c r="BS52" s="676">
        <v>0</v>
      </c>
      <c r="BT52" s="677">
        <v>0</v>
      </c>
      <c r="BU52" s="16"/>
    </row>
    <row r="53" spans="2:73">
      <c r="B53" s="740" t="s">
        <v>788</v>
      </c>
      <c r="C53" s="740" t="s">
        <v>779</v>
      </c>
      <c r="D53" s="740" t="s">
        <v>22</v>
      </c>
      <c r="E53" s="740" t="s">
        <v>753</v>
      </c>
      <c r="F53" s="740" t="s">
        <v>785</v>
      </c>
      <c r="G53" s="740" t="s">
        <v>778</v>
      </c>
      <c r="H53" s="740">
        <v>2011</v>
      </c>
      <c r="I53" s="624" t="s">
        <v>569</v>
      </c>
      <c r="J53" s="624" t="s">
        <v>579</v>
      </c>
      <c r="K53" s="613"/>
      <c r="L53" s="675">
        <v>13.877678215831628</v>
      </c>
      <c r="M53" s="676">
        <v>13.877678215831628</v>
      </c>
      <c r="N53" s="676">
        <v>13.877678215831628</v>
      </c>
      <c r="O53" s="676">
        <v>13.812700405965318</v>
      </c>
      <c r="P53" s="676">
        <v>13.812700405965318</v>
      </c>
      <c r="Q53" s="676">
        <v>13.812700405965318</v>
      </c>
      <c r="R53" s="676">
        <v>12.629349411748501</v>
      </c>
      <c r="S53" s="676">
        <v>0.10230548787461423</v>
      </c>
      <c r="T53" s="676">
        <v>0.10230548787461423</v>
      </c>
      <c r="U53" s="676">
        <v>0.10230548787461423</v>
      </c>
      <c r="V53" s="676">
        <v>6.6360316459209256E-2</v>
      </c>
      <c r="W53" s="676">
        <v>6.6360316459209256E-2</v>
      </c>
      <c r="X53" s="676">
        <v>0</v>
      </c>
      <c r="Y53" s="676">
        <v>0</v>
      </c>
      <c r="Z53" s="676">
        <v>0</v>
      </c>
      <c r="AA53" s="676">
        <v>0</v>
      </c>
      <c r="AB53" s="676">
        <v>0</v>
      </c>
      <c r="AC53" s="676">
        <v>0</v>
      </c>
      <c r="AD53" s="676">
        <v>0</v>
      </c>
      <c r="AE53" s="676">
        <v>0</v>
      </c>
      <c r="AF53" s="676">
        <v>0</v>
      </c>
      <c r="AG53" s="676">
        <v>0</v>
      </c>
      <c r="AH53" s="676">
        <v>0</v>
      </c>
      <c r="AI53" s="676">
        <v>0</v>
      </c>
      <c r="AJ53" s="676">
        <v>0</v>
      </c>
      <c r="AK53" s="676">
        <v>0</v>
      </c>
      <c r="AL53" s="676">
        <v>0</v>
      </c>
      <c r="AM53" s="676">
        <v>0</v>
      </c>
      <c r="AN53" s="676">
        <v>0</v>
      </c>
      <c r="AO53" s="677">
        <v>0</v>
      </c>
      <c r="AP53" s="613"/>
      <c r="AQ53" s="675">
        <v>118887.24683836786</v>
      </c>
      <c r="AR53" s="676">
        <v>118887.24683836786</v>
      </c>
      <c r="AS53" s="676">
        <v>118887.24683836786</v>
      </c>
      <c r="AT53" s="676">
        <v>118635.74740800269</v>
      </c>
      <c r="AU53" s="676">
        <v>118635.74740800269</v>
      </c>
      <c r="AV53" s="676">
        <v>118635.74740800269</v>
      </c>
      <c r="AW53" s="676">
        <v>109578.97895815258</v>
      </c>
      <c r="AX53" s="676">
        <v>726.68684963334351</v>
      </c>
      <c r="AY53" s="676">
        <v>726.68684963334351</v>
      </c>
      <c r="AZ53" s="676">
        <v>726.68684963334351</v>
      </c>
      <c r="BA53" s="676">
        <v>256.85048207506389</v>
      </c>
      <c r="BB53" s="676">
        <v>256.85048207506389</v>
      </c>
      <c r="BC53" s="676">
        <v>0</v>
      </c>
      <c r="BD53" s="676">
        <v>0</v>
      </c>
      <c r="BE53" s="676">
        <v>0</v>
      </c>
      <c r="BF53" s="676">
        <v>0</v>
      </c>
      <c r="BG53" s="676">
        <v>0</v>
      </c>
      <c r="BH53" s="676">
        <v>0</v>
      </c>
      <c r="BI53" s="676">
        <v>0</v>
      </c>
      <c r="BJ53" s="676">
        <v>0</v>
      </c>
      <c r="BK53" s="676">
        <v>0</v>
      </c>
      <c r="BL53" s="676">
        <v>0</v>
      </c>
      <c r="BM53" s="676">
        <v>0</v>
      </c>
      <c r="BN53" s="676">
        <v>0</v>
      </c>
      <c r="BO53" s="676">
        <v>0</v>
      </c>
      <c r="BP53" s="676">
        <v>0</v>
      </c>
      <c r="BQ53" s="676">
        <v>0</v>
      </c>
      <c r="BR53" s="676">
        <v>0</v>
      </c>
      <c r="BS53" s="676">
        <v>0</v>
      </c>
      <c r="BT53" s="677">
        <v>0</v>
      </c>
    </row>
    <row r="54" spans="2:73">
      <c r="B54" s="740" t="s">
        <v>788</v>
      </c>
      <c r="C54" s="740" t="s">
        <v>779</v>
      </c>
      <c r="D54" s="740" t="s">
        <v>21</v>
      </c>
      <c r="E54" s="740" t="s">
        <v>753</v>
      </c>
      <c r="F54" s="740" t="s">
        <v>785</v>
      </c>
      <c r="G54" s="740" t="s">
        <v>778</v>
      </c>
      <c r="H54" s="740">
        <v>2011</v>
      </c>
      <c r="I54" s="624" t="s">
        <v>569</v>
      </c>
      <c r="J54" s="624" t="s">
        <v>579</v>
      </c>
      <c r="K54" s="613"/>
      <c r="L54" s="675">
        <v>10.837179726689152</v>
      </c>
      <c r="M54" s="676">
        <v>10.837179726689152</v>
      </c>
      <c r="N54" s="676">
        <v>10.837179726689152</v>
      </c>
      <c r="O54" s="676">
        <v>10.037583433863055</v>
      </c>
      <c r="P54" s="676">
        <v>10.037583433863055</v>
      </c>
      <c r="Q54" s="676">
        <v>9.9958854262868844</v>
      </c>
      <c r="R54" s="676">
        <v>1.320150433519574</v>
      </c>
      <c r="S54" s="676">
        <v>1.320150433519574</v>
      </c>
      <c r="T54" s="676">
        <v>1.320150433519574</v>
      </c>
      <c r="U54" s="676">
        <v>1.320150433519574</v>
      </c>
      <c r="V54" s="676">
        <v>1.2579340072766212</v>
      </c>
      <c r="W54" s="676">
        <v>1.2579340072766212</v>
      </c>
      <c r="X54" s="676">
        <v>0</v>
      </c>
      <c r="Y54" s="676">
        <v>0</v>
      </c>
      <c r="Z54" s="676">
        <v>0</v>
      </c>
      <c r="AA54" s="676">
        <v>0</v>
      </c>
      <c r="AB54" s="676">
        <v>0</v>
      </c>
      <c r="AC54" s="676">
        <v>0</v>
      </c>
      <c r="AD54" s="676">
        <v>0</v>
      </c>
      <c r="AE54" s="676">
        <v>0</v>
      </c>
      <c r="AF54" s="676">
        <v>0</v>
      </c>
      <c r="AG54" s="676">
        <v>0</v>
      </c>
      <c r="AH54" s="676">
        <v>0</v>
      </c>
      <c r="AI54" s="676">
        <v>0</v>
      </c>
      <c r="AJ54" s="676">
        <v>0</v>
      </c>
      <c r="AK54" s="676">
        <v>0</v>
      </c>
      <c r="AL54" s="676">
        <v>0</v>
      </c>
      <c r="AM54" s="676">
        <v>0</v>
      </c>
      <c r="AN54" s="676">
        <v>0</v>
      </c>
      <c r="AO54" s="677">
        <v>0</v>
      </c>
      <c r="AP54" s="613"/>
      <c r="AQ54" s="675">
        <v>25699.848038283773</v>
      </c>
      <c r="AR54" s="676">
        <v>25699.848038283773</v>
      </c>
      <c r="AS54" s="676">
        <v>25699.848038283773</v>
      </c>
      <c r="AT54" s="676">
        <v>23686.984970442008</v>
      </c>
      <c r="AU54" s="676">
        <v>23686.984970442008</v>
      </c>
      <c r="AV54" s="676">
        <v>23570.517552290756</v>
      </c>
      <c r="AW54" s="676">
        <v>3336.0231833526741</v>
      </c>
      <c r="AX54" s="676">
        <v>3336.0231833526741</v>
      </c>
      <c r="AY54" s="676">
        <v>3336.0231833526741</v>
      </c>
      <c r="AZ54" s="676">
        <v>3336.0231833526741</v>
      </c>
      <c r="BA54" s="676">
        <v>2926.9145526060611</v>
      </c>
      <c r="BB54" s="676">
        <v>2926.9145526060611</v>
      </c>
      <c r="BC54" s="676">
        <v>0</v>
      </c>
      <c r="BD54" s="676">
        <v>0</v>
      </c>
      <c r="BE54" s="676">
        <v>0</v>
      </c>
      <c r="BF54" s="676">
        <v>0</v>
      </c>
      <c r="BG54" s="676">
        <v>0</v>
      </c>
      <c r="BH54" s="676">
        <v>0</v>
      </c>
      <c r="BI54" s="676">
        <v>0</v>
      </c>
      <c r="BJ54" s="676">
        <v>0</v>
      </c>
      <c r="BK54" s="676">
        <v>0</v>
      </c>
      <c r="BL54" s="676">
        <v>0</v>
      </c>
      <c r="BM54" s="676">
        <v>0</v>
      </c>
      <c r="BN54" s="676">
        <v>0</v>
      </c>
      <c r="BO54" s="676">
        <v>0</v>
      </c>
      <c r="BP54" s="676">
        <v>0</v>
      </c>
      <c r="BQ54" s="676">
        <v>0</v>
      </c>
      <c r="BR54" s="676">
        <v>0</v>
      </c>
      <c r="BS54" s="676">
        <v>0</v>
      </c>
      <c r="BT54" s="677">
        <v>0</v>
      </c>
    </row>
    <row r="55" spans="2:73">
      <c r="B55" s="740" t="s">
        <v>788</v>
      </c>
      <c r="C55" s="740" t="s">
        <v>777</v>
      </c>
      <c r="D55" s="740" t="s">
        <v>3</v>
      </c>
      <c r="E55" s="740" t="s">
        <v>753</v>
      </c>
      <c r="F55" s="740" t="s">
        <v>29</v>
      </c>
      <c r="G55" s="740" t="s">
        <v>778</v>
      </c>
      <c r="H55" s="740">
        <v>2011</v>
      </c>
      <c r="I55" s="624" t="s">
        <v>569</v>
      </c>
      <c r="J55" s="624" t="s">
        <v>579</v>
      </c>
      <c r="K55" s="613"/>
      <c r="L55" s="675">
        <v>-46.401164268402482</v>
      </c>
      <c r="M55" s="676">
        <v>-46.401164268402482</v>
      </c>
      <c r="N55" s="676">
        <v>-46.401164268402482</v>
      </c>
      <c r="O55" s="676">
        <v>-46.401164268402482</v>
      </c>
      <c r="P55" s="676">
        <v>-46.401164268402482</v>
      </c>
      <c r="Q55" s="676">
        <v>-46.401164268402482</v>
      </c>
      <c r="R55" s="676">
        <v>-46.401164268402482</v>
      </c>
      <c r="S55" s="676">
        <v>-46.401164268402482</v>
      </c>
      <c r="T55" s="676">
        <v>-46.401164268402482</v>
      </c>
      <c r="U55" s="676">
        <v>-46.401164268402482</v>
      </c>
      <c r="V55" s="676">
        <v>-46.401164268402482</v>
      </c>
      <c r="W55" s="676">
        <v>-46.401164268402482</v>
      </c>
      <c r="X55" s="676">
        <v>-46.401164268402482</v>
      </c>
      <c r="Y55" s="676">
        <v>-46.401164268402482</v>
      </c>
      <c r="Z55" s="676">
        <v>-46.401164268402482</v>
      </c>
      <c r="AA55" s="676">
        <v>-46.401164268402482</v>
      </c>
      <c r="AB55" s="676">
        <v>-46.401164268402482</v>
      </c>
      <c r="AC55" s="676">
        <v>-46.401164268402482</v>
      </c>
      <c r="AD55" s="676">
        <v>-38.554070941405946</v>
      </c>
      <c r="AE55" s="676">
        <v>0</v>
      </c>
      <c r="AF55" s="676">
        <v>0</v>
      </c>
      <c r="AG55" s="676">
        <v>0</v>
      </c>
      <c r="AH55" s="676">
        <v>0</v>
      </c>
      <c r="AI55" s="676">
        <v>0</v>
      </c>
      <c r="AJ55" s="676">
        <v>0</v>
      </c>
      <c r="AK55" s="676">
        <v>0</v>
      </c>
      <c r="AL55" s="676">
        <v>0</v>
      </c>
      <c r="AM55" s="676">
        <v>0</v>
      </c>
      <c r="AN55" s="676">
        <v>0</v>
      </c>
      <c r="AO55" s="677">
        <v>0</v>
      </c>
      <c r="AP55" s="613"/>
      <c r="AQ55" s="675">
        <v>-86282.849420085215</v>
      </c>
      <c r="AR55" s="676">
        <v>-86282.849420085215</v>
      </c>
      <c r="AS55" s="676">
        <v>-86282.849420085215</v>
      </c>
      <c r="AT55" s="676">
        <v>-86282.849420085215</v>
      </c>
      <c r="AU55" s="676">
        <v>-86282.849420085215</v>
      </c>
      <c r="AV55" s="676">
        <v>-86282.849420085215</v>
      </c>
      <c r="AW55" s="676">
        <v>-86282.849420085215</v>
      </c>
      <c r="AX55" s="676">
        <v>-86282.849420085215</v>
      </c>
      <c r="AY55" s="676">
        <v>-86282.849420085215</v>
      </c>
      <c r="AZ55" s="676">
        <v>-86282.849420085215</v>
      </c>
      <c r="BA55" s="676">
        <v>-86282.849420085215</v>
      </c>
      <c r="BB55" s="676">
        <v>-86282.849420085215</v>
      </c>
      <c r="BC55" s="676">
        <v>-86282.849420085215</v>
      </c>
      <c r="BD55" s="676">
        <v>-86282.849420085215</v>
      </c>
      <c r="BE55" s="676">
        <v>-86282.849420085215</v>
      </c>
      <c r="BF55" s="676">
        <v>-86282.849420085215</v>
      </c>
      <c r="BG55" s="676">
        <v>-86282.849420085215</v>
      </c>
      <c r="BH55" s="676">
        <v>-86282.849420085215</v>
      </c>
      <c r="BI55" s="676">
        <v>-79277.583173727078</v>
      </c>
      <c r="BJ55" s="676">
        <v>0</v>
      </c>
      <c r="BK55" s="676">
        <v>0</v>
      </c>
      <c r="BL55" s="676">
        <v>0</v>
      </c>
      <c r="BM55" s="676">
        <v>0</v>
      </c>
      <c r="BN55" s="676">
        <v>0</v>
      </c>
      <c r="BO55" s="676">
        <v>0</v>
      </c>
      <c r="BP55" s="676">
        <v>0</v>
      </c>
      <c r="BQ55" s="676">
        <v>0</v>
      </c>
      <c r="BR55" s="676">
        <v>0</v>
      </c>
      <c r="BS55" s="676">
        <v>0</v>
      </c>
      <c r="BT55" s="677">
        <v>0</v>
      </c>
    </row>
    <row r="56" spans="2:73">
      <c r="B56" s="740" t="s">
        <v>788</v>
      </c>
      <c r="C56" s="740" t="s">
        <v>777</v>
      </c>
      <c r="D56" s="740" t="s">
        <v>5</v>
      </c>
      <c r="E56" s="740" t="s">
        <v>753</v>
      </c>
      <c r="F56" s="740" t="s">
        <v>29</v>
      </c>
      <c r="G56" s="740" t="s">
        <v>778</v>
      </c>
      <c r="H56" s="740">
        <v>2011</v>
      </c>
      <c r="I56" s="624" t="s">
        <v>569</v>
      </c>
      <c r="J56" s="624" t="s">
        <v>579</v>
      </c>
      <c r="K56" s="613"/>
      <c r="L56" s="675">
        <v>0.6968485784181383</v>
      </c>
      <c r="M56" s="676">
        <v>0.6968485784181383</v>
      </c>
      <c r="N56" s="676">
        <v>0.6968485784181383</v>
      </c>
      <c r="O56" s="676">
        <v>0.6968485784181383</v>
      </c>
      <c r="P56" s="676">
        <v>0.6968485784181383</v>
      </c>
      <c r="Q56" s="676">
        <v>0.63722624816263262</v>
      </c>
      <c r="R56" s="676">
        <v>0.3641454728924558</v>
      </c>
      <c r="S56" s="676">
        <v>0.36398453280487403</v>
      </c>
      <c r="T56" s="676">
        <v>0.36398453280487403</v>
      </c>
      <c r="U56" s="676">
        <v>0.11429469633040391</v>
      </c>
      <c r="V56" s="676">
        <v>4.7488029687494451E-2</v>
      </c>
      <c r="W56" s="676">
        <v>4.7475317565019423E-2</v>
      </c>
      <c r="X56" s="676">
        <v>4.7475317565019423E-2</v>
      </c>
      <c r="Y56" s="676">
        <v>4.5292416759400454E-2</v>
      </c>
      <c r="Z56" s="676">
        <v>4.5292416759400454E-2</v>
      </c>
      <c r="AA56" s="676">
        <v>4.5192464563552665E-2</v>
      </c>
      <c r="AB56" s="676">
        <v>0</v>
      </c>
      <c r="AC56" s="676">
        <v>0</v>
      </c>
      <c r="AD56" s="676">
        <v>0</v>
      </c>
      <c r="AE56" s="676">
        <v>0</v>
      </c>
      <c r="AF56" s="676">
        <v>0</v>
      </c>
      <c r="AG56" s="676">
        <v>0</v>
      </c>
      <c r="AH56" s="676">
        <v>0</v>
      </c>
      <c r="AI56" s="676">
        <v>0</v>
      </c>
      <c r="AJ56" s="676">
        <v>0</v>
      </c>
      <c r="AK56" s="676">
        <v>0</v>
      </c>
      <c r="AL56" s="676">
        <v>0</v>
      </c>
      <c r="AM56" s="676">
        <v>0</v>
      </c>
      <c r="AN56" s="676">
        <v>0</v>
      </c>
      <c r="AO56" s="677">
        <v>0</v>
      </c>
      <c r="AP56" s="613"/>
      <c r="AQ56" s="675">
        <v>14105.649248274474</v>
      </c>
      <c r="AR56" s="676">
        <v>14105.649248274474</v>
      </c>
      <c r="AS56" s="676">
        <v>14105.649248274474</v>
      </c>
      <c r="AT56" s="676">
        <v>14105.649248274474</v>
      </c>
      <c r="AU56" s="676">
        <v>14105.649248274474</v>
      </c>
      <c r="AV56" s="676">
        <v>12817.991979722543</v>
      </c>
      <c r="AW56" s="676">
        <v>6920.2948640354389</v>
      </c>
      <c r="AX56" s="676">
        <v>6918.8850288682224</v>
      </c>
      <c r="AY56" s="676">
        <v>6918.8850288682224</v>
      </c>
      <c r="AZ56" s="676">
        <v>1526.3595867717136</v>
      </c>
      <c r="BA56" s="676">
        <v>1282.3120502808067</v>
      </c>
      <c r="BB56" s="676">
        <v>1177.5496188730269</v>
      </c>
      <c r="BC56" s="676">
        <v>1177.5496188730269</v>
      </c>
      <c r="BD56" s="676">
        <v>977.19201689248428</v>
      </c>
      <c r="BE56" s="676">
        <v>977.19201689248428</v>
      </c>
      <c r="BF56" s="676">
        <v>976.0169592442353</v>
      </c>
      <c r="BG56" s="676">
        <v>0</v>
      </c>
      <c r="BH56" s="676">
        <v>0</v>
      </c>
      <c r="BI56" s="676">
        <v>0</v>
      </c>
      <c r="BJ56" s="676">
        <v>0</v>
      </c>
      <c r="BK56" s="676">
        <v>0</v>
      </c>
      <c r="BL56" s="676">
        <v>0</v>
      </c>
      <c r="BM56" s="676">
        <v>0</v>
      </c>
      <c r="BN56" s="676">
        <v>0</v>
      </c>
      <c r="BO56" s="676">
        <v>0</v>
      </c>
      <c r="BP56" s="676">
        <v>0</v>
      </c>
      <c r="BQ56" s="676">
        <v>0</v>
      </c>
      <c r="BR56" s="676">
        <v>0</v>
      </c>
      <c r="BS56" s="676">
        <v>0</v>
      </c>
      <c r="BT56" s="677">
        <v>0</v>
      </c>
    </row>
    <row r="57" spans="2:73">
      <c r="B57" s="740" t="s">
        <v>788</v>
      </c>
      <c r="C57" s="740" t="s">
        <v>777</v>
      </c>
      <c r="D57" s="740" t="s">
        <v>4</v>
      </c>
      <c r="E57" s="740" t="s">
        <v>753</v>
      </c>
      <c r="F57" s="740" t="s">
        <v>29</v>
      </c>
      <c r="G57" s="740" t="s">
        <v>778</v>
      </c>
      <c r="H57" s="740">
        <v>2011</v>
      </c>
      <c r="I57" s="624" t="s">
        <v>569</v>
      </c>
      <c r="J57" s="624" t="s">
        <v>579</v>
      </c>
      <c r="K57" s="613"/>
      <c r="L57" s="675">
        <v>0.10400645331379674</v>
      </c>
      <c r="M57" s="676">
        <v>0.10400645331379674</v>
      </c>
      <c r="N57" s="676">
        <v>0.10400645331379674</v>
      </c>
      <c r="O57" s="676">
        <v>0.10400645331379674</v>
      </c>
      <c r="P57" s="676">
        <v>0.10400645331379674</v>
      </c>
      <c r="Q57" s="676">
        <v>9.6888684575028333E-2</v>
      </c>
      <c r="R57" s="676">
        <v>6.7768772358537746E-2</v>
      </c>
      <c r="S57" s="676">
        <v>6.761362235336521E-2</v>
      </c>
      <c r="T57" s="676">
        <v>6.761362235336521E-2</v>
      </c>
      <c r="U57" s="676">
        <v>3.7805419540257935E-2</v>
      </c>
      <c r="V57" s="676">
        <v>4.9973634182620399E-3</v>
      </c>
      <c r="W57" s="676">
        <v>4.9920921452976403E-3</v>
      </c>
      <c r="X57" s="676">
        <v>4.9920921452976403E-3</v>
      </c>
      <c r="Y57" s="676">
        <v>4.8624764128200439E-3</v>
      </c>
      <c r="Z57" s="676">
        <v>4.8624764128200439E-3</v>
      </c>
      <c r="AA57" s="676">
        <v>4.7735445404455314E-3</v>
      </c>
      <c r="AB57" s="676">
        <v>0</v>
      </c>
      <c r="AC57" s="676">
        <v>0</v>
      </c>
      <c r="AD57" s="676">
        <v>0</v>
      </c>
      <c r="AE57" s="676">
        <v>0</v>
      </c>
      <c r="AF57" s="676">
        <v>0</v>
      </c>
      <c r="AG57" s="676">
        <v>0</v>
      </c>
      <c r="AH57" s="676">
        <v>0</v>
      </c>
      <c r="AI57" s="676">
        <v>0</v>
      </c>
      <c r="AJ57" s="676">
        <v>0</v>
      </c>
      <c r="AK57" s="676">
        <v>0</v>
      </c>
      <c r="AL57" s="676">
        <v>0</v>
      </c>
      <c r="AM57" s="676">
        <v>0</v>
      </c>
      <c r="AN57" s="676">
        <v>0</v>
      </c>
      <c r="AO57" s="677">
        <v>0</v>
      </c>
      <c r="AP57" s="613"/>
      <c r="AQ57" s="675">
        <v>1780.8514679804593</v>
      </c>
      <c r="AR57" s="676">
        <v>1780.8514679804593</v>
      </c>
      <c r="AS57" s="676">
        <v>1780.8514679804593</v>
      </c>
      <c r="AT57" s="676">
        <v>1780.8514679804593</v>
      </c>
      <c r="AU57" s="676">
        <v>1780.8514679804593</v>
      </c>
      <c r="AV57" s="676">
        <v>1627.129756449393</v>
      </c>
      <c r="AW57" s="676">
        <v>998.23003943949277</v>
      </c>
      <c r="AX57" s="676">
        <v>996.87092539418131</v>
      </c>
      <c r="AY57" s="676">
        <v>996.87092539418131</v>
      </c>
      <c r="AZ57" s="676">
        <v>353.10626791967195</v>
      </c>
      <c r="BA57" s="676">
        <v>159.47734821199307</v>
      </c>
      <c r="BB57" s="676">
        <v>116.0360288375756</v>
      </c>
      <c r="BC57" s="676">
        <v>116.0360288375756</v>
      </c>
      <c r="BD57" s="676">
        <v>104.13924577197997</v>
      </c>
      <c r="BE57" s="676">
        <v>104.13924577197997</v>
      </c>
      <c r="BF57" s="676">
        <v>103.09374521123287</v>
      </c>
      <c r="BG57" s="676">
        <v>0</v>
      </c>
      <c r="BH57" s="676">
        <v>0</v>
      </c>
      <c r="BI57" s="676">
        <v>0</v>
      </c>
      <c r="BJ57" s="676">
        <v>0</v>
      </c>
      <c r="BK57" s="676">
        <v>0</v>
      </c>
      <c r="BL57" s="676">
        <v>0</v>
      </c>
      <c r="BM57" s="676">
        <v>0</v>
      </c>
      <c r="BN57" s="676">
        <v>0</v>
      </c>
      <c r="BO57" s="676">
        <v>0</v>
      </c>
      <c r="BP57" s="676">
        <v>0</v>
      </c>
      <c r="BQ57" s="676">
        <v>0</v>
      </c>
      <c r="BR57" s="676">
        <v>0</v>
      </c>
      <c r="BS57" s="676">
        <v>0</v>
      </c>
      <c r="BT57" s="677">
        <v>0</v>
      </c>
    </row>
    <row r="58" spans="2:73">
      <c r="B58" s="743" t="s">
        <v>208</v>
      </c>
      <c r="C58" s="743" t="s">
        <v>779</v>
      </c>
      <c r="D58" s="743" t="s">
        <v>789</v>
      </c>
      <c r="E58" s="743" t="s">
        <v>753</v>
      </c>
      <c r="F58" s="743" t="s">
        <v>781</v>
      </c>
      <c r="G58" s="743" t="s">
        <v>782</v>
      </c>
      <c r="H58" s="743">
        <v>2013</v>
      </c>
      <c r="I58" s="624" t="s">
        <v>570</v>
      </c>
      <c r="J58" s="624" t="s">
        <v>586</v>
      </c>
      <c r="K58" s="613"/>
      <c r="L58" s="675">
        <v>0</v>
      </c>
      <c r="M58" s="676">
        <v>0</v>
      </c>
      <c r="N58" s="676">
        <v>195.19589999999999</v>
      </c>
      <c r="O58" s="676">
        <v>0</v>
      </c>
      <c r="P58" s="676">
        <v>0</v>
      </c>
      <c r="Q58" s="676">
        <v>0</v>
      </c>
      <c r="R58" s="676">
        <v>0</v>
      </c>
      <c r="S58" s="676">
        <v>0</v>
      </c>
      <c r="T58" s="676">
        <v>0</v>
      </c>
      <c r="U58" s="676">
        <v>0</v>
      </c>
      <c r="V58" s="676">
        <v>0</v>
      </c>
      <c r="W58" s="676">
        <v>0</v>
      </c>
      <c r="X58" s="676">
        <v>0</v>
      </c>
      <c r="Y58" s="676">
        <v>0</v>
      </c>
      <c r="Z58" s="676">
        <v>0</v>
      </c>
      <c r="AA58" s="676">
        <v>0</v>
      </c>
      <c r="AB58" s="676">
        <v>0</v>
      </c>
      <c r="AC58" s="676">
        <v>0</v>
      </c>
      <c r="AD58" s="676">
        <v>0</v>
      </c>
      <c r="AE58" s="676">
        <v>0</v>
      </c>
      <c r="AF58" s="676">
        <v>0</v>
      </c>
      <c r="AG58" s="676">
        <v>0</v>
      </c>
      <c r="AH58" s="676">
        <v>0</v>
      </c>
      <c r="AI58" s="676">
        <v>0</v>
      </c>
      <c r="AJ58" s="676">
        <v>0</v>
      </c>
      <c r="AK58" s="676">
        <v>0</v>
      </c>
      <c r="AL58" s="676">
        <v>0</v>
      </c>
      <c r="AM58" s="676">
        <v>0</v>
      </c>
      <c r="AN58" s="676">
        <v>0</v>
      </c>
      <c r="AO58" s="677">
        <v>0</v>
      </c>
      <c r="AP58" s="613"/>
      <c r="AQ58" s="675">
        <v>0</v>
      </c>
      <c r="AR58" s="676">
        <v>0</v>
      </c>
      <c r="AS58" s="676">
        <v>3056.3829999999998</v>
      </c>
      <c r="AT58" s="676">
        <v>0</v>
      </c>
      <c r="AU58" s="676">
        <v>0</v>
      </c>
      <c r="AV58" s="676">
        <v>0</v>
      </c>
      <c r="AW58" s="676">
        <v>0</v>
      </c>
      <c r="AX58" s="676">
        <v>0</v>
      </c>
      <c r="AY58" s="676">
        <v>0</v>
      </c>
      <c r="AZ58" s="676">
        <v>0</v>
      </c>
      <c r="BA58" s="676">
        <v>0</v>
      </c>
      <c r="BB58" s="676">
        <v>0</v>
      </c>
      <c r="BC58" s="676">
        <v>0</v>
      </c>
      <c r="BD58" s="676">
        <v>0</v>
      </c>
      <c r="BE58" s="676">
        <v>0</v>
      </c>
      <c r="BF58" s="676">
        <v>0</v>
      </c>
      <c r="BG58" s="676">
        <v>0</v>
      </c>
      <c r="BH58" s="676">
        <v>0</v>
      </c>
      <c r="BI58" s="676">
        <v>0</v>
      </c>
      <c r="BJ58" s="676">
        <v>0</v>
      </c>
      <c r="BK58" s="676">
        <v>0</v>
      </c>
      <c r="BL58" s="676">
        <v>0</v>
      </c>
      <c r="BM58" s="676">
        <v>0</v>
      </c>
      <c r="BN58" s="676">
        <v>0</v>
      </c>
      <c r="BO58" s="676">
        <v>0</v>
      </c>
      <c r="BP58" s="676">
        <v>0</v>
      </c>
      <c r="BQ58" s="676">
        <v>0</v>
      </c>
      <c r="BR58" s="676">
        <v>0</v>
      </c>
      <c r="BS58" s="676">
        <v>0</v>
      </c>
      <c r="BT58" s="677"/>
    </row>
    <row r="59" spans="2:73">
      <c r="B59" s="743" t="s">
        <v>208</v>
      </c>
      <c r="C59" s="743" t="s">
        <v>779</v>
      </c>
      <c r="D59" s="743" t="s">
        <v>22</v>
      </c>
      <c r="E59" s="743" t="s">
        <v>753</v>
      </c>
      <c r="F59" s="743" t="s">
        <v>781</v>
      </c>
      <c r="G59" s="743" t="s">
        <v>778</v>
      </c>
      <c r="H59" s="743">
        <v>2012</v>
      </c>
      <c r="I59" s="624" t="s">
        <v>570</v>
      </c>
      <c r="J59" s="624" t="s">
        <v>579</v>
      </c>
      <c r="K59" s="613"/>
      <c r="L59" s="675">
        <v>0</v>
      </c>
      <c r="M59" s="676">
        <v>47.781324353999999</v>
      </c>
      <c r="N59" s="676">
        <v>47.781324353999999</v>
      </c>
      <c r="O59" s="676">
        <v>47.781324353999999</v>
      </c>
      <c r="P59" s="676">
        <v>47.781324353999999</v>
      </c>
      <c r="Q59" s="676">
        <v>47.781324353999999</v>
      </c>
      <c r="R59" s="676">
        <v>37.584176667999998</v>
      </c>
      <c r="S59" s="676">
        <v>37.352187374000003</v>
      </c>
      <c r="T59" s="676">
        <v>37.352187374000003</v>
      </c>
      <c r="U59" s="676">
        <v>32.758877605000002</v>
      </c>
      <c r="V59" s="676">
        <v>31.372598114999999</v>
      </c>
      <c r="W59" s="676">
        <v>28.321961706</v>
      </c>
      <c r="X59" s="676">
        <v>28.321961706</v>
      </c>
      <c r="Y59" s="676">
        <v>0.13485978800000001</v>
      </c>
      <c r="Z59" s="676">
        <v>0.13485978800000001</v>
      </c>
      <c r="AA59" s="676">
        <v>0.13485978800000001</v>
      </c>
      <c r="AB59" s="676">
        <v>9.6432243000000001E-2</v>
      </c>
      <c r="AC59" s="676">
        <v>0</v>
      </c>
      <c r="AD59" s="676">
        <v>0</v>
      </c>
      <c r="AE59" s="676">
        <v>0</v>
      </c>
      <c r="AF59" s="676">
        <v>0</v>
      </c>
      <c r="AG59" s="676">
        <v>0</v>
      </c>
      <c r="AH59" s="676">
        <v>0</v>
      </c>
      <c r="AI59" s="676">
        <v>0</v>
      </c>
      <c r="AJ59" s="676">
        <v>0</v>
      </c>
      <c r="AK59" s="676">
        <v>0</v>
      </c>
      <c r="AL59" s="676">
        <v>0</v>
      </c>
      <c r="AM59" s="676">
        <v>0</v>
      </c>
      <c r="AN59" s="676">
        <v>0</v>
      </c>
      <c r="AO59" s="677">
        <v>0</v>
      </c>
      <c r="AP59" s="613"/>
      <c r="AQ59" s="675">
        <v>0</v>
      </c>
      <c r="AR59" s="675">
        <v>234503.90247018001</v>
      </c>
      <c r="AS59" s="676">
        <v>234503.90247018001</v>
      </c>
      <c r="AT59" s="676">
        <v>234503.90247018001</v>
      </c>
      <c r="AU59" s="676">
        <v>234503.90247018001</v>
      </c>
      <c r="AV59" s="676">
        <v>234503.90247018001</v>
      </c>
      <c r="AW59" s="676">
        <v>203183.639417181</v>
      </c>
      <c r="AX59" s="676">
        <v>202119.16259916101</v>
      </c>
      <c r="AY59" s="676">
        <v>202119.16259916101</v>
      </c>
      <c r="AZ59" s="676">
        <v>188010.93599871101</v>
      </c>
      <c r="BA59" s="676">
        <v>181650.02876900401</v>
      </c>
      <c r="BB59" s="676">
        <v>167652.26328582299</v>
      </c>
      <c r="BC59" s="676">
        <v>167652.26328582299</v>
      </c>
      <c r="BD59" s="676">
        <v>1064.043729217</v>
      </c>
      <c r="BE59" s="676">
        <v>1064.043729217</v>
      </c>
      <c r="BF59" s="676">
        <v>1064.043729217</v>
      </c>
      <c r="BG59" s="676">
        <v>760.85039913900005</v>
      </c>
      <c r="BH59" s="676">
        <v>0</v>
      </c>
      <c r="BI59" s="676">
        <v>0</v>
      </c>
      <c r="BJ59" s="676">
        <v>0</v>
      </c>
      <c r="BK59" s="676">
        <v>0</v>
      </c>
      <c r="BL59" s="676">
        <v>0</v>
      </c>
      <c r="BM59" s="676">
        <v>0</v>
      </c>
      <c r="BN59" s="676">
        <v>0</v>
      </c>
      <c r="BO59" s="676">
        <v>0</v>
      </c>
      <c r="BP59" s="676">
        <v>0</v>
      </c>
      <c r="BQ59" s="676">
        <v>0</v>
      </c>
      <c r="BR59" s="676">
        <v>0</v>
      </c>
      <c r="BS59" s="676">
        <v>0</v>
      </c>
      <c r="BT59" s="676">
        <v>0</v>
      </c>
    </row>
    <row r="60" spans="2:73" ht="15.75">
      <c r="B60" s="743" t="s">
        <v>208</v>
      </c>
      <c r="C60" s="743" t="s">
        <v>779</v>
      </c>
      <c r="D60" s="743" t="s">
        <v>22</v>
      </c>
      <c r="E60" s="743" t="s">
        <v>753</v>
      </c>
      <c r="F60" s="743" t="s">
        <v>781</v>
      </c>
      <c r="G60" s="743" t="s">
        <v>778</v>
      </c>
      <c r="H60" s="743">
        <v>2013</v>
      </c>
      <c r="I60" s="624" t="s">
        <v>570</v>
      </c>
      <c r="J60" s="624" t="s">
        <v>586</v>
      </c>
      <c r="K60" s="613"/>
      <c r="L60" s="675">
        <v>0</v>
      </c>
      <c r="M60" s="676">
        <v>0</v>
      </c>
      <c r="N60" s="676">
        <v>243.66200890100001</v>
      </c>
      <c r="O60" s="676">
        <v>233.82470308399999</v>
      </c>
      <c r="P60" s="676">
        <v>223.49435806</v>
      </c>
      <c r="Q60" s="676">
        <v>223.14907649599999</v>
      </c>
      <c r="R60" s="676">
        <v>202.81865455100001</v>
      </c>
      <c r="S60" s="676">
        <v>200.22631647200001</v>
      </c>
      <c r="T60" s="676">
        <v>200.22631647200001</v>
      </c>
      <c r="U60" s="676">
        <v>200.19447551799999</v>
      </c>
      <c r="V60" s="676">
        <v>199.14754092199999</v>
      </c>
      <c r="W60" s="676">
        <v>190.21185779000001</v>
      </c>
      <c r="X60" s="676">
        <v>178.02395783399999</v>
      </c>
      <c r="Y60" s="676">
        <v>177.75994974</v>
      </c>
      <c r="Z60" s="676">
        <v>117.920799987</v>
      </c>
      <c r="AA60" s="676">
        <v>62.701721341999999</v>
      </c>
      <c r="AB60" s="676">
        <v>62.701721341999999</v>
      </c>
      <c r="AC60" s="676">
        <v>55.239194814000001</v>
      </c>
      <c r="AD60" s="676">
        <v>12.002683375</v>
      </c>
      <c r="AE60" s="676">
        <v>8.9787899400000004</v>
      </c>
      <c r="AF60" s="676">
        <v>8.9787899400000004</v>
      </c>
      <c r="AG60" s="676">
        <v>8.9787899400000004</v>
      </c>
      <c r="AH60" s="676">
        <v>0</v>
      </c>
      <c r="AI60" s="676">
        <v>0</v>
      </c>
      <c r="AJ60" s="676">
        <v>0</v>
      </c>
      <c r="AK60" s="676">
        <v>0</v>
      </c>
      <c r="AL60" s="676">
        <v>0</v>
      </c>
      <c r="AM60" s="676">
        <v>0</v>
      </c>
      <c r="AN60" s="676">
        <v>0</v>
      </c>
      <c r="AO60" s="677">
        <v>0</v>
      </c>
      <c r="AP60" s="613"/>
      <c r="AQ60" s="675">
        <v>0</v>
      </c>
      <c r="AR60" s="676">
        <v>0</v>
      </c>
      <c r="AS60" s="676">
        <v>1155942.7047252001</v>
      </c>
      <c r="AT60" s="676">
        <v>1125306.3648971801</v>
      </c>
      <c r="AU60" s="676">
        <v>1093173.10188893</v>
      </c>
      <c r="AV60" s="676">
        <v>1092091.42039289</v>
      </c>
      <c r="AW60" s="676">
        <v>1028583.11937843</v>
      </c>
      <c r="AX60" s="676">
        <v>1016710.82698205</v>
      </c>
      <c r="AY60" s="676">
        <v>1016710.82698205</v>
      </c>
      <c r="AZ60" s="676">
        <v>1016268.85835733</v>
      </c>
      <c r="BA60" s="676">
        <v>1012818.68915938</v>
      </c>
      <c r="BB60" s="676">
        <v>957235.58719274797</v>
      </c>
      <c r="BC60" s="676">
        <v>872059.41869593901</v>
      </c>
      <c r="BD60" s="676">
        <v>868394.85216743394</v>
      </c>
      <c r="BE60" s="676">
        <v>533343.46681759402</v>
      </c>
      <c r="BF60" s="676">
        <v>361437.98286178702</v>
      </c>
      <c r="BG60" s="676">
        <v>361437.98286178702</v>
      </c>
      <c r="BH60" s="676">
        <v>304151.64689577097</v>
      </c>
      <c r="BI60" s="676">
        <v>36016.476193855</v>
      </c>
      <c r="BJ60" s="676">
        <v>28128.321797031</v>
      </c>
      <c r="BK60" s="676">
        <v>28128.321797031</v>
      </c>
      <c r="BL60" s="676">
        <v>28128.321797031</v>
      </c>
      <c r="BM60" s="676">
        <v>0</v>
      </c>
      <c r="BN60" s="676">
        <v>0</v>
      </c>
      <c r="BO60" s="676">
        <v>0</v>
      </c>
      <c r="BP60" s="676">
        <v>0</v>
      </c>
      <c r="BQ60" s="676">
        <v>0</v>
      </c>
      <c r="BR60" s="676">
        <v>0</v>
      </c>
      <c r="BS60" s="676">
        <v>0</v>
      </c>
      <c r="BT60" s="677">
        <v>0</v>
      </c>
      <c r="BU60" s="162"/>
    </row>
    <row r="61" spans="2:73">
      <c r="B61" s="743" t="s">
        <v>208</v>
      </c>
      <c r="C61" s="743" t="s">
        <v>779</v>
      </c>
      <c r="D61" s="743" t="s">
        <v>790</v>
      </c>
      <c r="E61" s="743" t="s">
        <v>753</v>
      </c>
      <c r="F61" s="743" t="s">
        <v>781</v>
      </c>
      <c r="G61" s="743" t="s">
        <v>778</v>
      </c>
      <c r="H61" s="743">
        <v>2012</v>
      </c>
      <c r="I61" s="624" t="s">
        <v>570</v>
      </c>
      <c r="J61" s="624" t="s">
        <v>579</v>
      </c>
      <c r="K61" s="613"/>
      <c r="L61" s="675">
        <v>0</v>
      </c>
      <c r="M61" s="676">
        <v>6.6610065790000004</v>
      </c>
      <c r="N61" s="676">
        <v>6.6610065790000004</v>
      </c>
      <c r="O61" s="676">
        <v>6.6610065790000004</v>
      </c>
      <c r="P61" s="676">
        <v>4.8761964960000004</v>
      </c>
      <c r="Q61" s="676">
        <v>4.8761964960000004</v>
      </c>
      <c r="R61" s="676">
        <v>0.76762327799999996</v>
      </c>
      <c r="S61" s="676">
        <v>0.76762327799999996</v>
      </c>
      <c r="T61" s="676">
        <v>0.76762327799999996</v>
      </c>
      <c r="U61" s="676">
        <v>0.76762327799999996</v>
      </c>
      <c r="V61" s="676">
        <v>0.76762327799999996</v>
      </c>
      <c r="W61" s="676">
        <v>0.74751064300000003</v>
      </c>
      <c r="X61" s="676">
        <v>0.74751064300000003</v>
      </c>
      <c r="Y61" s="676">
        <v>0</v>
      </c>
      <c r="Z61" s="676">
        <v>0</v>
      </c>
      <c r="AA61" s="676">
        <v>0</v>
      </c>
      <c r="AB61" s="676">
        <v>0</v>
      </c>
      <c r="AC61" s="676">
        <v>0</v>
      </c>
      <c r="AD61" s="676">
        <v>0</v>
      </c>
      <c r="AE61" s="676">
        <v>0</v>
      </c>
      <c r="AF61" s="676">
        <v>0</v>
      </c>
      <c r="AG61" s="676">
        <v>0</v>
      </c>
      <c r="AH61" s="676">
        <v>0</v>
      </c>
      <c r="AI61" s="676">
        <v>0</v>
      </c>
      <c r="AJ61" s="676">
        <v>0</v>
      </c>
      <c r="AK61" s="676">
        <v>0</v>
      </c>
      <c r="AL61" s="676">
        <v>0</v>
      </c>
      <c r="AM61" s="676">
        <v>0</v>
      </c>
      <c r="AN61" s="676">
        <v>0</v>
      </c>
      <c r="AO61" s="677">
        <v>0</v>
      </c>
      <c r="AP61" s="613"/>
      <c r="AQ61" s="675">
        <v>0</v>
      </c>
      <c r="AR61" s="676">
        <v>24296.490111444</v>
      </c>
      <c r="AS61" s="676">
        <v>24296.490111444</v>
      </c>
      <c r="AT61" s="676">
        <v>24296.490111444</v>
      </c>
      <c r="AU61" s="676">
        <v>17377.537406201998</v>
      </c>
      <c r="AV61" s="676">
        <v>17377.537406201998</v>
      </c>
      <c r="AW61" s="676">
        <v>2815.9263527640001</v>
      </c>
      <c r="AX61" s="676">
        <v>2815.9263527640001</v>
      </c>
      <c r="AY61" s="676">
        <v>2815.9263527640001</v>
      </c>
      <c r="AZ61" s="676">
        <v>2815.9263527640001</v>
      </c>
      <c r="BA61" s="676">
        <v>2815.9263527640001</v>
      </c>
      <c r="BB61" s="676">
        <v>2619.1286042420002</v>
      </c>
      <c r="BC61" s="676">
        <v>2619.1286042420002</v>
      </c>
      <c r="BD61" s="676">
        <v>0</v>
      </c>
      <c r="BE61" s="676">
        <v>0</v>
      </c>
      <c r="BF61" s="676">
        <v>0</v>
      </c>
      <c r="BG61" s="676">
        <v>0</v>
      </c>
      <c r="BH61" s="676">
        <v>0</v>
      </c>
      <c r="BI61" s="676">
        <v>0</v>
      </c>
      <c r="BJ61" s="676">
        <v>0</v>
      </c>
      <c r="BK61" s="676">
        <v>0</v>
      </c>
      <c r="BL61" s="676">
        <v>0</v>
      </c>
      <c r="BM61" s="676">
        <v>0</v>
      </c>
      <c r="BN61" s="676">
        <v>0</v>
      </c>
      <c r="BO61" s="676">
        <v>0</v>
      </c>
      <c r="BP61" s="676">
        <v>0</v>
      </c>
      <c r="BQ61" s="676">
        <v>0</v>
      </c>
      <c r="BR61" s="676">
        <v>0</v>
      </c>
      <c r="BS61" s="676">
        <v>0</v>
      </c>
      <c r="BT61" s="677">
        <v>0</v>
      </c>
    </row>
    <row r="62" spans="2:73">
      <c r="B62" s="743" t="s">
        <v>208</v>
      </c>
      <c r="C62" s="743" t="s">
        <v>779</v>
      </c>
      <c r="D62" s="743" t="s">
        <v>790</v>
      </c>
      <c r="E62" s="743" t="s">
        <v>753</v>
      </c>
      <c r="F62" s="743" t="s">
        <v>781</v>
      </c>
      <c r="G62" s="743" t="s">
        <v>778</v>
      </c>
      <c r="H62" s="743">
        <v>2013</v>
      </c>
      <c r="I62" s="624" t="s">
        <v>570</v>
      </c>
      <c r="J62" s="624" t="s">
        <v>586</v>
      </c>
      <c r="K62" s="613"/>
      <c r="L62" s="675">
        <v>0</v>
      </c>
      <c r="M62" s="676">
        <v>0</v>
      </c>
      <c r="N62" s="676">
        <v>133.97914111399999</v>
      </c>
      <c r="O62" s="676">
        <v>133.97914111399999</v>
      </c>
      <c r="P62" s="676">
        <v>130.868787666</v>
      </c>
      <c r="Q62" s="676">
        <v>117.264589589</v>
      </c>
      <c r="R62" s="676">
        <v>41.431938275</v>
      </c>
      <c r="S62" s="676">
        <v>41.431938275</v>
      </c>
      <c r="T62" s="676">
        <v>41.431938275</v>
      </c>
      <c r="U62" s="676">
        <v>41.431938275</v>
      </c>
      <c r="V62" s="676">
        <v>41.431938275</v>
      </c>
      <c r="W62" s="676">
        <v>41.431938275</v>
      </c>
      <c r="X62" s="676">
        <v>40.497830329000003</v>
      </c>
      <c r="Y62" s="676">
        <v>33.221183908</v>
      </c>
      <c r="Z62" s="676">
        <v>0</v>
      </c>
      <c r="AA62" s="676">
        <v>0</v>
      </c>
      <c r="AB62" s="676">
        <v>0</v>
      </c>
      <c r="AC62" s="676">
        <v>0</v>
      </c>
      <c r="AD62" s="676">
        <v>0</v>
      </c>
      <c r="AE62" s="676">
        <v>0</v>
      </c>
      <c r="AF62" s="676">
        <v>0</v>
      </c>
      <c r="AG62" s="676">
        <v>0</v>
      </c>
      <c r="AH62" s="676">
        <v>0</v>
      </c>
      <c r="AI62" s="676">
        <v>0</v>
      </c>
      <c r="AJ62" s="676">
        <v>0</v>
      </c>
      <c r="AK62" s="676">
        <v>0</v>
      </c>
      <c r="AL62" s="676">
        <v>0</v>
      </c>
      <c r="AM62" s="676">
        <v>0</v>
      </c>
      <c r="AN62" s="676">
        <v>0</v>
      </c>
      <c r="AO62" s="677">
        <v>0</v>
      </c>
      <c r="AP62" s="613"/>
      <c r="AQ62" s="675">
        <v>0</v>
      </c>
      <c r="AR62" s="676">
        <v>0</v>
      </c>
      <c r="AS62" s="676">
        <v>459984.41185935301</v>
      </c>
      <c r="AT62" s="676">
        <v>459984.41185935301</v>
      </c>
      <c r="AU62" s="676">
        <v>448341.09572478902</v>
      </c>
      <c r="AV62" s="676">
        <v>396991.04425008898</v>
      </c>
      <c r="AW62" s="676">
        <v>147009.44855420201</v>
      </c>
      <c r="AX62" s="676">
        <v>147009.44855420201</v>
      </c>
      <c r="AY62" s="676">
        <v>147009.44855420201</v>
      </c>
      <c r="AZ62" s="676">
        <v>147009.44855420201</v>
      </c>
      <c r="BA62" s="676">
        <v>147009.44855420201</v>
      </c>
      <c r="BB62" s="676">
        <v>147009.44855420201</v>
      </c>
      <c r="BC62" s="676">
        <v>138535.33813534499</v>
      </c>
      <c r="BD62" s="676">
        <v>110295.450005766</v>
      </c>
      <c r="BE62" s="676">
        <v>0</v>
      </c>
      <c r="BF62" s="676">
        <v>0</v>
      </c>
      <c r="BG62" s="676">
        <v>0</v>
      </c>
      <c r="BH62" s="676">
        <v>0</v>
      </c>
      <c r="BI62" s="676">
        <v>0</v>
      </c>
      <c r="BJ62" s="676">
        <v>0</v>
      </c>
      <c r="BK62" s="676">
        <v>0</v>
      </c>
      <c r="BL62" s="676">
        <v>0</v>
      </c>
      <c r="BM62" s="676">
        <v>0</v>
      </c>
      <c r="BN62" s="676">
        <v>0</v>
      </c>
      <c r="BO62" s="676">
        <v>0</v>
      </c>
      <c r="BP62" s="676">
        <v>0</v>
      </c>
      <c r="BQ62" s="676">
        <v>0</v>
      </c>
      <c r="BR62" s="676">
        <v>0</v>
      </c>
      <c r="BS62" s="676">
        <v>0</v>
      </c>
      <c r="BT62" s="677">
        <v>0</v>
      </c>
    </row>
    <row r="63" spans="2:73">
      <c r="B63" s="743" t="s">
        <v>208</v>
      </c>
      <c r="C63" s="743" t="s">
        <v>777</v>
      </c>
      <c r="D63" s="743" t="s">
        <v>791</v>
      </c>
      <c r="E63" s="743" t="s">
        <v>753</v>
      </c>
      <c r="F63" s="743" t="s">
        <v>29</v>
      </c>
      <c r="G63" s="743" t="s">
        <v>778</v>
      </c>
      <c r="H63" s="743">
        <v>2013</v>
      </c>
      <c r="I63" s="624" t="s">
        <v>570</v>
      </c>
      <c r="J63" s="624" t="s">
        <v>586</v>
      </c>
      <c r="K63" s="613"/>
      <c r="L63" s="675">
        <v>0</v>
      </c>
      <c r="M63" s="676">
        <v>0</v>
      </c>
      <c r="N63" s="676">
        <v>3.337368036</v>
      </c>
      <c r="O63" s="676">
        <v>3.337368036</v>
      </c>
      <c r="P63" s="676">
        <v>3.21690685</v>
      </c>
      <c r="Q63" s="676">
        <v>2.7576874400000002</v>
      </c>
      <c r="R63" s="676">
        <v>2.7576874400000002</v>
      </c>
      <c r="S63" s="676">
        <v>2.7576874400000002</v>
      </c>
      <c r="T63" s="676">
        <v>2.7576874400000002</v>
      </c>
      <c r="U63" s="676">
        <v>2.7538286740000002</v>
      </c>
      <c r="V63" s="676">
        <v>2.0597043610000001</v>
      </c>
      <c r="W63" s="676">
        <v>2.0597043610000001</v>
      </c>
      <c r="X63" s="676">
        <v>1.654490268</v>
      </c>
      <c r="Y63" s="676">
        <v>1.654443967</v>
      </c>
      <c r="Z63" s="676">
        <v>1.654443967</v>
      </c>
      <c r="AA63" s="676">
        <v>1.65197751</v>
      </c>
      <c r="AB63" s="676">
        <v>1.65197751</v>
      </c>
      <c r="AC63" s="676">
        <v>1.6499570100000001</v>
      </c>
      <c r="AD63" s="676">
        <v>1.5989712140000001</v>
      </c>
      <c r="AE63" s="676">
        <v>0.93856062600000001</v>
      </c>
      <c r="AF63" s="676">
        <v>0.93856062600000001</v>
      </c>
      <c r="AG63" s="676">
        <v>0.93856062600000001</v>
      </c>
      <c r="AH63" s="676">
        <v>0</v>
      </c>
      <c r="AI63" s="676">
        <v>0</v>
      </c>
      <c r="AJ63" s="676">
        <v>0</v>
      </c>
      <c r="AK63" s="676">
        <v>0</v>
      </c>
      <c r="AL63" s="676">
        <v>0</v>
      </c>
      <c r="AM63" s="676">
        <v>0</v>
      </c>
      <c r="AN63" s="676">
        <v>0</v>
      </c>
      <c r="AO63" s="677">
        <v>0</v>
      </c>
      <c r="AP63" s="613"/>
      <c r="AQ63" s="675">
        <v>0</v>
      </c>
      <c r="AR63" s="676">
        <v>0</v>
      </c>
      <c r="AS63" s="676">
        <v>49794.256631468001</v>
      </c>
      <c r="AT63" s="676">
        <v>49794.256631468001</v>
      </c>
      <c r="AU63" s="676">
        <v>47875.391251547997</v>
      </c>
      <c r="AV63" s="676">
        <v>40560.336003883</v>
      </c>
      <c r="AW63" s="676">
        <v>40560.336003883</v>
      </c>
      <c r="AX63" s="676">
        <v>40560.336003883</v>
      </c>
      <c r="AY63" s="676">
        <v>40560.336003883</v>
      </c>
      <c r="AZ63" s="676">
        <v>40526.533220862002</v>
      </c>
      <c r="BA63" s="676">
        <v>29469.601433248001</v>
      </c>
      <c r="BB63" s="676">
        <v>29469.601433248001</v>
      </c>
      <c r="BC63" s="676">
        <v>26795.120917413999</v>
      </c>
      <c r="BD63" s="676">
        <v>26413.546610015001</v>
      </c>
      <c r="BE63" s="676">
        <v>26413.546610015001</v>
      </c>
      <c r="BF63" s="676">
        <v>26304.964522842001</v>
      </c>
      <c r="BG63" s="676">
        <v>26304.964522842001</v>
      </c>
      <c r="BH63" s="676">
        <v>26282.701475361999</v>
      </c>
      <c r="BI63" s="676">
        <v>25470.532162872001</v>
      </c>
      <c r="BJ63" s="676">
        <v>14950.637248524999</v>
      </c>
      <c r="BK63" s="676">
        <v>14950.637248524999</v>
      </c>
      <c r="BL63" s="676">
        <v>14950.637248524999</v>
      </c>
      <c r="BM63" s="676">
        <v>0</v>
      </c>
      <c r="BN63" s="676">
        <v>0</v>
      </c>
      <c r="BO63" s="676">
        <v>0</v>
      </c>
      <c r="BP63" s="676">
        <v>0</v>
      </c>
      <c r="BQ63" s="676">
        <v>0</v>
      </c>
      <c r="BR63" s="676">
        <v>0</v>
      </c>
      <c r="BS63" s="676">
        <v>0</v>
      </c>
      <c r="BT63" s="677">
        <v>0</v>
      </c>
    </row>
    <row r="64" spans="2:73">
      <c r="B64" s="743" t="s">
        <v>208</v>
      </c>
      <c r="C64" s="743" t="s">
        <v>777</v>
      </c>
      <c r="D64" s="743" t="s">
        <v>2</v>
      </c>
      <c r="E64" s="743" t="s">
        <v>753</v>
      </c>
      <c r="F64" s="743" t="s">
        <v>29</v>
      </c>
      <c r="G64" s="743" t="s">
        <v>778</v>
      </c>
      <c r="H64" s="743">
        <v>2013</v>
      </c>
      <c r="I64" s="624" t="s">
        <v>570</v>
      </c>
      <c r="J64" s="624" t="s">
        <v>586</v>
      </c>
      <c r="K64" s="613"/>
      <c r="L64" s="675">
        <v>0</v>
      </c>
      <c r="M64" s="676">
        <v>0</v>
      </c>
      <c r="N64" s="676">
        <v>16.575527919999999</v>
      </c>
      <c r="O64" s="676">
        <v>16.575527919999999</v>
      </c>
      <c r="P64" s="676">
        <v>16.575527919999999</v>
      </c>
      <c r="Q64" s="676">
        <v>16.575527919999999</v>
      </c>
      <c r="R64" s="676">
        <v>0</v>
      </c>
      <c r="S64" s="676">
        <v>0</v>
      </c>
      <c r="T64" s="676">
        <v>0</v>
      </c>
      <c r="U64" s="676">
        <v>0</v>
      </c>
      <c r="V64" s="676">
        <v>0</v>
      </c>
      <c r="W64" s="676">
        <v>0</v>
      </c>
      <c r="X64" s="676">
        <v>0</v>
      </c>
      <c r="Y64" s="676">
        <v>0</v>
      </c>
      <c r="Z64" s="676">
        <v>0</v>
      </c>
      <c r="AA64" s="676">
        <v>0</v>
      </c>
      <c r="AB64" s="676">
        <v>0</v>
      </c>
      <c r="AC64" s="676">
        <v>0</v>
      </c>
      <c r="AD64" s="676">
        <v>0</v>
      </c>
      <c r="AE64" s="676">
        <v>0</v>
      </c>
      <c r="AF64" s="676">
        <v>0</v>
      </c>
      <c r="AG64" s="676">
        <v>0</v>
      </c>
      <c r="AH64" s="676">
        <v>0</v>
      </c>
      <c r="AI64" s="676">
        <v>0</v>
      </c>
      <c r="AJ64" s="676">
        <v>0</v>
      </c>
      <c r="AK64" s="676">
        <v>0</v>
      </c>
      <c r="AL64" s="676">
        <v>0</v>
      </c>
      <c r="AM64" s="676">
        <v>0</v>
      </c>
      <c r="AN64" s="676">
        <v>0</v>
      </c>
      <c r="AO64" s="677">
        <v>0</v>
      </c>
      <c r="AP64" s="613"/>
      <c r="AQ64" s="675">
        <v>0</v>
      </c>
      <c r="AR64" s="676">
        <v>0</v>
      </c>
      <c r="AS64" s="676">
        <v>29555.19024</v>
      </c>
      <c r="AT64" s="676">
        <v>29555.19024</v>
      </c>
      <c r="AU64" s="676">
        <v>29555.19024</v>
      </c>
      <c r="AV64" s="676">
        <v>29555.19024</v>
      </c>
      <c r="AW64" s="676">
        <v>0</v>
      </c>
      <c r="AX64" s="676">
        <v>0</v>
      </c>
      <c r="AY64" s="676">
        <v>0</v>
      </c>
      <c r="AZ64" s="676">
        <v>0</v>
      </c>
      <c r="BA64" s="676">
        <v>0</v>
      </c>
      <c r="BB64" s="676">
        <v>0</v>
      </c>
      <c r="BC64" s="676">
        <v>0</v>
      </c>
      <c r="BD64" s="676">
        <v>0</v>
      </c>
      <c r="BE64" s="676">
        <v>0</v>
      </c>
      <c r="BF64" s="676">
        <v>0</v>
      </c>
      <c r="BG64" s="676">
        <v>0</v>
      </c>
      <c r="BH64" s="676">
        <v>0</v>
      </c>
      <c r="BI64" s="676">
        <v>0</v>
      </c>
      <c r="BJ64" s="676">
        <v>0</v>
      </c>
      <c r="BK64" s="676">
        <v>0</v>
      </c>
      <c r="BL64" s="676">
        <v>0</v>
      </c>
      <c r="BM64" s="676">
        <v>0</v>
      </c>
      <c r="BN64" s="676">
        <v>0</v>
      </c>
      <c r="BO64" s="676">
        <v>0</v>
      </c>
      <c r="BP64" s="676">
        <v>0</v>
      </c>
      <c r="BQ64" s="676">
        <v>0</v>
      </c>
      <c r="BR64" s="676">
        <v>0</v>
      </c>
      <c r="BS64" s="676">
        <v>0</v>
      </c>
      <c r="BT64" s="677">
        <v>0</v>
      </c>
    </row>
    <row r="65" spans="2:73">
      <c r="B65" s="743" t="s">
        <v>208</v>
      </c>
      <c r="C65" s="743" t="s">
        <v>777</v>
      </c>
      <c r="D65" s="743" t="s">
        <v>1</v>
      </c>
      <c r="E65" s="743" t="s">
        <v>753</v>
      </c>
      <c r="F65" s="743" t="s">
        <v>29</v>
      </c>
      <c r="G65" s="743" t="s">
        <v>778</v>
      </c>
      <c r="H65" s="743">
        <v>2013</v>
      </c>
      <c r="I65" s="624" t="s">
        <v>570</v>
      </c>
      <c r="J65" s="624" t="s">
        <v>586</v>
      </c>
      <c r="K65" s="613"/>
      <c r="L65" s="675">
        <v>0</v>
      </c>
      <c r="M65" s="676">
        <v>0</v>
      </c>
      <c r="N65" s="676">
        <v>16.124241242</v>
      </c>
      <c r="O65" s="676">
        <v>16.124241242</v>
      </c>
      <c r="P65" s="676">
        <v>16.124241242</v>
      </c>
      <c r="Q65" s="676">
        <v>15.495537064000001</v>
      </c>
      <c r="R65" s="676">
        <v>8.7388212020000005</v>
      </c>
      <c r="S65" s="676">
        <v>0</v>
      </c>
      <c r="T65" s="676">
        <v>0</v>
      </c>
      <c r="U65" s="676">
        <v>0</v>
      </c>
      <c r="V65" s="676">
        <v>0</v>
      </c>
      <c r="W65" s="676">
        <v>0</v>
      </c>
      <c r="X65" s="676">
        <v>0</v>
      </c>
      <c r="Y65" s="676">
        <v>0</v>
      </c>
      <c r="Z65" s="676">
        <v>0</v>
      </c>
      <c r="AA65" s="676">
        <v>0</v>
      </c>
      <c r="AB65" s="676">
        <v>0</v>
      </c>
      <c r="AC65" s="676">
        <v>0</v>
      </c>
      <c r="AD65" s="676">
        <v>0</v>
      </c>
      <c r="AE65" s="676">
        <v>0</v>
      </c>
      <c r="AF65" s="676">
        <v>0</v>
      </c>
      <c r="AG65" s="676">
        <v>0</v>
      </c>
      <c r="AH65" s="676">
        <v>0</v>
      </c>
      <c r="AI65" s="676">
        <v>0</v>
      </c>
      <c r="AJ65" s="676">
        <v>0</v>
      </c>
      <c r="AK65" s="676">
        <v>0</v>
      </c>
      <c r="AL65" s="676">
        <v>0</v>
      </c>
      <c r="AM65" s="676">
        <v>0</v>
      </c>
      <c r="AN65" s="676">
        <v>0</v>
      </c>
      <c r="AO65" s="677">
        <v>0</v>
      </c>
      <c r="AP65" s="613"/>
      <c r="AQ65" s="675">
        <v>0</v>
      </c>
      <c r="AR65" s="676">
        <v>0</v>
      </c>
      <c r="AS65" s="676">
        <v>98076.393307905993</v>
      </c>
      <c r="AT65" s="676">
        <v>98076.393307905993</v>
      </c>
      <c r="AU65" s="676">
        <v>98076.393307905993</v>
      </c>
      <c r="AV65" s="676">
        <v>97461.126197905993</v>
      </c>
      <c r="AW65" s="676">
        <v>59460.383262092997</v>
      </c>
      <c r="AX65" s="676">
        <v>0</v>
      </c>
      <c r="AY65" s="676">
        <v>0</v>
      </c>
      <c r="AZ65" s="676">
        <v>0</v>
      </c>
      <c r="BA65" s="676">
        <v>0</v>
      </c>
      <c r="BB65" s="676">
        <v>0</v>
      </c>
      <c r="BC65" s="676">
        <v>0</v>
      </c>
      <c r="BD65" s="676">
        <v>0</v>
      </c>
      <c r="BE65" s="676">
        <v>0</v>
      </c>
      <c r="BF65" s="676">
        <v>0</v>
      </c>
      <c r="BG65" s="676">
        <v>0</v>
      </c>
      <c r="BH65" s="676">
        <v>0</v>
      </c>
      <c r="BI65" s="676">
        <v>0</v>
      </c>
      <c r="BJ65" s="676">
        <v>0</v>
      </c>
      <c r="BK65" s="676">
        <v>0</v>
      </c>
      <c r="BL65" s="676">
        <v>0</v>
      </c>
      <c r="BM65" s="676">
        <v>0</v>
      </c>
      <c r="BN65" s="676">
        <v>0</v>
      </c>
      <c r="BO65" s="676">
        <v>0</v>
      </c>
      <c r="BP65" s="676">
        <v>0</v>
      </c>
      <c r="BQ65" s="676">
        <v>0</v>
      </c>
      <c r="BR65" s="676">
        <v>0</v>
      </c>
      <c r="BS65" s="676">
        <v>0</v>
      </c>
      <c r="BT65" s="677">
        <v>0</v>
      </c>
    </row>
    <row r="66" spans="2:73">
      <c r="B66" s="743" t="s">
        <v>208</v>
      </c>
      <c r="C66" s="743" t="s">
        <v>777</v>
      </c>
      <c r="D66" s="743" t="s">
        <v>792</v>
      </c>
      <c r="E66" s="743" t="s">
        <v>753</v>
      </c>
      <c r="F66" s="743" t="s">
        <v>29</v>
      </c>
      <c r="G66" s="743" t="s">
        <v>778</v>
      </c>
      <c r="H66" s="743">
        <v>2013</v>
      </c>
      <c r="I66" s="624" t="s">
        <v>570</v>
      </c>
      <c r="J66" s="624" t="s">
        <v>586</v>
      </c>
      <c r="K66" s="613"/>
      <c r="L66" s="675">
        <v>0</v>
      </c>
      <c r="M66" s="676">
        <v>0</v>
      </c>
      <c r="N66" s="676">
        <v>7.6469659329999997</v>
      </c>
      <c r="O66" s="676">
        <v>7.6469659329999997</v>
      </c>
      <c r="P66" s="676">
        <v>7.2271510980000002</v>
      </c>
      <c r="Q66" s="676">
        <v>5.7944296250000003</v>
      </c>
      <c r="R66" s="676">
        <v>5.7944296250000003</v>
      </c>
      <c r="S66" s="676">
        <v>5.7944296250000003</v>
      </c>
      <c r="T66" s="676">
        <v>5.7944296250000003</v>
      </c>
      <c r="U66" s="676">
        <v>5.7834684950000002</v>
      </c>
      <c r="V66" s="676">
        <v>4.9708345449999998</v>
      </c>
      <c r="W66" s="676">
        <v>4.9708345449999998</v>
      </c>
      <c r="X66" s="676">
        <v>3.6069809629999998</v>
      </c>
      <c r="Y66" s="676">
        <v>2.3298484899999998</v>
      </c>
      <c r="Z66" s="676">
        <v>2.3298484899999998</v>
      </c>
      <c r="AA66" s="676">
        <v>2.2839521249999999</v>
      </c>
      <c r="AB66" s="676">
        <v>2.2839521249999999</v>
      </c>
      <c r="AC66" s="676">
        <v>2.2604060399999999</v>
      </c>
      <c r="AD66" s="676">
        <v>1.9511102119999999</v>
      </c>
      <c r="AE66" s="676">
        <v>1.145257631</v>
      </c>
      <c r="AF66" s="676">
        <v>1.145257631</v>
      </c>
      <c r="AG66" s="676">
        <v>1.145257631</v>
      </c>
      <c r="AH66" s="676">
        <v>0</v>
      </c>
      <c r="AI66" s="676">
        <v>0</v>
      </c>
      <c r="AJ66" s="676">
        <v>0</v>
      </c>
      <c r="AK66" s="676">
        <v>0</v>
      </c>
      <c r="AL66" s="676">
        <v>0</v>
      </c>
      <c r="AM66" s="676">
        <v>0</v>
      </c>
      <c r="AN66" s="676">
        <v>0</v>
      </c>
      <c r="AO66" s="677">
        <v>0</v>
      </c>
      <c r="AP66" s="613"/>
      <c r="AQ66" s="675">
        <v>0</v>
      </c>
      <c r="AR66" s="676">
        <v>0</v>
      </c>
      <c r="AS66" s="676">
        <v>110989.20702666001</v>
      </c>
      <c r="AT66" s="676">
        <v>110989.20702666001</v>
      </c>
      <c r="AU66" s="676">
        <v>104301.84006360501</v>
      </c>
      <c r="AV66" s="676">
        <v>81479.554077349996</v>
      </c>
      <c r="AW66" s="676">
        <v>81479.554077349996</v>
      </c>
      <c r="AX66" s="676">
        <v>81479.554077349996</v>
      </c>
      <c r="AY66" s="676">
        <v>81479.554077349996</v>
      </c>
      <c r="AZ66" s="676">
        <v>81383.534577753002</v>
      </c>
      <c r="BA66" s="676">
        <v>68438.824265980002</v>
      </c>
      <c r="BB66" s="676">
        <v>68438.824265980002</v>
      </c>
      <c r="BC66" s="676">
        <v>59552.817494116003</v>
      </c>
      <c r="BD66" s="676">
        <v>38286.706098743998</v>
      </c>
      <c r="BE66" s="676">
        <v>38286.706098743998</v>
      </c>
      <c r="BF66" s="676">
        <v>36266.187001815997</v>
      </c>
      <c r="BG66" s="676">
        <v>36266.187001815997</v>
      </c>
      <c r="BH66" s="676">
        <v>36006.742468103002</v>
      </c>
      <c r="BI66" s="676">
        <v>31079.868697828999</v>
      </c>
      <c r="BJ66" s="676">
        <v>18243.181031734999</v>
      </c>
      <c r="BK66" s="676">
        <v>18243.181031734999</v>
      </c>
      <c r="BL66" s="676">
        <v>18243.181031734999</v>
      </c>
      <c r="BM66" s="676">
        <v>0</v>
      </c>
      <c r="BN66" s="676">
        <v>0</v>
      </c>
      <c r="BO66" s="676">
        <v>0</v>
      </c>
      <c r="BP66" s="676">
        <v>0</v>
      </c>
      <c r="BQ66" s="676">
        <v>0</v>
      </c>
      <c r="BR66" s="676">
        <v>0</v>
      </c>
      <c r="BS66" s="676">
        <v>0</v>
      </c>
      <c r="BT66" s="677">
        <v>0</v>
      </c>
    </row>
    <row r="67" spans="2:73">
      <c r="B67" s="743" t="s">
        <v>208</v>
      </c>
      <c r="C67" s="743" t="s">
        <v>777</v>
      </c>
      <c r="D67" s="743" t="s">
        <v>14</v>
      </c>
      <c r="E67" s="743" t="s">
        <v>753</v>
      </c>
      <c r="F67" s="743" t="s">
        <v>29</v>
      </c>
      <c r="G67" s="743" t="s">
        <v>778</v>
      </c>
      <c r="H67" s="743">
        <v>2013</v>
      </c>
      <c r="I67" s="624" t="s">
        <v>570</v>
      </c>
      <c r="J67" s="624" t="s">
        <v>586</v>
      </c>
      <c r="K67" s="613"/>
      <c r="L67" s="675">
        <v>0</v>
      </c>
      <c r="M67" s="676">
        <v>0</v>
      </c>
      <c r="N67" s="676">
        <v>27.697023025</v>
      </c>
      <c r="O67" s="676">
        <v>27.480361555999998</v>
      </c>
      <c r="P67" s="676">
        <v>27.460665035000002</v>
      </c>
      <c r="Q67" s="676">
        <v>26.104793555000001</v>
      </c>
      <c r="R67" s="676">
        <v>25.505643804999998</v>
      </c>
      <c r="S67" s="676">
        <v>24.906494073000001</v>
      </c>
      <c r="T67" s="676">
        <v>24.644112285999999</v>
      </c>
      <c r="U67" s="676">
        <v>24.644112285999999</v>
      </c>
      <c r="V67" s="676">
        <v>17.999815983000001</v>
      </c>
      <c r="W67" s="676">
        <v>14.545021025</v>
      </c>
      <c r="X67" s="676">
        <v>13.466064401000001</v>
      </c>
      <c r="Y67" s="676">
        <v>13.466064401000001</v>
      </c>
      <c r="Z67" s="676">
        <v>10.967649527000001</v>
      </c>
      <c r="AA67" s="676">
        <v>10.967649527000001</v>
      </c>
      <c r="AB67" s="676">
        <v>2.282741122</v>
      </c>
      <c r="AC67" s="676">
        <v>1.7128179969999999</v>
      </c>
      <c r="AD67" s="676">
        <v>1.7128179969999999</v>
      </c>
      <c r="AE67" s="676">
        <v>1.7128179969999999</v>
      </c>
      <c r="AF67" s="676">
        <v>1.7128179969999999</v>
      </c>
      <c r="AG67" s="676">
        <v>1.7128179969999999</v>
      </c>
      <c r="AH67" s="676">
        <v>1.7128179969999999</v>
      </c>
      <c r="AI67" s="676">
        <v>0</v>
      </c>
      <c r="AJ67" s="676">
        <v>0</v>
      </c>
      <c r="AK67" s="676">
        <v>0</v>
      </c>
      <c r="AL67" s="676">
        <v>0</v>
      </c>
      <c r="AM67" s="676">
        <v>0</v>
      </c>
      <c r="AN67" s="676">
        <v>0</v>
      </c>
      <c r="AO67" s="677">
        <v>0</v>
      </c>
      <c r="AP67" s="613"/>
      <c r="AQ67" s="675">
        <v>0</v>
      </c>
      <c r="AR67" s="676">
        <v>0</v>
      </c>
      <c r="AS67" s="676">
        <v>295752.04404449498</v>
      </c>
      <c r="AT67" s="676">
        <v>291581.16881561303</v>
      </c>
      <c r="AU67" s="676">
        <v>291201.99858856201</v>
      </c>
      <c r="AV67" s="676">
        <v>265100.58535957302</v>
      </c>
      <c r="AW67" s="676">
        <v>252585.95100974999</v>
      </c>
      <c r="AX67" s="676">
        <v>241051.92638588001</v>
      </c>
      <c r="AY67" s="676">
        <v>236000.905038834</v>
      </c>
      <c r="AZ67" s="676">
        <v>234304.06715583801</v>
      </c>
      <c r="BA67" s="676">
        <v>106397.016014099</v>
      </c>
      <c r="BB67" s="676">
        <v>103170.449874878</v>
      </c>
      <c r="BC67" s="676">
        <v>93633.808959960996</v>
      </c>
      <c r="BD67" s="676">
        <v>93633.808959960996</v>
      </c>
      <c r="BE67" s="676">
        <v>85327.441162108997</v>
      </c>
      <c r="BF67" s="676">
        <v>85327.441162108997</v>
      </c>
      <c r="BG67" s="676">
        <v>17327.286315918001</v>
      </c>
      <c r="BH67" s="676">
        <v>12627.531738281001</v>
      </c>
      <c r="BI67" s="676">
        <v>12627.531738281001</v>
      </c>
      <c r="BJ67" s="676">
        <v>12627.531738281001</v>
      </c>
      <c r="BK67" s="676">
        <v>12627.531738281001</v>
      </c>
      <c r="BL67" s="676">
        <v>12627.531738281001</v>
      </c>
      <c r="BM67" s="676">
        <v>12627.531738281001</v>
      </c>
      <c r="BN67" s="676">
        <v>0</v>
      </c>
      <c r="BO67" s="676">
        <v>0</v>
      </c>
      <c r="BP67" s="676">
        <v>0</v>
      </c>
      <c r="BQ67" s="676">
        <v>0</v>
      </c>
      <c r="BR67" s="676">
        <v>0</v>
      </c>
      <c r="BS67" s="676">
        <v>0</v>
      </c>
      <c r="BT67" s="677">
        <v>0</v>
      </c>
    </row>
    <row r="68" spans="2:73">
      <c r="B68" s="743" t="s">
        <v>208</v>
      </c>
      <c r="C68" s="743" t="s">
        <v>777</v>
      </c>
      <c r="D68" s="743" t="s">
        <v>793</v>
      </c>
      <c r="E68" s="743" t="s">
        <v>753</v>
      </c>
      <c r="F68" s="743" t="s">
        <v>29</v>
      </c>
      <c r="G68" s="743" t="s">
        <v>778</v>
      </c>
      <c r="H68" s="743">
        <v>2012</v>
      </c>
      <c r="I68" s="624" t="s">
        <v>570</v>
      </c>
      <c r="J68" s="624" t="s">
        <v>579</v>
      </c>
      <c r="K68" s="613"/>
      <c r="L68" s="675">
        <v>0</v>
      </c>
      <c r="M68" s="676">
        <v>1.0639851330000001</v>
      </c>
      <c r="N68" s="676">
        <v>1.0639851330000001</v>
      </c>
      <c r="O68" s="676">
        <v>1.0639851330000001</v>
      </c>
      <c r="P68" s="676">
        <v>1.0639851330000001</v>
      </c>
      <c r="Q68" s="676">
        <v>1.0639851330000001</v>
      </c>
      <c r="R68" s="676">
        <v>1.0639851330000001</v>
      </c>
      <c r="S68" s="676">
        <v>1.0639851330000001</v>
      </c>
      <c r="T68" s="676">
        <v>1.0639851330000001</v>
      </c>
      <c r="U68" s="676">
        <v>1.0639851330000001</v>
      </c>
      <c r="V68" s="676">
        <v>1.0639851330000001</v>
      </c>
      <c r="W68" s="676">
        <v>1.0639851330000001</v>
      </c>
      <c r="X68" s="676">
        <v>1.0639851330000001</v>
      </c>
      <c r="Y68" s="676">
        <v>1.0639851330000001</v>
      </c>
      <c r="Z68" s="676">
        <v>1.0639851330000001</v>
      </c>
      <c r="AA68" s="676">
        <v>1.0639851330000001</v>
      </c>
      <c r="AB68" s="676">
        <v>1.0639851330000001</v>
      </c>
      <c r="AC68" s="676">
        <v>1.0639851330000001</v>
      </c>
      <c r="AD68" s="676">
        <v>1.0639851330000001</v>
      </c>
      <c r="AE68" s="676">
        <v>1.0639851330000001</v>
      </c>
      <c r="AF68" s="676">
        <v>0.75189418600000002</v>
      </c>
      <c r="AG68" s="676">
        <v>0</v>
      </c>
      <c r="AH68" s="676">
        <v>0</v>
      </c>
      <c r="AI68" s="676">
        <v>0</v>
      </c>
      <c r="AJ68" s="676">
        <v>0</v>
      </c>
      <c r="AK68" s="676">
        <v>0</v>
      </c>
      <c r="AL68" s="676">
        <v>0</v>
      </c>
      <c r="AM68" s="676">
        <v>0</v>
      </c>
      <c r="AN68" s="676">
        <v>0</v>
      </c>
      <c r="AO68" s="677">
        <v>0</v>
      </c>
      <c r="AP68" s="613"/>
      <c r="AQ68" s="675">
        <v>0</v>
      </c>
      <c r="AR68" s="676">
        <v>1967.2442264589999</v>
      </c>
      <c r="AS68" s="676">
        <v>1967.2442264589999</v>
      </c>
      <c r="AT68" s="676">
        <v>1967.2442264589999</v>
      </c>
      <c r="AU68" s="676">
        <v>1967.2442264589999</v>
      </c>
      <c r="AV68" s="676">
        <v>1967.2442264589999</v>
      </c>
      <c r="AW68" s="676">
        <v>1967.2442264589999</v>
      </c>
      <c r="AX68" s="676">
        <v>1967.2442264589999</v>
      </c>
      <c r="AY68" s="676">
        <v>1967.2442264589999</v>
      </c>
      <c r="AZ68" s="676">
        <v>1967.2442264589999</v>
      </c>
      <c r="BA68" s="676">
        <v>1967.2442264589999</v>
      </c>
      <c r="BB68" s="676">
        <v>1967.2442264589999</v>
      </c>
      <c r="BC68" s="676">
        <v>1967.2442264589999</v>
      </c>
      <c r="BD68" s="676">
        <v>1967.2442264589999</v>
      </c>
      <c r="BE68" s="676">
        <v>1967.2442264589999</v>
      </c>
      <c r="BF68" s="676">
        <v>1967.2442264589999</v>
      </c>
      <c r="BG68" s="676">
        <v>1967.2442264589999</v>
      </c>
      <c r="BH68" s="676">
        <v>1967.2442264589999</v>
      </c>
      <c r="BI68" s="676">
        <v>1967.2442264589999</v>
      </c>
      <c r="BJ68" s="676">
        <v>1655.380123636</v>
      </c>
      <c r="BK68" s="676">
        <v>0</v>
      </c>
      <c r="BL68" s="676">
        <v>0</v>
      </c>
      <c r="BM68" s="676">
        <v>0</v>
      </c>
      <c r="BN68" s="676">
        <v>0</v>
      </c>
      <c r="BO68" s="676">
        <v>0</v>
      </c>
      <c r="BP68" s="676">
        <v>0</v>
      </c>
      <c r="BQ68" s="676">
        <v>0</v>
      </c>
      <c r="BR68" s="676">
        <v>0</v>
      </c>
      <c r="BS68" s="676">
        <v>0</v>
      </c>
      <c r="BT68" s="677">
        <v>0</v>
      </c>
    </row>
    <row r="69" spans="2:73">
      <c r="B69" s="743" t="s">
        <v>208</v>
      </c>
      <c r="C69" s="743" t="s">
        <v>777</v>
      </c>
      <c r="D69" s="743" t="s">
        <v>793</v>
      </c>
      <c r="E69" s="743" t="s">
        <v>753</v>
      </c>
      <c r="F69" s="743" t="s">
        <v>29</v>
      </c>
      <c r="G69" s="743" t="s">
        <v>778</v>
      </c>
      <c r="H69" s="743">
        <v>2013</v>
      </c>
      <c r="I69" s="624" t="s">
        <v>570</v>
      </c>
      <c r="J69" s="624" t="s">
        <v>586</v>
      </c>
      <c r="K69" s="613"/>
      <c r="L69" s="675">
        <v>0</v>
      </c>
      <c r="M69" s="676">
        <v>0</v>
      </c>
      <c r="N69" s="676">
        <v>170.413382063</v>
      </c>
      <c r="O69" s="676">
        <v>170.413382063</v>
      </c>
      <c r="P69" s="676">
        <v>170.413382063</v>
      </c>
      <c r="Q69" s="676">
        <v>170.413382063</v>
      </c>
      <c r="R69" s="676">
        <v>170.413382063</v>
      </c>
      <c r="S69" s="676">
        <v>170.413382063</v>
      </c>
      <c r="T69" s="676">
        <v>170.413382063</v>
      </c>
      <c r="U69" s="676">
        <v>170.413382063</v>
      </c>
      <c r="V69" s="676">
        <v>170.413382063</v>
      </c>
      <c r="W69" s="676">
        <v>170.413382063</v>
      </c>
      <c r="X69" s="676">
        <v>170.413382063</v>
      </c>
      <c r="Y69" s="676">
        <v>170.413382063</v>
      </c>
      <c r="Z69" s="676">
        <v>170.413382063</v>
      </c>
      <c r="AA69" s="676">
        <v>170.413382063</v>
      </c>
      <c r="AB69" s="676">
        <v>170.413382063</v>
      </c>
      <c r="AC69" s="676">
        <v>170.413382063</v>
      </c>
      <c r="AD69" s="676">
        <v>170.413382063</v>
      </c>
      <c r="AE69" s="676">
        <v>170.413382063</v>
      </c>
      <c r="AF69" s="676">
        <v>122.002757871</v>
      </c>
      <c r="AG69" s="676">
        <v>0</v>
      </c>
      <c r="AH69" s="676">
        <v>0</v>
      </c>
      <c r="AI69" s="676">
        <v>0</v>
      </c>
      <c r="AJ69" s="676">
        <v>0</v>
      </c>
      <c r="AK69" s="676">
        <v>0</v>
      </c>
      <c r="AL69" s="676">
        <v>0</v>
      </c>
      <c r="AM69" s="676">
        <v>0</v>
      </c>
      <c r="AN69" s="676">
        <v>0</v>
      </c>
      <c r="AO69" s="677">
        <v>0</v>
      </c>
      <c r="AP69" s="613"/>
      <c r="AQ69" s="678">
        <v>0</v>
      </c>
      <c r="AR69" s="679">
        <v>0</v>
      </c>
      <c r="AS69" s="679">
        <v>280187.692003462</v>
      </c>
      <c r="AT69" s="679">
        <v>280187.692003462</v>
      </c>
      <c r="AU69" s="679">
        <v>280187.692003462</v>
      </c>
      <c r="AV69" s="679">
        <v>280187.692003462</v>
      </c>
      <c r="AW69" s="679">
        <v>280187.692003462</v>
      </c>
      <c r="AX69" s="679">
        <v>280187.692003462</v>
      </c>
      <c r="AY69" s="679">
        <v>280187.692003462</v>
      </c>
      <c r="AZ69" s="679">
        <v>280187.692003462</v>
      </c>
      <c r="BA69" s="679">
        <v>280187.692003462</v>
      </c>
      <c r="BB69" s="679">
        <v>280187.692003462</v>
      </c>
      <c r="BC69" s="679">
        <v>280187.692003462</v>
      </c>
      <c r="BD69" s="679">
        <v>280187.692003462</v>
      </c>
      <c r="BE69" s="679">
        <v>280187.692003462</v>
      </c>
      <c r="BF69" s="679">
        <v>280187.692003462</v>
      </c>
      <c r="BG69" s="679">
        <v>280187.692003462</v>
      </c>
      <c r="BH69" s="679">
        <v>280187.692003462</v>
      </c>
      <c r="BI69" s="679">
        <v>280187.692003462</v>
      </c>
      <c r="BJ69" s="679">
        <v>280187.692003462</v>
      </c>
      <c r="BK69" s="679">
        <v>236896.27732915999</v>
      </c>
      <c r="BL69" s="679">
        <v>0</v>
      </c>
      <c r="BM69" s="679">
        <v>0</v>
      </c>
      <c r="BN69" s="679">
        <v>0</v>
      </c>
      <c r="BO69" s="679">
        <v>0</v>
      </c>
      <c r="BP69" s="679">
        <v>0</v>
      </c>
      <c r="BQ69" s="679">
        <v>0</v>
      </c>
      <c r="BR69" s="679">
        <v>0</v>
      </c>
      <c r="BS69" s="679">
        <v>0</v>
      </c>
      <c r="BT69" s="679">
        <v>0</v>
      </c>
    </row>
    <row r="70" spans="2:73">
      <c r="B70" s="743" t="s">
        <v>208</v>
      </c>
      <c r="C70" s="743" t="s">
        <v>783</v>
      </c>
      <c r="D70" s="743" t="s">
        <v>789</v>
      </c>
      <c r="E70" s="743" t="s">
        <v>753</v>
      </c>
      <c r="F70" s="743" t="s">
        <v>783</v>
      </c>
      <c r="G70" s="743" t="s">
        <v>782</v>
      </c>
      <c r="H70" s="743">
        <v>2013</v>
      </c>
      <c r="I70" s="624" t="s">
        <v>570</v>
      </c>
      <c r="J70" s="624" t="s">
        <v>586</v>
      </c>
      <c r="K70" s="613"/>
      <c r="L70" s="675">
        <v>0</v>
      </c>
      <c r="M70" s="676">
        <v>0</v>
      </c>
      <c r="N70" s="676">
        <v>1733.3140000000001</v>
      </c>
      <c r="O70" s="676">
        <v>0</v>
      </c>
      <c r="P70" s="676">
        <v>0</v>
      </c>
      <c r="Q70" s="676">
        <v>0</v>
      </c>
      <c r="R70" s="676">
        <v>0</v>
      </c>
      <c r="S70" s="676">
        <v>0</v>
      </c>
      <c r="T70" s="676">
        <v>0</v>
      </c>
      <c r="U70" s="676">
        <v>0</v>
      </c>
      <c r="V70" s="676">
        <v>0</v>
      </c>
      <c r="W70" s="676">
        <v>0</v>
      </c>
      <c r="X70" s="676">
        <v>0</v>
      </c>
      <c r="Y70" s="676">
        <v>0</v>
      </c>
      <c r="Z70" s="676">
        <v>0</v>
      </c>
      <c r="AA70" s="676">
        <v>0</v>
      </c>
      <c r="AB70" s="676">
        <v>0</v>
      </c>
      <c r="AC70" s="676">
        <v>0</v>
      </c>
      <c r="AD70" s="676">
        <v>0</v>
      </c>
      <c r="AE70" s="676">
        <v>0</v>
      </c>
      <c r="AF70" s="676">
        <v>0</v>
      </c>
      <c r="AG70" s="676">
        <v>0</v>
      </c>
      <c r="AH70" s="676">
        <v>0</v>
      </c>
      <c r="AI70" s="676">
        <v>0</v>
      </c>
      <c r="AJ70" s="676">
        <v>0</v>
      </c>
      <c r="AK70" s="676">
        <v>0</v>
      </c>
      <c r="AL70" s="676">
        <v>0</v>
      </c>
      <c r="AM70" s="676">
        <v>0</v>
      </c>
      <c r="AN70" s="676">
        <v>0</v>
      </c>
      <c r="AO70" s="677">
        <v>0</v>
      </c>
      <c r="AP70" s="613"/>
      <c r="AQ70" s="672">
        <v>0</v>
      </c>
      <c r="AR70" s="673">
        <v>0</v>
      </c>
      <c r="AS70" s="673">
        <v>39468.61</v>
      </c>
      <c r="AT70" s="673">
        <v>0</v>
      </c>
      <c r="AU70" s="673">
        <v>0</v>
      </c>
      <c r="AV70" s="673">
        <v>0</v>
      </c>
      <c r="AW70" s="673">
        <v>0</v>
      </c>
      <c r="AX70" s="673">
        <v>0</v>
      </c>
      <c r="AY70" s="673">
        <v>0</v>
      </c>
      <c r="AZ70" s="673">
        <v>0</v>
      </c>
      <c r="BA70" s="673">
        <v>0</v>
      </c>
      <c r="BB70" s="673">
        <v>0</v>
      </c>
      <c r="BC70" s="673">
        <v>0</v>
      </c>
      <c r="BD70" s="673">
        <v>0</v>
      </c>
      <c r="BE70" s="673">
        <v>0</v>
      </c>
      <c r="BF70" s="673">
        <v>0</v>
      </c>
      <c r="BG70" s="673">
        <v>0</v>
      </c>
      <c r="BH70" s="673">
        <v>0</v>
      </c>
      <c r="BI70" s="673">
        <v>0</v>
      </c>
      <c r="BJ70" s="673">
        <v>0</v>
      </c>
      <c r="BK70" s="673">
        <v>0</v>
      </c>
      <c r="BL70" s="673">
        <v>0</v>
      </c>
      <c r="BM70" s="673">
        <v>0</v>
      </c>
      <c r="BN70" s="673">
        <v>0</v>
      </c>
      <c r="BO70" s="673">
        <v>0</v>
      </c>
      <c r="BP70" s="673">
        <v>0</v>
      </c>
      <c r="BQ70" s="673">
        <v>0</v>
      </c>
      <c r="BR70" s="673">
        <v>0</v>
      </c>
      <c r="BS70" s="673">
        <v>0</v>
      </c>
      <c r="BT70" s="674"/>
    </row>
    <row r="71" spans="2:73">
      <c r="B71" s="743" t="s">
        <v>794</v>
      </c>
      <c r="C71" s="743" t="s">
        <v>783</v>
      </c>
      <c r="D71" s="743" t="s">
        <v>789</v>
      </c>
      <c r="E71" s="743" t="s">
        <v>753</v>
      </c>
      <c r="F71" s="743" t="s">
        <v>783</v>
      </c>
      <c r="G71" s="743" t="s">
        <v>782</v>
      </c>
      <c r="H71" s="743">
        <v>2013</v>
      </c>
      <c r="I71" s="624" t="s">
        <v>570</v>
      </c>
      <c r="J71" s="624" t="s">
        <v>586</v>
      </c>
      <c r="K71" s="613"/>
      <c r="L71" s="675">
        <v>0</v>
      </c>
      <c r="M71" s="676">
        <v>0</v>
      </c>
      <c r="N71" s="676">
        <v>61.60284</v>
      </c>
      <c r="O71" s="676">
        <v>0</v>
      </c>
      <c r="P71" s="676">
        <v>0</v>
      </c>
      <c r="Q71" s="676">
        <v>0</v>
      </c>
      <c r="R71" s="676">
        <v>0</v>
      </c>
      <c r="S71" s="676">
        <v>0</v>
      </c>
      <c r="T71" s="676">
        <v>0</v>
      </c>
      <c r="U71" s="676">
        <v>0</v>
      </c>
      <c r="V71" s="676">
        <v>0</v>
      </c>
      <c r="W71" s="676">
        <v>0</v>
      </c>
      <c r="X71" s="676">
        <v>0</v>
      </c>
      <c r="Y71" s="676">
        <v>0</v>
      </c>
      <c r="Z71" s="676">
        <v>0</v>
      </c>
      <c r="AA71" s="676">
        <v>0</v>
      </c>
      <c r="AB71" s="676">
        <v>0</v>
      </c>
      <c r="AC71" s="676">
        <v>0</v>
      </c>
      <c r="AD71" s="676">
        <v>0</v>
      </c>
      <c r="AE71" s="676">
        <v>0</v>
      </c>
      <c r="AF71" s="676">
        <v>0</v>
      </c>
      <c r="AG71" s="676">
        <v>0</v>
      </c>
      <c r="AH71" s="676">
        <v>0</v>
      </c>
      <c r="AI71" s="676">
        <v>0</v>
      </c>
      <c r="AJ71" s="676">
        <v>0</v>
      </c>
      <c r="AK71" s="676">
        <v>0</v>
      </c>
      <c r="AL71" s="676">
        <v>0</v>
      </c>
      <c r="AM71" s="676">
        <v>0</v>
      </c>
      <c r="AN71" s="676">
        <v>0</v>
      </c>
      <c r="AO71" s="677">
        <v>0</v>
      </c>
      <c r="AP71" s="613"/>
      <c r="AQ71" s="675">
        <v>0</v>
      </c>
      <c r="AR71" s="676">
        <v>0</v>
      </c>
      <c r="AS71" s="676">
        <v>2384.2979999999998</v>
      </c>
      <c r="AT71" s="676">
        <v>0</v>
      </c>
      <c r="AU71" s="676">
        <v>0</v>
      </c>
      <c r="AV71" s="676">
        <v>0</v>
      </c>
      <c r="AW71" s="676">
        <v>0</v>
      </c>
      <c r="AX71" s="676">
        <v>0</v>
      </c>
      <c r="AY71" s="676">
        <v>0</v>
      </c>
      <c r="AZ71" s="676">
        <v>0</v>
      </c>
      <c r="BA71" s="676">
        <v>0</v>
      </c>
      <c r="BB71" s="676">
        <v>0</v>
      </c>
      <c r="BC71" s="676">
        <v>0</v>
      </c>
      <c r="BD71" s="676">
        <v>0</v>
      </c>
      <c r="BE71" s="676">
        <v>0</v>
      </c>
      <c r="BF71" s="676">
        <v>0</v>
      </c>
      <c r="BG71" s="676">
        <v>0</v>
      </c>
      <c r="BH71" s="676">
        <v>0</v>
      </c>
      <c r="BI71" s="676">
        <v>0</v>
      </c>
      <c r="BJ71" s="676">
        <v>0</v>
      </c>
      <c r="BK71" s="676">
        <v>0</v>
      </c>
      <c r="BL71" s="676">
        <v>0</v>
      </c>
      <c r="BM71" s="676">
        <v>0</v>
      </c>
      <c r="BN71" s="676">
        <v>0</v>
      </c>
      <c r="BO71" s="676">
        <v>0</v>
      </c>
      <c r="BP71" s="676">
        <v>0</v>
      </c>
      <c r="BQ71" s="676">
        <v>0</v>
      </c>
      <c r="BR71" s="676">
        <v>0</v>
      </c>
      <c r="BS71" s="676">
        <v>0</v>
      </c>
      <c r="BT71" s="677"/>
    </row>
    <row r="72" spans="2:73">
      <c r="B72" s="743" t="s">
        <v>208</v>
      </c>
      <c r="C72" s="743" t="s">
        <v>777</v>
      </c>
      <c r="D72" s="743" t="s">
        <v>1</v>
      </c>
      <c r="E72" s="743" t="s">
        <v>753</v>
      </c>
      <c r="F72" s="743" t="s">
        <v>29</v>
      </c>
      <c r="G72" s="743" t="s">
        <v>778</v>
      </c>
      <c r="H72" s="743">
        <v>2013</v>
      </c>
      <c r="I72" s="624" t="s">
        <v>570</v>
      </c>
      <c r="J72" s="624" t="s">
        <v>586</v>
      </c>
      <c r="K72" s="613"/>
      <c r="L72" s="675">
        <v>0</v>
      </c>
      <c r="M72" s="676">
        <v>0</v>
      </c>
      <c r="N72" s="676">
        <v>5.6455752018107633E-3</v>
      </c>
      <c r="O72" s="676">
        <v>5.6455752018107633E-3</v>
      </c>
      <c r="P72" s="676">
        <v>5.6455752018107633E-3</v>
      </c>
      <c r="Q72" s="676">
        <v>5.6455752018107633E-3</v>
      </c>
      <c r="R72" s="676">
        <v>3.1364759251574868E-3</v>
      </c>
      <c r="S72" s="676">
        <v>0</v>
      </c>
      <c r="T72" s="676">
        <v>0</v>
      </c>
      <c r="U72" s="676">
        <v>0</v>
      </c>
      <c r="V72" s="676">
        <v>0</v>
      </c>
      <c r="W72" s="676">
        <v>0</v>
      </c>
      <c r="X72" s="676">
        <v>0</v>
      </c>
      <c r="Y72" s="676">
        <v>0</v>
      </c>
      <c r="Z72" s="676">
        <v>0</v>
      </c>
      <c r="AA72" s="676">
        <v>0</v>
      </c>
      <c r="AB72" s="676">
        <v>0</v>
      </c>
      <c r="AC72" s="676">
        <v>0</v>
      </c>
      <c r="AD72" s="676">
        <v>0</v>
      </c>
      <c r="AE72" s="676">
        <v>0</v>
      </c>
      <c r="AF72" s="676">
        <v>0</v>
      </c>
      <c r="AG72" s="676">
        <v>0</v>
      </c>
      <c r="AH72" s="676">
        <v>0</v>
      </c>
      <c r="AI72" s="676">
        <v>0</v>
      </c>
      <c r="AJ72" s="676">
        <v>0</v>
      </c>
      <c r="AK72" s="676">
        <v>0</v>
      </c>
      <c r="AL72" s="676">
        <v>0</v>
      </c>
      <c r="AM72" s="676">
        <v>0</v>
      </c>
      <c r="AN72" s="676">
        <v>0</v>
      </c>
      <c r="AO72" s="677">
        <v>0</v>
      </c>
      <c r="AP72" s="613"/>
      <c r="AQ72" s="675">
        <v>0</v>
      </c>
      <c r="AR72" s="676">
        <v>0</v>
      </c>
      <c r="AS72" s="676">
        <v>39.508405724786584</v>
      </c>
      <c r="AT72" s="676">
        <v>39.508405724786584</v>
      </c>
      <c r="AU72" s="676">
        <v>39.508405724786584</v>
      </c>
      <c r="AV72" s="676">
        <v>39.508405724786584</v>
      </c>
      <c r="AW72" s="676">
        <v>21.341100384815597</v>
      </c>
      <c r="AX72" s="676">
        <v>0</v>
      </c>
      <c r="AY72" s="676">
        <v>0</v>
      </c>
      <c r="AZ72" s="676">
        <v>0</v>
      </c>
      <c r="BA72" s="676">
        <v>0</v>
      </c>
      <c r="BB72" s="676">
        <v>0</v>
      </c>
      <c r="BC72" s="676">
        <v>0</v>
      </c>
      <c r="BD72" s="676">
        <v>0</v>
      </c>
      <c r="BE72" s="676">
        <v>0</v>
      </c>
      <c r="BF72" s="676">
        <v>0</v>
      </c>
      <c r="BG72" s="676">
        <v>0</v>
      </c>
      <c r="BH72" s="676">
        <v>0</v>
      </c>
      <c r="BI72" s="676">
        <v>0</v>
      </c>
      <c r="BJ72" s="676">
        <v>0</v>
      </c>
      <c r="BK72" s="676">
        <v>0</v>
      </c>
      <c r="BL72" s="676">
        <v>0</v>
      </c>
      <c r="BM72" s="676">
        <v>0</v>
      </c>
      <c r="BN72" s="676">
        <v>0</v>
      </c>
      <c r="BO72" s="676">
        <v>0</v>
      </c>
      <c r="BP72" s="676">
        <v>0</v>
      </c>
      <c r="BQ72" s="676">
        <v>0</v>
      </c>
      <c r="BR72" s="676">
        <v>0</v>
      </c>
      <c r="BS72" s="676">
        <v>0</v>
      </c>
      <c r="BT72" s="677"/>
    </row>
    <row r="73" spans="2:73">
      <c r="B73" s="743" t="s">
        <v>208</v>
      </c>
      <c r="C73" s="743" t="s">
        <v>777</v>
      </c>
      <c r="D73" s="743" t="s">
        <v>793</v>
      </c>
      <c r="E73" s="743" t="s">
        <v>753</v>
      </c>
      <c r="F73" s="743" t="s">
        <v>29</v>
      </c>
      <c r="G73" s="743" t="s">
        <v>778</v>
      </c>
      <c r="H73" s="743">
        <v>2012</v>
      </c>
      <c r="I73" s="624" t="s">
        <v>570</v>
      </c>
      <c r="J73" s="624" t="s">
        <v>579</v>
      </c>
      <c r="K73" s="613"/>
      <c r="L73" s="675">
        <v>0</v>
      </c>
      <c r="M73" s="676">
        <v>2.6373715479892382E-2</v>
      </c>
      <c r="N73" s="676">
        <v>2.6373715479892382E-2</v>
      </c>
      <c r="O73" s="676">
        <v>2.6373715479892382E-2</v>
      </c>
      <c r="P73" s="676">
        <v>2.6373715479892382E-2</v>
      </c>
      <c r="Q73" s="676">
        <v>2.6373715479892382E-2</v>
      </c>
      <c r="R73" s="676">
        <v>2.6373715479892382E-2</v>
      </c>
      <c r="S73" s="676">
        <v>2.6373715479892382E-2</v>
      </c>
      <c r="T73" s="676">
        <v>2.6373715479892382E-2</v>
      </c>
      <c r="U73" s="676">
        <v>2.6373715479892382E-2</v>
      </c>
      <c r="V73" s="676">
        <v>2.6373715479892382E-2</v>
      </c>
      <c r="W73" s="676">
        <v>2.6373715479892382E-2</v>
      </c>
      <c r="X73" s="676">
        <v>2.6373715479892382E-2</v>
      </c>
      <c r="Y73" s="676">
        <v>2.6373715479892382E-2</v>
      </c>
      <c r="Z73" s="676">
        <v>2.6373715479892382E-2</v>
      </c>
      <c r="AA73" s="676">
        <v>2.6373715479892382E-2</v>
      </c>
      <c r="AB73" s="676">
        <v>2.6373715479892382E-2</v>
      </c>
      <c r="AC73" s="676">
        <v>2.6373715479892382E-2</v>
      </c>
      <c r="AD73" s="676">
        <v>2.6373715479892382E-2</v>
      </c>
      <c r="AE73" s="676">
        <v>2.6373715479892382E-2</v>
      </c>
      <c r="AF73" s="676">
        <v>2.2668621821192256E-2</v>
      </c>
      <c r="AG73" s="676">
        <v>0</v>
      </c>
      <c r="AH73" s="676">
        <v>0</v>
      </c>
      <c r="AI73" s="676">
        <v>0</v>
      </c>
      <c r="AJ73" s="676">
        <v>0</v>
      </c>
      <c r="AK73" s="676">
        <v>0</v>
      </c>
      <c r="AL73" s="676">
        <v>0</v>
      </c>
      <c r="AM73" s="676">
        <v>0</v>
      </c>
      <c r="AN73" s="676">
        <v>0</v>
      </c>
      <c r="AO73" s="677">
        <v>0</v>
      </c>
      <c r="AP73" s="613"/>
      <c r="AQ73" s="675"/>
      <c r="AR73" s="676">
        <v>53.621236404222302</v>
      </c>
      <c r="AS73" s="676">
        <v>53.621236404222259</v>
      </c>
      <c r="AT73" s="676">
        <v>53.621236404222259</v>
      </c>
      <c r="AU73" s="676">
        <v>53.621236404222259</v>
      </c>
      <c r="AV73" s="676">
        <v>53.621236404222259</v>
      </c>
      <c r="AW73" s="676">
        <v>53.621236404222259</v>
      </c>
      <c r="AX73" s="676">
        <v>53.621236404222259</v>
      </c>
      <c r="AY73" s="676">
        <v>53.621236404222259</v>
      </c>
      <c r="AZ73" s="676">
        <v>53.621236404222259</v>
      </c>
      <c r="BA73" s="676">
        <v>53.621236404222259</v>
      </c>
      <c r="BB73" s="676">
        <v>53.621236404222259</v>
      </c>
      <c r="BC73" s="676">
        <v>53.621236404222259</v>
      </c>
      <c r="BD73" s="676">
        <v>53.621236404222259</v>
      </c>
      <c r="BE73" s="676">
        <v>53.621236404222259</v>
      </c>
      <c r="BF73" s="676">
        <v>53.621236404222259</v>
      </c>
      <c r="BG73" s="676">
        <v>53.621236404222259</v>
      </c>
      <c r="BH73" s="676">
        <v>53.621236404222259</v>
      </c>
      <c r="BI73" s="676">
        <v>53.621236404222259</v>
      </c>
      <c r="BJ73" s="676">
        <v>49.907535778518316</v>
      </c>
      <c r="BK73" s="676">
        <v>0</v>
      </c>
      <c r="BL73" s="676">
        <v>0</v>
      </c>
      <c r="BM73" s="676">
        <v>0</v>
      </c>
      <c r="BN73" s="676">
        <v>0</v>
      </c>
      <c r="BO73" s="676">
        <v>0</v>
      </c>
      <c r="BP73" s="676">
        <v>0</v>
      </c>
      <c r="BQ73" s="676">
        <v>0</v>
      </c>
      <c r="BR73" s="676">
        <v>0</v>
      </c>
      <c r="BS73" s="676">
        <v>0</v>
      </c>
      <c r="BT73" s="677">
        <v>0</v>
      </c>
    </row>
    <row r="74" spans="2:73">
      <c r="B74" s="738" t="s">
        <v>208</v>
      </c>
      <c r="C74" s="738" t="s">
        <v>779</v>
      </c>
      <c r="D74" s="738" t="s">
        <v>21</v>
      </c>
      <c r="E74" s="738" t="s">
        <v>753</v>
      </c>
      <c r="F74" s="738" t="s">
        <v>795</v>
      </c>
      <c r="G74" s="738" t="s">
        <v>778</v>
      </c>
      <c r="H74" s="738">
        <v>2014</v>
      </c>
      <c r="I74" s="624" t="s">
        <v>571</v>
      </c>
      <c r="J74" s="624" t="s">
        <v>586</v>
      </c>
      <c r="K74" s="613"/>
      <c r="L74" s="675">
        <v>0</v>
      </c>
      <c r="M74" s="676">
        <v>0</v>
      </c>
      <c r="N74" s="676">
        <v>0</v>
      </c>
      <c r="O74" s="676">
        <v>188.82570709999999</v>
      </c>
      <c r="P74" s="676">
        <v>182.81488089999999</v>
      </c>
      <c r="Q74" s="676">
        <v>167.81651110000001</v>
      </c>
      <c r="R74" s="676">
        <v>115.65383869999999</v>
      </c>
      <c r="S74" s="676">
        <v>115.65383869999999</v>
      </c>
      <c r="T74" s="676">
        <v>115.65383869999999</v>
      </c>
      <c r="U74" s="676">
        <v>115.65383869999999</v>
      </c>
      <c r="V74" s="676">
        <v>115.51121259999999</v>
      </c>
      <c r="W74" s="676">
        <v>115.51121259999999</v>
      </c>
      <c r="X74" s="676">
        <v>115.51121259999999</v>
      </c>
      <c r="Y74" s="676">
        <v>114.9511562</v>
      </c>
      <c r="Z74" s="676">
        <v>36.273283620000001</v>
      </c>
      <c r="AA74" s="676">
        <v>0</v>
      </c>
      <c r="AB74" s="676">
        <v>0</v>
      </c>
      <c r="AC74" s="676">
        <v>0</v>
      </c>
      <c r="AD74" s="676">
        <v>0</v>
      </c>
      <c r="AE74" s="676">
        <v>0</v>
      </c>
      <c r="AF74" s="676">
        <v>0</v>
      </c>
      <c r="AG74" s="676">
        <v>0</v>
      </c>
      <c r="AH74" s="676">
        <v>0</v>
      </c>
      <c r="AI74" s="676">
        <v>0</v>
      </c>
      <c r="AJ74" s="676">
        <v>0</v>
      </c>
      <c r="AK74" s="676">
        <v>0</v>
      </c>
      <c r="AL74" s="676">
        <v>0</v>
      </c>
      <c r="AM74" s="676">
        <v>0</v>
      </c>
      <c r="AN74" s="676">
        <v>0</v>
      </c>
      <c r="AO74" s="677">
        <v>0</v>
      </c>
      <c r="AP74" s="613"/>
      <c r="AQ74" s="675">
        <v>0</v>
      </c>
      <c r="AR74" s="676">
        <v>0</v>
      </c>
      <c r="AS74" s="676">
        <v>0</v>
      </c>
      <c r="AT74" s="676">
        <v>703764.28049999999</v>
      </c>
      <c r="AU74" s="676">
        <v>682708.73219999997</v>
      </c>
      <c r="AV74" s="676">
        <v>620101.16689999995</v>
      </c>
      <c r="AW74" s="676">
        <v>448199.06310000003</v>
      </c>
      <c r="AX74" s="676">
        <v>448199.06310000003</v>
      </c>
      <c r="AY74" s="676">
        <v>448199.06310000003</v>
      </c>
      <c r="AZ74" s="676">
        <v>448199.06310000003</v>
      </c>
      <c r="BA74" s="676">
        <v>448056.53869999998</v>
      </c>
      <c r="BB74" s="676">
        <v>448056.53869999998</v>
      </c>
      <c r="BC74" s="676">
        <v>448056.53869999998</v>
      </c>
      <c r="BD74" s="676">
        <v>442892.24040000001</v>
      </c>
      <c r="BE74" s="676">
        <v>121850.0865</v>
      </c>
      <c r="BF74" s="676">
        <v>0</v>
      </c>
      <c r="BG74" s="676">
        <v>0</v>
      </c>
      <c r="BH74" s="676">
        <v>0</v>
      </c>
      <c r="BI74" s="676">
        <v>0</v>
      </c>
      <c r="BJ74" s="676">
        <v>0</v>
      </c>
      <c r="BK74" s="676">
        <v>0</v>
      </c>
      <c r="BL74" s="676">
        <v>0</v>
      </c>
      <c r="BM74" s="676">
        <v>0</v>
      </c>
      <c r="BN74" s="676">
        <v>0</v>
      </c>
      <c r="BO74" s="676">
        <v>0</v>
      </c>
      <c r="BP74" s="676">
        <v>0</v>
      </c>
      <c r="BQ74" s="676">
        <v>0</v>
      </c>
      <c r="BR74" s="676">
        <v>0</v>
      </c>
      <c r="BS74" s="676">
        <v>0</v>
      </c>
      <c r="BT74" s="677">
        <v>0</v>
      </c>
    </row>
    <row r="75" spans="2:73">
      <c r="B75" s="738" t="s">
        <v>208</v>
      </c>
      <c r="C75" s="738" t="s">
        <v>779</v>
      </c>
      <c r="D75" s="738" t="s">
        <v>20</v>
      </c>
      <c r="E75" s="738" t="s">
        <v>753</v>
      </c>
      <c r="F75" s="738" t="s">
        <v>795</v>
      </c>
      <c r="G75" s="738" t="s">
        <v>778</v>
      </c>
      <c r="H75" s="738">
        <v>2013</v>
      </c>
      <c r="I75" s="624" t="s">
        <v>571</v>
      </c>
      <c r="J75" s="624" t="s">
        <v>579</v>
      </c>
      <c r="K75" s="613"/>
      <c r="L75" s="675">
        <v>0</v>
      </c>
      <c r="M75" s="676">
        <v>0</v>
      </c>
      <c r="N75" s="676">
        <v>44.092608269999999</v>
      </c>
      <c r="O75" s="676">
        <v>44.092608269999999</v>
      </c>
      <c r="P75" s="676">
        <v>44.092608269999999</v>
      </c>
      <c r="Q75" s="676">
        <v>44.092608269999999</v>
      </c>
      <c r="R75" s="676">
        <v>0</v>
      </c>
      <c r="S75" s="676">
        <v>0</v>
      </c>
      <c r="T75" s="676">
        <v>0</v>
      </c>
      <c r="U75" s="676">
        <v>0</v>
      </c>
      <c r="V75" s="676">
        <v>0</v>
      </c>
      <c r="W75" s="676">
        <v>0</v>
      </c>
      <c r="X75" s="676">
        <v>0</v>
      </c>
      <c r="Y75" s="676">
        <v>0</v>
      </c>
      <c r="Z75" s="676">
        <v>0</v>
      </c>
      <c r="AA75" s="676">
        <v>0</v>
      </c>
      <c r="AB75" s="676">
        <v>0</v>
      </c>
      <c r="AC75" s="676">
        <v>0</v>
      </c>
      <c r="AD75" s="676">
        <v>0</v>
      </c>
      <c r="AE75" s="676">
        <v>0</v>
      </c>
      <c r="AF75" s="676">
        <v>0</v>
      </c>
      <c r="AG75" s="676">
        <v>0</v>
      </c>
      <c r="AH75" s="676">
        <v>0</v>
      </c>
      <c r="AI75" s="676">
        <v>0</v>
      </c>
      <c r="AJ75" s="676">
        <v>0</v>
      </c>
      <c r="AK75" s="676">
        <v>0</v>
      </c>
      <c r="AL75" s="676">
        <v>0</v>
      </c>
      <c r="AM75" s="676">
        <v>0</v>
      </c>
      <c r="AN75" s="676">
        <v>0</v>
      </c>
      <c r="AO75" s="677">
        <v>0</v>
      </c>
      <c r="AP75" s="613"/>
      <c r="AQ75" s="675">
        <v>0</v>
      </c>
      <c r="AR75" s="676">
        <v>0</v>
      </c>
      <c r="AS75" s="676">
        <v>242414.51449999999</v>
      </c>
      <c r="AT75" s="676">
        <v>242414.51449999999</v>
      </c>
      <c r="AU75" s="676">
        <v>242414.51449999999</v>
      </c>
      <c r="AV75" s="676">
        <v>242414.51449999999</v>
      </c>
      <c r="AW75" s="676">
        <v>0</v>
      </c>
      <c r="AX75" s="676">
        <v>0</v>
      </c>
      <c r="AY75" s="676">
        <v>0</v>
      </c>
      <c r="AZ75" s="676">
        <v>0</v>
      </c>
      <c r="BA75" s="676">
        <v>0</v>
      </c>
      <c r="BB75" s="676">
        <v>0</v>
      </c>
      <c r="BC75" s="676">
        <v>0</v>
      </c>
      <c r="BD75" s="676">
        <v>0</v>
      </c>
      <c r="BE75" s="676">
        <v>0</v>
      </c>
      <c r="BF75" s="676">
        <v>0</v>
      </c>
      <c r="BG75" s="676">
        <v>0</v>
      </c>
      <c r="BH75" s="676">
        <v>0</v>
      </c>
      <c r="BI75" s="676">
        <v>0</v>
      </c>
      <c r="BJ75" s="676">
        <v>0</v>
      </c>
      <c r="BK75" s="676">
        <v>0</v>
      </c>
      <c r="BL75" s="676">
        <v>0</v>
      </c>
      <c r="BM75" s="676">
        <v>0</v>
      </c>
      <c r="BN75" s="676">
        <v>0</v>
      </c>
      <c r="BO75" s="676">
        <v>0</v>
      </c>
      <c r="BP75" s="676">
        <v>0</v>
      </c>
      <c r="BQ75" s="676">
        <v>0</v>
      </c>
      <c r="BR75" s="676">
        <v>0</v>
      </c>
      <c r="BS75" s="676">
        <v>0</v>
      </c>
      <c r="BT75" s="677">
        <v>0</v>
      </c>
    </row>
    <row r="76" spans="2:73">
      <c r="B76" s="738" t="s">
        <v>208</v>
      </c>
      <c r="C76" s="738" t="s">
        <v>779</v>
      </c>
      <c r="D76" s="738" t="s">
        <v>17</v>
      </c>
      <c r="E76" s="738" t="s">
        <v>753</v>
      </c>
      <c r="F76" s="738" t="s">
        <v>795</v>
      </c>
      <c r="G76" s="738" t="s">
        <v>778</v>
      </c>
      <c r="H76" s="738">
        <v>2013</v>
      </c>
      <c r="I76" s="624" t="s">
        <v>571</v>
      </c>
      <c r="J76" s="624" t="s">
        <v>579</v>
      </c>
      <c r="K76" s="613"/>
      <c r="L76" s="675">
        <v>0</v>
      </c>
      <c r="M76" s="676">
        <v>0</v>
      </c>
      <c r="N76" s="676">
        <v>3.7790556089999998</v>
      </c>
      <c r="O76" s="676">
        <v>3.7790556089999998</v>
      </c>
      <c r="P76" s="676">
        <v>3.7790556089999998</v>
      </c>
      <c r="Q76" s="676">
        <v>3.7790556089999998</v>
      </c>
      <c r="R76" s="676">
        <v>3.7790556089999998</v>
      </c>
      <c r="S76" s="676">
        <v>3.7790556089999998</v>
      </c>
      <c r="T76" s="676">
        <v>3.7790556089999998</v>
      </c>
      <c r="U76" s="676">
        <v>3.7790556089999998</v>
      </c>
      <c r="V76" s="676">
        <v>3.7790556089999998</v>
      </c>
      <c r="W76" s="676">
        <v>3.7790556089999998</v>
      </c>
      <c r="X76" s="676">
        <v>2.1678306090000001</v>
      </c>
      <c r="Y76" s="676">
        <v>2.1678306090000001</v>
      </c>
      <c r="Z76" s="676">
        <v>2.1678306090000001</v>
      </c>
      <c r="AA76" s="676">
        <v>2.1678306090000001</v>
      </c>
      <c r="AB76" s="676">
        <v>2.1678306090000001</v>
      </c>
      <c r="AC76" s="676">
        <v>0</v>
      </c>
      <c r="AD76" s="676">
        <v>0</v>
      </c>
      <c r="AE76" s="676">
        <v>0</v>
      </c>
      <c r="AF76" s="676">
        <v>0</v>
      </c>
      <c r="AG76" s="676">
        <v>0</v>
      </c>
      <c r="AH76" s="676">
        <v>0</v>
      </c>
      <c r="AI76" s="676">
        <v>0</v>
      </c>
      <c r="AJ76" s="676">
        <v>0</v>
      </c>
      <c r="AK76" s="676">
        <v>0</v>
      </c>
      <c r="AL76" s="676">
        <v>0</v>
      </c>
      <c r="AM76" s="676">
        <v>0</v>
      </c>
      <c r="AN76" s="676">
        <v>0</v>
      </c>
      <c r="AO76" s="677">
        <v>0</v>
      </c>
      <c r="AP76" s="613"/>
      <c r="AQ76" s="675">
        <v>0</v>
      </c>
      <c r="AR76" s="676">
        <v>0</v>
      </c>
      <c r="AS76" s="676">
        <v>16374.663410000001</v>
      </c>
      <c r="AT76" s="676">
        <v>16374.663410000001</v>
      </c>
      <c r="AU76" s="676">
        <v>16374.663410000001</v>
      </c>
      <c r="AV76" s="676">
        <v>16374.663410000001</v>
      </c>
      <c r="AW76" s="676">
        <v>16374.663410000001</v>
      </c>
      <c r="AX76" s="676">
        <v>16374.663410000001</v>
      </c>
      <c r="AY76" s="676">
        <v>16374.663410000001</v>
      </c>
      <c r="AZ76" s="676">
        <v>16374.663410000001</v>
      </c>
      <c r="BA76" s="676">
        <v>16374.663410000001</v>
      </c>
      <c r="BB76" s="676">
        <v>16374.663410000001</v>
      </c>
      <c r="BC76" s="676">
        <v>6347.4034080000001</v>
      </c>
      <c r="BD76" s="676">
        <v>6347.4034080000001</v>
      </c>
      <c r="BE76" s="676">
        <v>6347.4034080000001</v>
      </c>
      <c r="BF76" s="676">
        <v>6347.4034080000001</v>
      </c>
      <c r="BG76" s="676">
        <v>6347.4034080000001</v>
      </c>
      <c r="BH76" s="676">
        <v>0</v>
      </c>
      <c r="BI76" s="676">
        <v>0</v>
      </c>
      <c r="BJ76" s="676">
        <v>0</v>
      </c>
      <c r="BK76" s="676">
        <v>0</v>
      </c>
      <c r="BL76" s="676">
        <v>0</v>
      </c>
      <c r="BM76" s="676">
        <v>0</v>
      </c>
      <c r="BN76" s="676">
        <v>0</v>
      </c>
      <c r="BO76" s="676">
        <v>0</v>
      </c>
      <c r="BP76" s="676">
        <v>0</v>
      </c>
      <c r="BQ76" s="676">
        <v>0</v>
      </c>
      <c r="BR76" s="676">
        <v>0</v>
      </c>
      <c r="BS76" s="676">
        <v>0</v>
      </c>
      <c r="BT76" s="677">
        <v>0</v>
      </c>
    </row>
    <row r="77" spans="2:73">
      <c r="B77" s="738" t="s">
        <v>208</v>
      </c>
      <c r="C77" s="738" t="s">
        <v>779</v>
      </c>
      <c r="D77" s="738" t="s">
        <v>22</v>
      </c>
      <c r="E77" s="738" t="s">
        <v>753</v>
      </c>
      <c r="F77" s="738" t="s">
        <v>795</v>
      </c>
      <c r="G77" s="738" t="s">
        <v>778</v>
      </c>
      <c r="H77" s="738">
        <v>2012</v>
      </c>
      <c r="I77" s="624" t="s">
        <v>571</v>
      </c>
      <c r="J77" s="624" t="s">
        <v>579</v>
      </c>
      <c r="K77" s="613"/>
      <c r="L77" s="675">
        <v>0</v>
      </c>
      <c r="M77" s="676">
        <v>20.88</v>
      </c>
      <c r="N77" s="676">
        <v>20.88</v>
      </c>
      <c r="O77" s="676">
        <v>20.58</v>
      </c>
      <c r="P77" s="676">
        <v>15.71</v>
      </c>
      <c r="Q77" s="676">
        <v>15.71</v>
      </c>
      <c r="R77" s="676">
        <v>14.25</v>
      </c>
      <c r="S77" s="676">
        <v>14.25</v>
      </c>
      <c r="T77" s="676">
        <v>14.25</v>
      </c>
      <c r="U77" s="676">
        <v>12.88</v>
      </c>
      <c r="V77" s="676">
        <v>12.88</v>
      </c>
      <c r="W77" s="676">
        <v>11.98</v>
      </c>
      <c r="X77" s="676">
        <v>11.98</v>
      </c>
      <c r="Y77" s="676">
        <v>8.67</v>
      </c>
      <c r="Z77" s="676">
        <v>0.91</v>
      </c>
      <c r="AA77" s="676">
        <v>0.91</v>
      </c>
      <c r="AB77" s="676">
        <v>0.87</v>
      </c>
      <c r="AC77" s="676">
        <v>0.77</v>
      </c>
      <c r="AD77" s="676">
        <v>0.77</v>
      </c>
      <c r="AE77" s="676">
        <v>0.77</v>
      </c>
      <c r="AF77" s="676">
        <v>0.77</v>
      </c>
      <c r="AG77" s="676">
        <v>0</v>
      </c>
      <c r="AH77" s="676">
        <v>0</v>
      </c>
      <c r="AI77" s="676">
        <v>0</v>
      </c>
      <c r="AJ77" s="676">
        <v>0</v>
      </c>
      <c r="AK77" s="676">
        <v>0</v>
      </c>
      <c r="AL77" s="676">
        <v>0</v>
      </c>
      <c r="AM77" s="676">
        <v>0</v>
      </c>
      <c r="AN77" s="676">
        <v>0</v>
      </c>
      <c r="AO77" s="677">
        <v>0</v>
      </c>
      <c r="AP77" s="613"/>
      <c r="AQ77" s="675">
        <v>0</v>
      </c>
      <c r="AR77" s="676">
        <v>97168</v>
      </c>
      <c r="AS77" s="676">
        <v>97168</v>
      </c>
      <c r="AT77" s="676">
        <v>96219</v>
      </c>
      <c r="AU77" s="676">
        <v>81278</v>
      </c>
      <c r="AV77" s="676">
        <v>81278</v>
      </c>
      <c r="AW77" s="676">
        <v>76394</v>
      </c>
      <c r="AX77" s="676">
        <v>75703</v>
      </c>
      <c r="AY77" s="676">
        <v>75703</v>
      </c>
      <c r="AZ77" s="676">
        <v>71470</v>
      </c>
      <c r="BA77" s="676">
        <v>67336</v>
      </c>
      <c r="BB77" s="676">
        <v>48667</v>
      </c>
      <c r="BC77" s="676">
        <v>48667</v>
      </c>
      <c r="BD77" s="676">
        <v>27316</v>
      </c>
      <c r="BE77" s="676">
        <v>3453</v>
      </c>
      <c r="BF77" s="676">
        <v>3453</v>
      </c>
      <c r="BG77" s="676">
        <v>3142</v>
      </c>
      <c r="BH77" s="676">
        <v>2362</v>
      </c>
      <c r="BI77" s="676">
        <v>2362</v>
      </c>
      <c r="BJ77" s="676">
        <v>2362</v>
      </c>
      <c r="BK77" s="676">
        <v>2362</v>
      </c>
      <c r="BL77" s="676">
        <v>0</v>
      </c>
      <c r="BM77" s="676">
        <v>0</v>
      </c>
      <c r="BN77" s="676">
        <v>0</v>
      </c>
      <c r="BO77" s="676">
        <v>0</v>
      </c>
      <c r="BP77" s="676">
        <v>0</v>
      </c>
      <c r="BQ77" s="676">
        <v>0</v>
      </c>
      <c r="BR77" s="676">
        <v>0</v>
      </c>
      <c r="BS77" s="676">
        <v>0</v>
      </c>
      <c r="BT77" s="677">
        <v>0</v>
      </c>
    </row>
    <row r="78" spans="2:73">
      <c r="B78" s="738" t="s">
        <v>208</v>
      </c>
      <c r="C78" s="738" t="s">
        <v>779</v>
      </c>
      <c r="D78" s="738" t="s">
        <v>22</v>
      </c>
      <c r="E78" s="738" t="s">
        <v>753</v>
      </c>
      <c r="F78" s="738" t="s">
        <v>795</v>
      </c>
      <c r="G78" s="738" t="s">
        <v>778</v>
      </c>
      <c r="H78" s="738">
        <v>2013</v>
      </c>
      <c r="I78" s="624" t="s">
        <v>571</v>
      </c>
      <c r="J78" s="624" t="s">
        <v>579</v>
      </c>
      <c r="K78" s="613"/>
      <c r="L78" s="675">
        <v>0</v>
      </c>
      <c r="M78" s="676">
        <v>0</v>
      </c>
      <c r="N78" s="676">
        <v>46.11906535</v>
      </c>
      <c r="O78" s="676">
        <v>45.577468850000002</v>
      </c>
      <c r="P78" s="676">
        <v>45.577468850000002</v>
      </c>
      <c r="Q78" s="676">
        <v>45.577468850000002</v>
      </c>
      <c r="R78" s="676">
        <v>44.052633460000003</v>
      </c>
      <c r="S78" s="676">
        <v>44.052633460000003</v>
      </c>
      <c r="T78" s="676">
        <v>44.052633460000003</v>
      </c>
      <c r="U78" s="676">
        <v>44.052633460000003</v>
      </c>
      <c r="V78" s="676">
        <v>44.052633460000003</v>
      </c>
      <c r="W78" s="676">
        <v>44.052633460000003</v>
      </c>
      <c r="X78" s="676">
        <v>43.520130289999997</v>
      </c>
      <c r="Y78" s="676">
        <v>43.520130289999997</v>
      </c>
      <c r="Z78" s="676">
        <v>11.386336569999999</v>
      </c>
      <c r="AA78" s="676">
        <v>8.5353789750000004</v>
      </c>
      <c r="AB78" s="676">
        <v>8.5353789750000004</v>
      </c>
      <c r="AC78" s="676">
        <v>8.5353789750000004</v>
      </c>
      <c r="AD78" s="676">
        <v>5.9232814520000003</v>
      </c>
      <c r="AE78" s="676">
        <v>5.2955695739999999</v>
      </c>
      <c r="AF78" s="676">
        <v>5.2955695739999999</v>
      </c>
      <c r="AG78" s="676">
        <v>5.2955695739999999</v>
      </c>
      <c r="AH78" s="676">
        <v>0</v>
      </c>
      <c r="AI78" s="676">
        <v>0</v>
      </c>
      <c r="AJ78" s="676">
        <v>0</v>
      </c>
      <c r="AK78" s="676">
        <v>0</v>
      </c>
      <c r="AL78" s="676">
        <v>0</v>
      </c>
      <c r="AM78" s="676">
        <v>0</v>
      </c>
      <c r="AN78" s="676">
        <v>0</v>
      </c>
      <c r="AO78" s="677">
        <v>0</v>
      </c>
      <c r="AP78" s="613"/>
      <c r="AQ78" s="675">
        <v>0</v>
      </c>
      <c r="AR78" s="676">
        <v>0</v>
      </c>
      <c r="AS78" s="676">
        <v>283775.51549999998</v>
      </c>
      <c r="AT78" s="676">
        <v>281888.87030000001</v>
      </c>
      <c r="AU78" s="676">
        <v>281888.87030000001</v>
      </c>
      <c r="AV78" s="676">
        <v>281888.87030000001</v>
      </c>
      <c r="AW78" s="676">
        <v>276577.1237</v>
      </c>
      <c r="AX78" s="676">
        <v>276577.1237</v>
      </c>
      <c r="AY78" s="676">
        <v>276577.1237</v>
      </c>
      <c r="AZ78" s="676">
        <v>275050.61090000003</v>
      </c>
      <c r="BA78" s="676">
        <v>274206.7121</v>
      </c>
      <c r="BB78" s="676">
        <v>274206.7121</v>
      </c>
      <c r="BC78" s="676">
        <v>253528.7923</v>
      </c>
      <c r="BD78" s="676">
        <v>240871.7678</v>
      </c>
      <c r="BE78" s="676">
        <v>18757.879929999999</v>
      </c>
      <c r="BF78" s="676">
        <v>8826.6018650000005</v>
      </c>
      <c r="BG78" s="676">
        <v>8826.6018650000005</v>
      </c>
      <c r="BH78" s="676">
        <v>8826.6018650000005</v>
      </c>
      <c r="BI78" s="676">
        <v>5455.8873489999996</v>
      </c>
      <c r="BJ78" s="676">
        <v>4645.8725930000001</v>
      </c>
      <c r="BK78" s="676">
        <v>4645.8725930000001</v>
      </c>
      <c r="BL78" s="676">
        <v>4645.8725930000001</v>
      </c>
      <c r="BM78" s="676">
        <v>0</v>
      </c>
      <c r="BN78" s="676">
        <v>0</v>
      </c>
      <c r="BO78" s="676">
        <v>0</v>
      </c>
      <c r="BP78" s="676">
        <v>0</v>
      </c>
      <c r="BQ78" s="676">
        <v>0</v>
      </c>
      <c r="BR78" s="676">
        <v>0</v>
      </c>
      <c r="BS78" s="676">
        <v>0</v>
      </c>
      <c r="BT78" s="677">
        <v>0</v>
      </c>
    </row>
    <row r="79" spans="2:73" ht="15.75">
      <c r="B79" s="738" t="s">
        <v>208</v>
      </c>
      <c r="C79" s="738" t="s">
        <v>779</v>
      </c>
      <c r="D79" s="738" t="s">
        <v>22</v>
      </c>
      <c r="E79" s="738" t="s">
        <v>753</v>
      </c>
      <c r="F79" s="738" t="s">
        <v>795</v>
      </c>
      <c r="G79" s="738" t="s">
        <v>778</v>
      </c>
      <c r="H79" s="738">
        <v>2014</v>
      </c>
      <c r="I79" s="624" t="s">
        <v>571</v>
      </c>
      <c r="J79" s="624" t="s">
        <v>586</v>
      </c>
      <c r="K79" s="613"/>
      <c r="L79" s="675">
        <v>0</v>
      </c>
      <c r="M79" s="676">
        <v>0</v>
      </c>
      <c r="N79" s="676">
        <v>0</v>
      </c>
      <c r="O79" s="676">
        <v>248.10982799999999</v>
      </c>
      <c r="P79" s="676">
        <v>247.7967797</v>
      </c>
      <c r="Q79" s="676">
        <v>247.7967797</v>
      </c>
      <c r="R79" s="676">
        <v>241.34794170000001</v>
      </c>
      <c r="S79" s="676">
        <v>241.34794170000001</v>
      </c>
      <c r="T79" s="676">
        <v>241.34794170000001</v>
      </c>
      <c r="U79" s="676">
        <v>237.22067809999999</v>
      </c>
      <c r="V79" s="676">
        <v>237.22067809999999</v>
      </c>
      <c r="W79" s="676">
        <v>233.0290521</v>
      </c>
      <c r="X79" s="676">
        <v>215.54395940000001</v>
      </c>
      <c r="Y79" s="676">
        <v>193.22613269999999</v>
      </c>
      <c r="Z79" s="676">
        <v>190.06937719999999</v>
      </c>
      <c r="AA79" s="676">
        <v>146.29680690000001</v>
      </c>
      <c r="AB79" s="676">
        <v>126.2906785</v>
      </c>
      <c r="AC79" s="676">
        <v>126.2906785</v>
      </c>
      <c r="AD79" s="676">
        <v>79.826842929999998</v>
      </c>
      <c r="AE79" s="676">
        <v>28.68827787</v>
      </c>
      <c r="AF79" s="676">
        <v>28.68827787</v>
      </c>
      <c r="AG79" s="676">
        <v>28.68827787</v>
      </c>
      <c r="AH79" s="676">
        <v>28.68827787</v>
      </c>
      <c r="AI79" s="676">
        <v>0</v>
      </c>
      <c r="AJ79" s="676">
        <v>0</v>
      </c>
      <c r="AK79" s="676">
        <v>0</v>
      </c>
      <c r="AL79" s="676">
        <v>0</v>
      </c>
      <c r="AM79" s="676">
        <v>0</v>
      </c>
      <c r="AN79" s="676">
        <v>0</v>
      </c>
      <c r="AO79" s="677">
        <v>0</v>
      </c>
      <c r="AP79" s="613"/>
      <c r="AQ79" s="675">
        <v>0</v>
      </c>
      <c r="AR79" s="676">
        <v>0</v>
      </c>
      <c r="AS79" s="676">
        <v>0</v>
      </c>
      <c r="AT79" s="676">
        <v>2142309.8089999999</v>
      </c>
      <c r="AU79" s="676">
        <v>2141210.3650000002</v>
      </c>
      <c r="AV79" s="676">
        <v>2141210.3650000002</v>
      </c>
      <c r="AW79" s="676">
        <v>2118745.912</v>
      </c>
      <c r="AX79" s="676">
        <v>2118745.912</v>
      </c>
      <c r="AY79" s="676">
        <v>2118745.912</v>
      </c>
      <c r="AZ79" s="676">
        <v>2093600.203</v>
      </c>
      <c r="BA79" s="676">
        <v>2093600.203</v>
      </c>
      <c r="BB79" s="676">
        <v>1892602.6259999999</v>
      </c>
      <c r="BC79" s="676">
        <v>1730788.953</v>
      </c>
      <c r="BD79" s="676">
        <v>1447456.156</v>
      </c>
      <c r="BE79" s="676">
        <v>1253409.0830000001</v>
      </c>
      <c r="BF79" s="676">
        <v>962420.94649999996</v>
      </c>
      <c r="BG79" s="676">
        <v>892485.02399999998</v>
      </c>
      <c r="BH79" s="676">
        <v>892485.02399999998</v>
      </c>
      <c r="BI79" s="676">
        <v>416958.3603</v>
      </c>
      <c r="BJ79" s="676">
        <v>98970.400320000001</v>
      </c>
      <c r="BK79" s="676">
        <v>98970.400320000001</v>
      </c>
      <c r="BL79" s="676">
        <v>98970.400320000001</v>
      </c>
      <c r="BM79" s="676">
        <v>98970.400320000001</v>
      </c>
      <c r="BN79" s="676">
        <v>0</v>
      </c>
      <c r="BO79" s="676">
        <v>0</v>
      </c>
      <c r="BP79" s="676">
        <v>0</v>
      </c>
      <c r="BQ79" s="676">
        <v>0</v>
      </c>
      <c r="BR79" s="676">
        <v>0</v>
      </c>
      <c r="BS79" s="676">
        <v>0</v>
      </c>
      <c r="BT79" s="677">
        <v>0</v>
      </c>
      <c r="BU79" s="162"/>
    </row>
    <row r="80" spans="2:73" ht="15.75">
      <c r="B80" s="738" t="s">
        <v>208</v>
      </c>
      <c r="C80" s="738" t="s">
        <v>777</v>
      </c>
      <c r="D80" s="738" t="s">
        <v>2</v>
      </c>
      <c r="E80" s="738" t="s">
        <v>753</v>
      </c>
      <c r="F80" s="738" t="s">
        <v>29</v>
      </c>
      <c r="G80" s="738" t="s">
        <v>778</v>
      </c>
      <c r="H80" s="738">
        <v>2014</v>
      </c>
      <c r="I80" s="624" t="s">
        <v>571</v>
      </c>
      <c r="J80" s="624" t="s">
        <v>586</v>
      </c>
      <c r="K80" s="613"/>
      <c r="L80" s="675">
        <v>0</v>
      </c>
      <c r="M80" s="676">
        <v>0</v>
      </c>
      <c r="N80" s="676">
        <v>0</v>
      </c>
      <c r="O80" s="676">
        <v>12.431645939999999</v>
      </c>
      <c r="P80" s="676">
        <v>12.431645939999999</v>
      </c>
      <c r="Q80" s="676">
        <v>12.431645939999999</v>
      </c>
      <c r="R80" s="676">
        <v>12.431645939999999</v>
      </c>
      <c r="S80" s="676">
        <v>0</v>
      </c>
      <c r="T80" s="676">
        <v>0</v>
      </c>
      <c r="U80" s="676">
        <v>0</v>
      </c>
      <c r="V80" s="676">
        <v>0</v>
      </c>
      <c r="W80" s="676">
        <v>0</v>
      </c>
      <c r="X80" s="676">
        <v>0</v>
      </c>
      <c r="Y80" s="676">
        <v>0</v>
      </c>
      <c r="Z80" s="676">
        <v>0</v>
      </c>
      <c r="AA80" s="676">
        <v>0</v>
      </c>
      <c r="AB80" s="676">
        <v>0</v>
      </c>
      <c r="AC80" s="676">
        <v>0</v>
      </c>
      <c r="AD80" s="676">
        <v>0</v>
      </c>
      <c r="AE80" s="676">
        <v>0</v>
      </c>
      <c r="AF80" s="676">
        <v>0</v>
      </c>
      <c r="AG80" s="676">
        <v>0</v>
      </c>
      <c r="AH80" s="676">
        <v>0</v>
      </c>
      <c r="AI80" s="676">
        <v>0</v>
      </c>
      <c r="AJ80" s="676">
        <v>0</v>
      </c>
      <c r="AK80" s="676">
        <v>0</v>
      </c>
      <c r="AL80" s="676">
        <v>0</v>
      </c>
      <c r="AM80" s="676">
        <v>0</v>
      </c>
      <c r="AN80" s="676">
        <v>0</v>
      </c>
      <c r="AO80" s="677">
        <v>0</v>
      </c>
      <c r="AP80" s="613"/>
      <c r="AQ80" s="675">
        <v>0</v>
      </c>
      <c r="AR80" s="676">
        <v>0</v>
      </c>
      <c r="AS80" s="676">
        <v>0</v>
      </c>
      <c r="AT80" s="676">
        <v>22166.392680000001</v>
      </c>
      <c r="AU80" s="676">
        <v>22166.392680000001</v>
      </c>
      <c r="AV80" s="676">
        <v>22166.392680000001</v>
      </c>
      <c r="AW80" s="676">
        <v>22166.392680000001</v>
      </c>
      <c r="AX80" s="676">
        <v>0</v>
      </c>
      <c r="AY80" s="676">
        <v>0</v>
      </c>
      <c r="AZ80" s="676">
        <v>0</v>
      </c>
      <c r="BA80" s="676">
        <v>0</v>
      </c>
      <c r="BB80" s="676">
        <v>0</v>
      </c>
      <c r="BC80" s="676">
        <v>0</v>
      </c>
      <c r="BD80" s="676">
        <v>0</v>
      </c>
      <c r="BE80" s="676">
        <v>0</v>
      </c>
      <c r="BF80" s="676">
        <v>0</v>
      </c>
      <c r="BG80" s="676">
        <v>0</v>
      </c>
      <c r="BH80" s="676">
        <v>0</v>
      </c>
      <c r="BI80" s="676">
        <v>0</v>
      </c>
      <c r="BJ80" s="676">
        <v>0</v>
      </c>
      <c r="BK80" s="676">
        <v>0</v>
      </c>
      <c r="BL80" s="676">
        <v>0</v>
      </c>
      <c r="BM80" s="676">
        <v>0</v>
      </c>
      <c r="BN80" s="676">
        <v>0</v>
      </c>
      <c r="BO80" s="676">
        <v>0</v>
      </c>
      <c r="BP80" s="676">
        <v>0</v>
      </c>
      <c r="BQ80" s="676">
        <v>0</v>
      </c>
      <c r="BR80" s="676">
        <v>0</v>
      </c>
      <c r="BS80" s="676">
        <v>0</v>
      </c>
      <c r="BT80" s="677">
        <v>0</v>
      </c>
      <c r="BU80" s="162"/>
    </row>
    <row r="81" spans="2:73">
      <c r="B81" s="738" t="s">
        <v>208</v>
      </c>
      <c r="C81" s="738" t="s">
        <v>777</v>
      </c>
      <c r="D81" s="738" t="s">
        <v>1</v>
      </c>
      <c r="E81" s="738" t="s">
        <v>753</v>
      </c>
      <c r="F81" s="738" t="s">
        <v>29</v>
      </c>
      <c r="G81" s="738" t="s">
        <v>778</v>
      </c>
      <c r="H81" s="738">
        <v>2014</v>
      </c>
      <c r="I81" s="624" t="s">
        <v>571</v>
      </c>
      <c r="J81" s="624" t="s">
        <v>586</v>
      </c>
      <c r="K81" s="613"/>
      <c r="L81" s="675">
        <v>0</v>
      </c>
      <c r="M81" s="676">
        <v>0</v>
      </c>
      <c r="N81" s="676">
        <v>0</v>
      </c>
      <c r="O81" s="676">
        <v>0.35026289199999999</v>
      </c>
      <c r="P81" s="676">
        <v>0.35026289199999999</v>
      </c>
      <c r="Q81" s="676">
        <v>0.35026289199999999</v>
      </c>
      <c r="R81" s="676">
        <v>0</v>
      </c>
      <c r="S81" s="676">
        <v>0</v>
      </c>
      <c r="T81" s="676">
        <v>0</v>
      </c>
      <c r="U81" s="676">
        <v>0</v>
      </c>
      <c r="V81" s="676">
        <v>0</v>
      </c>
      <c r="W81" s="676">
        <v>0</v>
      </c>
      <c r="X81" s="676">
        <v>0</v>
      </c>
      <c r="Y81" s="676">
        <v>0</v>
      </c>
      <c r="Z81" s="676">
        <v>0</v>
      </c>
      <c r="AA81" s="676">
        <v>0</v>
      </c>
      <c r="AB81" s="676">
        <v>0</v>
      </c>
      <c r="AC81" s="676">
        <v>0</v>
      </c>
      <c r="AD81" s="676">
        <v>0</v>
      </c>
      <c r="AE81" s="676">
        <v>0</v>
      </c>
      <c r="AF81" s="676">
        <v>0</v>
      </c>
      <c r="AG81" s="676">
        <v>0</v>
      </c>
      <c r="AH81" s="676">
        <v>0</v>
      </c>
      <c r="AI81" s="676">
        <v>0</v>
      </c>
      <c r="AJ81" s="676">
        <v>0</v>
      </c>
      <c r="AK81" s="676">
        <v>0</v>
      </c>
      <c r="AL81" s="676">
        <v>0</v>
      </c>
      <c r="AM81" s="676">
        <v>0</v>
      </c>
      <c r="AN81" s="676">
        <v>0</v>
      </c>
      <c r="AO81" s="677">
        <v>0</v>
      </c>
      <c r="AP81" s="613"/>
      <c r="AQ81" s="675">
        <v>0</v>
      </c>
      <c r="AR81" s="676">
        <v>0</v>
      </c>
      <c r="AS81" s="676">
        <v>0</v>
      </c>
      <c r="AT81" s="676">
        <v>313.22413979999999</v>
      </c>
      <c r="AU81" s="676">
        <v>313.22413979999999</v>
      </c>
      <c r="AV81" s="676">
        <v>313.22413979999999</v>
      </c>
      <c r="AW81" s="676">
        <v>0</v>
      </c>
      <c r="AX81" s="676">
        <v>0</v>
      </c>
      <c r="AY81" s="676">
        <v>0</v>
      </c>
      <c r="AZ81" s="676">
        <v>0</v>
      </c>
      <c r="BA81" s="676">
        <v>0</v>
      </c>
      <c r="BB81" s="676">
        <v>0</v>
      </c>
      <c r="BC81" s="676">
        <v>0</v>
      </c>
      <c r="BD81" s="676">
        <v>0</v>
      </c>
      <c r="BE81" s="676">
        <v>0</v>
      </c>
      <c r="BF81" s="676">
        <v>0</v>
      </c>
      <c r="BG81" s="676">
        <v>0</v>
      </c>
      <c r="BH81" s="676">
        <v>0</v>
      </c>
      <c r="BI81" s="676">
        <v>0</v>
      </c>
      <c r="BJ81" s="676">
        <v>0</v>
      </c>
      <c r="BK81" s="676">
        <v>0</v>
      </c>
      <c r="BL81" s="676">
        <v>0</v>
      </c>
      <c r="BM81" s="676">
        <v>0</v>
      </c>
      <c r="BN81" s="676">
        <v>0</v>
      </c>
      <c r="BO81" s="676">
        <v>0</v>
      </c>
      <c r="BP81" s="676">
        <v>0</v>
      </c>
      <c r="BQ81" s="676">
        <v>0</v>
      </c>
      <c r="BR81" s="676">
        <v>0</v>
      </c>
      <c r="BS81" s="676">
        <v>0</v>
      </c>
      <c r="BT81" s="677">
        <v>0</v>
      </c>
    </row>
    <row r="82" spans="2:73" ht="15.75">
      <c r="B82" s="738" t="s">
        <v>208</v>
      </c>
      <c r="C82" s="738" t="s">
        <v>777</v>
      </c>
      <c r="D82" s="738" t="s">
        <v>1</v>
      </c>
      <c r="E82" s="738" t="s">
        <v>753</v>
      </c>
      <c r="F82" s="738" t="s">
        <v>29</v>
      </c>
      <c r="G82" s="738" t="s">
        <v>778</v>
      </c>
      <c r="H82" s="738">
        <v>2014</v>
      </c>
      <c r="I82" s="624" t="s">
        <v>571</v>
      </c>
      <c r="J82" s="624" t="s">
        <v>586</v>
      </c>
      <c r="K82" s="613"/>
      <c r="L82" s="675">
        <v>0</v>
      </c>
      <c r="M82" s="676">
        <v>0</v>
      </c>
      <c r="N82" s="676">
        <v>0</v>
      </c>
      <c r="O82" s="676">
        <v>4.0707661909999997</v>
      </c>
      <c r="P82" s="676">
        <v>4.0707661909999997</v>
      </c>
      <c r="Q82" s="676">
        <v>4.0707661909999997</v>
      </c>
      <c r="R82" s="676">
        <v>4.0707661909999997</v>
      </c>
      <c r="S82" s="676">
        <v>0</v>
      </c>
      <c r="T82" s="676">
        <v>0</v>
      </c>
      <c r="U82" s="676">
        <v>0</v>
      </c>
      <c r="V82" s="676">
        <v>0</v>
      </c>
      <c r="W82" s="676">
        <v>0</v>
      </c>
      <c r="X82" s="676">
        <v>0</v>
      </c>
      <c r="Y82" s="676">
        <v>0</v>
      </c>
      <c r="Z82" s="676">
        <v>0</v>
      </c>
      <c r="AA82" s="676">
        <v>0</v>
      </c>
      <c r="AB82" s="676">
        <v>0</v>
      </c>
      <c r="AC82" s="676">
        <v>0</v>
      </c>
      <c r="AD82" s="676">
        <v>0</v>
      </c>
      <c r="AE82" s="676">
        <v>0</v>
      </c>
      <c r="AF82" s="676">
        <v>0</v>
      </c>
      <c r="AG82" s="676">
        <v>0</v>
      </c>
      <c r="AH82" s="676">
        <v>0</v>
      </c>
      <c r="AI82" s="676">
        <v>0</v>
      </c>
      <c r="AJ82" s="676">
        <v>0</v>
      </c>
      <c r="AK82" s="676">
        <v>0</v>
      </c>
      <c r="AL82" s="676">
        <v>0</v>
      </c>
      <c r="AM82" s="676">
        <v>0</v>
      </c>
      <c r="AN82" s="676">
        <v>0</v>
      </c>
      <c r="AO82" s="677">
        <v>0</v>
      </c>
      <c r="AP82" s="613"/>
      <c r="AQ82" s="675">
        <v>0</v>
      </c>
      <c r="AR82" s="676">
        <v>0</v>
      </c>
      <c r="AS82" s="676">
        <v>0</v>
      </c>
      <c r="AT82" s="676">
        <v>7258.4275879999996</v>
      </c>
      <c r="AU82" s="676">
        <v>7258.4275879999996</v>
      </c>
      <c r="AV82" s="676">
        <v>7258.4275879999996</v>
      </c>
      <c r="AW82" s="676">
        <v>7258.4275879999996</v>
      </c>
      <c r="AX82" s="676">
        <v>0</v>
      </c>
      <c r="AY82" s="676">
        <v>0</v>
      </c>
      <c r="AZ82" s="676">
        <v>0</v>
      </c>
      <c r="BA82" s="676">
        <v>0</v>
      </c>
      <c r="BB82" s="676">
        <v>0</v>
      </c>
      <c r="BC82" s="676">
        <v>0</v>
      </c>
      <c r="BD82" s="676">
        <v>0</v>
      </c>
      <c r="BE82" s="676">
        <v>0</v>
      </c>
      <c r="BF82" s="676">
        <v>0</v>
      </c>
      <c r="BG82" s="676">
        <v>0</v>
      </c>
      <c r="BH82" s="676">
        <v>0</v>
      </c>
      <c r="BI82" s="676">
        <v>0</v>
      </c>
      <c r="BJ82" s="676">
        <v>0</v>
      </c>
      <c r="BK82" s="676">
        <v>0</v>
      </c>
      <c r="BL82" s="676">
        <v>0</v>
      </c>
      <c r="BM82" s="676">
        <v>0</v>
      </c>
      <c r="BN82" s="676">
        <v>0</v>
      </c>
      <c r="BO82" s="676">
        <v>0</v>
      </c>
      <c r="BP82" s="676">
        <v>0</v>
      </c>
      <c r="BQ82" s="676">
        <v>0</v>
      </c>
      <c r="BR82" s="676">
        <v>0</v>
      </c>
      <c r="BS82" s="676">
        <v>0</v>
      </c>
      <c r="BT82" s="677">
        <v>0</v>
      </c>
      <c r="BU82" s="162"/>
    </row>
    <row r="83" spans="2:73" ht="15.75">
      <c r="B83" s="738" t="s">
        <v>208</v>
      </c>
      <c r="C83" s="738" t="s">
        <v>777</v>
      </c>
      <c r="D83" s="738" t="s">
        <v>1</v>
      </c>
      <c r="E83" s="738" t="s">
        <v>753</v>
      </c>
      <c r="F83" s="738" t="s">
        <v>29</v>
      </c>
      <c r="G83" s="738" t="s">
        <v>778</v>
      </c>
      <c r="H83" s="738">
        <v>2014</v>
      </c>
      <c r="I83" s="624" t="s">
        <v>571</v>
      </c>
      <c r="J83" s="624" t="s">
        <v>586</v>
      </c>
      <c r="K83" s="613"/>
      <c r="L83" s="675">
        <v>0</v>
      </c>
      <c r="M83" s="676">
        <v>0</v>
      </c>
      <c r="N83" s="676">
        <v>0</v>
      </c>
      <c r="O83" s="676">
        <v>5.9906132101358622</v>
      </c>
      <c r="P83" s="676">
        <v>5.9906132101358622</v>
      </c>
      <c r="Q83" s="676">
        <v>5.9906132101358622</v>
      </c>
      <c r="R83" s="676">
        <v>5.9906132101358622</v>
      </c>
      <c r="S83" s="676">
        <v>0</v>
      </c>
      <c r="T83" s="676">
        <v>0</v>
      </c>
      <c r="U83" s="676">
        <v>0</v>
      </c>
      <c r="V83" s="676">
        <v>0</v>
      </c>
      <c r="W83" s="676">
        <v>0</v>
      </c>
      <c r="X83" s="676">
        <v>0</v>
      </c>
      <c r="Y83" s="676">
        <v>0</v>
      </c>
      <c r="Z83" s="676">
        <v>0</v>
      </c>
      <c r="AA83" s="676">
        <v>0</v>
      </c>
      <c r="AB83" s="676">
        <v>0</v>
      </c>
      <c r="AC83" s="676">
        <v>0</v>
      </c>
      <c r="AD83" s="676">
        <v>0</v>
      </c>
      <c r="AE83" s="676">
        <v>0</v>
      </c>
      <c r="AF83" s="676">
        <v>0</v>
      </c>
      <c r="AG83" s="676">
        <v>0</v>
      </c>
      <c r="AH83" s="676">
        <v>0</v>
      </c>
      <c r="AI83" s="676">
        <v>0</v>
      </c>
      <c r="AJ83" s="676">
        <v>0</v>
      </c>
      <c r="AK83" s="676">
        <v>0</v>
      </c>
      <c r="AL83" s="676">
        <v>0</v>
      </c>
      <c r="AM83" s="676">
        <v>0</v>
      </c>
      <c r="AN83" s="676">
        <v>0</v>
      </c>
      <c r="AO83" s="677">
        <v>0</v>
      </c>
      <c r="AP83" s="613"/>
      <c r="AQ83" s="675">
        <v>0</v>
      </c>
      <c r="AR83" s="676">
        <v>0</v>
      </c>
      <c r="AS83" s="676">
        <v>0</v>
      </c>
      <c r="AT83" s="676">
        <v>43375.44568612548</v>
      </c>
      <c r="AU83" s="676">
        <v>43375.44568612548</v>
      </c>
      <c r="AV83" s="676">
        <v>43375.44568612548</v>
      </c>
      <c r="AW83" s="676">
        <v>43375.44568612548</v>
      </c>
      <c r="AX83" s="676">
        <v>0</v>
      </c>
      <c r="AY83" s="676">
        <v>0</v>
      </c>
      <c r="AZ83" s="676">
        <v>0</v>
      </c>
      <c r="BA83" s="676">
        <v>0</v>
      </c>
      <c r="BB83" s="676">
        <v>0</v>
      </c>
      <c r="BC83" s="676">
        <v>0</v>
      </c>
      <c r="BD83" s="676">
        <v>0</v>
      </c>
      <c r="BE83" s="676">
        <v>0</v>
      </c>
      <c r="BF83" s="676">
        <v>0</v>
      </c>
      <c r="BG83" s="676">
        <v>0</v>
      </c>
      <c r="BH83" s="676">
        <v>0</v>
      </c>
      <c r="BI83" s="676">
        <v>0</v>
      </c>
      <c r="BJ83" s="676">
        <v>0</v>
      </c>
      <c r="BK83" s="676">
        <v>0</v>
      </c>
      <c r="BL83" s="676">
        <v>0</v>
      </c>
      <c r="BM83" s="676">
        <v>0</v>
      </c>
      <c r="BN83" s="676">
        <v>0</v>
      </c>
      <c r="BO83" s="676">
        <v>0</v>
      </c>
      <c r="BP83" s="676">
        <v>0</v>
      </c>
      <c r="BQ83" s="676">
        <v>0</v>
      </c>
      <c r="BR83" s="676">
        <v>0</v>
      </c>
      <c r="BS83" s="676">
        <v>0</v>
      </c>
      <c r="BT83" s="677">
        <v>0</v>
      </c>
      <c r="BU83" s="162"/>
    </row>
    <row r="84" spans="2:73" ht="15.75">
      <c r="B84" s="738" t="s">
        <v>208</v>
      </c>
      <c r="C84" s="738" t="s">
        <v>777</v>
      </c>
      <c r="D84" s="738" t="s">
        <v>1</v>
      </c>
      <c r="E84" s="738" t="s">
        <v>753</v>
      </c>
      <c r="F84" s="738" t="s">
        <v>29</v>
      </c>
      <c r="G84" s="738" t="s">
        <v>778</v>
      </c>
      <c r="H84" s="738">
        <v>2014</v>
      </c>
      <c r="I84" s="624" t="s">
        <v>571</v>
      </c>
      <c r="J84" s="624" t="s">
        <v>586</v>
      </c>
      <c r="K84" s="613"/>
      <c r="L84" s="675">
        <v>0</v>
      </c>
      <c r="M84" s="676">
        <v>0</v>
      </c>
      <c r="N84" s="676">
        <v>0</v>
      </c>
      <c r="O84" s="676">
        <v>7.3228438902481283</v>
      </c>
      <c r="P84" s="676">
        <v>7.3228438902481283</v>
      </c>
      <c r="Q84" s="676">
        <v>7.3228438902481283</v>
      </c>
      <c r="R84" s="676">
        <v>7.3228438902481283</v>
      </c>
      <c r="S84" s="676">
        <v>7.3228438902481283</v>
      </c>
      <c r="T84" s="676">
        <v>0</v>
      </c>
      <c r="U84" s="676">
        <v>0</v>
      </c>
      <c r="V84" s="676">
        <v>0</v>
      </c>
      <c r="W84" s="676">
        <v>0</v>
      </c>
      <c r="X84" s="676">
        <v>0</v>
      </c>
      <c r="Y84" s="676">
        <v>0</v>
      </c>
      <c r="Z84" s="676">
        <v>0</v>
      </c>
      <c r="AA84" s="676">
        <v>0</v>
      </c>
      <c r="AB84" s="676">
        <v>0</v>
      </c>
      <c r="AC84" s="676">
        <v>0</v>
      </c>
      <c r="AD84" s="676">
        <v>0</v>
      </c>
      <c r="AE84" s="676">
        <v>0</v>
      </c>
      <c r="AF84" s="676">
        <v>0</v>
      </c>
      <c r="AG84" s="676">
        <v>0</v>
      </c>
      <c r="AH84" s="676">
        <v>0</v>
      </c>
      <c r="AI84" s="676">
        <v>0</v>
      </c>
      <c r="AJ84" s="676">
        <v>0</v>
      </c>
      <c r="AK84" s="676">
        <v>0</v>
      </c>
      <c r="AL84" s="676">
        <v>0</v>
      </c>
      <c r="AM84" s="676">
        <v>0</v>
      </c>
      <c r="AN84" s="676">
        <v>0</v>
      </c>
      <c r="AO84" s="677">
        <v>0</v>
      </c>
      <c r="AP84" s="613"/>
      <c r="AQ84" s="675">
        <v>0</v>
      </c>
      <c r="AR84" s="676">
        <v>0</v>
      </c>
      <c r="AS84" s="676">
        <v>0</v>
      </c>
      <c r="AT84" s="676">
        <v>49827.415477295675</v>
      </c>
      <c r="AU84" s="676">
        <v>49827.415477295675</v>
      </c>
      <c r="AV84" s="676">
        <v>49827.415477295675</v>
      </c>
      <c r="AW84" s="676">
        <v>49827.415477295675</v>
      </c>
      <c r="AX84" s="676">
        <v>49827.415477295675</v>
      </c>
      <c r="AY84" s="676">
        <v>0</v>
      </c>
      <c r="AZ84" s="676">
        <v>0</v>
      </c>
      <c r="BA84" s="676">
        <v>0</v>
      </c>
      <c r="BB84" s="676">
        <v>0</v>
      </c>
      <c r="BC84" s="676">
        <v>0</v>
      </c>
      <c r="BD84" s="676">
        <v>0</v>
      </c>
      <c r="BE84" s="676">
        <v>0</v>
      </c>
      <c r="BF84" s="676">
        <v>0</v>
      </c>
      <c r="BG84" s="676">
        <v>0</v>
      </c>
      <c r="BH84" s="676">
        <v>0</v>
      </c>
      <c r="BI84" s="676">
        <v>0</v>
      </c>
      <c r="BJ84" s="676">
        <v>0</v>
      </c>
      <c r="BK84" s="676">
        <v>0</v>
      </c>
      <c r="BL84" s="676">
        <v>0</v>
      </c>
      <c r="BM84" s="676">
        <v>0</v>
      </c>
      <c r="BN84" s="676">
        <v>0</v>
      </c>
      <c r="BO84" s="676">
        <v>0</v>
      </c>
      <c r="BP84" s="676">
        <v>0</v>
      </c>
      <c r="BQ84" s="676">
        <v>0</v>
      </c>
      <c r="BR84" s="676">
        <v>0</v>
      </c>
      <c r="BS84" s="676">
        <v>0</v>
      </c>
      <c r="BT84" s="677">
        <v>0</v>
      </c>
      <c r="BU84" s="162"/>
    </row>
    <row r="85" spans="2:73">
      <c r="B85" s="738" t="s">
        <v>208</v>
      </c>
      <c r="C85" s="738" t="s">
        <v>777</v>
      </c>
      <c r="D85" s="738" t="s">
        <v>5</v>
      </c>
      <c r="E85" s="738" t="s">
        <v>753</v>
      </c>
      <c r="F85" s="738" t="s">
        <v>29</v>
      </c>
      <c r="G85" s="738" t="s">
        <v>778</v>
      </c>
      <c r="H85" s="738">
        <v>2014</v>
      </c>
      <c r="I85" s="624" t="s">
        <v>571</v>
      </c>
      <c r="J85" s="624" t="s">
        <v>586</v>
      </c>
      <c r="K85" s="613"/>
      <c r="L85" s="675">
        <v>0</v>
      </c>
      <c r="M85" s="676">
        <v>0</v>
      </c>
      <c r="N85" s="676">
        <v>0</v>
      </c>
      <c r="O85" s="676">
        <v>51.963896130000002</v>
      </c>
      <c r="P85" s="676">
        <v>45.358841650000002</v>
      </c>
      <c r="Q85" s="676">
        <v>41.916652970000001</v>
      </c>
      <c r="R85" s="676">
        <v>41.916652970000001</v>
      </c>
      <c r="S85" s="676">
        <v>41.916652970000001</v>
      </c>
      <c r="T85" s="676">
        <v>41.916652970000001</v>
      </c>
      <c r="U85" s="676">
        <v>41.916652970000001</v>
      </c>
      <c r="V85" s="676">
        <v>41.885303479999997</v>
      </c>
      <c r="W85" s="676">
        <v>41.885303479999997</v>
      </c>
      <c r="X85" s="676">
        <v>39.10284283</v>
      </c>
      <c r="Y85" s="676">
        <v>35.58598834</v>
      </c>
      <c r="Z85" s="676">
        <v>30.144613270000001</v>
      </c>
      <c r="AA85" s="676">
        <v>30.144613270000001</v>
      </c>
      <c r="AB85" s="676">
        <v>29.999558019999998</v>
      </c>
      <c r="AC85" s="676">
        <v>29.999558019999998</v>
      </c>
      <c r="AD85" s="676">
        <v>29.938281849999999</v>
      </c>
      <c r="AE85" s="676">
        <v>24.337856250000002</v>
      </c>
      <c r="AF85" s="676">
        <v>24.337856250000002</v>
      </c>
      <c r="AG85" s="676">
        <v>24.337856250000002</v>
      </c>
      <c r="AH85" s="676">
        <v>24.337856250000002</v>
      </c>
      <c r="AI85" s="676">
        <v>0</v>
      </c>
      <c r="AJ85" s="676">
        <v>0</v>
      </c>
      <c r="AK85" s="676">
        <v>0</v>
      </c>
      <c r="AL85" s="676">
        <v>0</v>
      </c>
      <c r="AM85" s="676">
        <v>0</v>
      </c>
      <c r="AN85" s="676">
        <v>0</v>
      </c>
      <c r="AO85" s="677">
        <v>0</v>
      </c>
      <c r="AP85" s="613"/>
      <c r="AQ85" s="675">
        <v>0</v>
      </c>
      <c r="AR85" s="676">
        <v>0</v>
      </c>
      <c r="AS85" s="676">
        <v>0</v>
      </c>
      <c r="AT85" s="676">
        <v>794005.0736</v>
      </c>
      <c r="AU85" s="676">
        <v>688791.01399999997</v>
      </c>
      <c r="AV85" s="676">
        <v>633959.27179999999</v>
      </c>
      <c r="AW85" s="676">
        <v>633959.27179999999</v>
      </c>
      <c r="AX85" s="676">
        <v>633959.27179999999</v>
      </c>
      <c r="AY85" s="676">
        <v>633959.27179999999</v>
      </c>
      <c r="AZ85" s="676">
        <v>633959.27179999999</v>
      </c>
      <c r="BA85" s="676">
        <v>633684.65029999998</v>
      </c>
      <c r="BB85" s="676">
        <v>633684.65029999998</v>
      </c>
      <c r="BC85" s="676">
        <v>589361.93019999994</v>
      </c>
      <c r="BD85" s="676">
        <v>572972.03020000004</v>
      </c>
      <c r="BE85" s="676">
        <v>484509.93930000003</v>
      </c>
      <c r="BF85" s="676">
        <v>484509.93930000003</v>
      </c>
      <c r="BG85" s="676">
        <v>477571.79869999998</v>
      </c>
      <c r="BH85" s="676">
        <v>477571.79869999998</v>
      </c>
      <c r="BI85" s="676">
        <v>476896.62190000003</v>
      </c>
      <c r="BJ85" s="676">
        <v>387685.62229999999</v>
      </c>
      <c r="BK85" s="676">
        <v>387685.62229999999</v>
      </c>
      <c r="BL85" s="676">
        <v>387685.62229999999</v>
      </c>
      <c r="BM85" s="676">
        <v>387685.62229999999</v>
      </c>
      <c r="BN85" s="676">
        <v>0</v>
      </c>
      <c r="BO85" s="676">
        <v>0</v>
      </c>
      <c r="BP85" s="676">
        <v>0</v>
      </c>
      <c r="BQ85" s="676">
        <v>0</v>
      </c>
      <c r="BR85" s="676">
        <v>0</v>
      </c>
      <c r="BS85" s="676">
        <v>0</v>
      </c>
      <c r="BT85" s="677">
        <v>0</v>
      </c>
    </row>
    <row r="86" spans="2:73">
      <c r="B86" s="738" t="s">
        <v>208</v>
      </c>
      <c r="C86" s="738" t="s">
        <v>777</v>
      </c>
      <c r="D86" s="738" t="s">
        <v>4</v>
      </c>
      <c r="E86" s="738" t="s">
        <v>753</v>
      </c>
      <c r="F86" s="738" t="s">
        <v>29</v>
      </c>
      <c r="G86" s="738" t="s">
        <v>778</v>
      </c>
      <c r="H86" s="738">
        <v>2013</v>
      </c>
      <c r="I86" s="624" t="s">
        <v>571</v>
      </c>
      <c r="J86" s="624" t="s">
        <v>579</v>
      </c>
      <c r="K86" s="613"/>
      <c r="L86" s="675">
        <v>0</v>
      </c>
      <c r="M86" s="676">
        <v>0</v>
      </c>
      <c r="N86" s="676">
        <v>1.0999999999999999E-2</v>
      </c>
      <c r="O86" s="676">
        <v>1.0999999999999999E-2</v>
      </c>
      <c r="P86" s="676">
        <v>0.01</v>
      </c>
      <c r="Q86" s="676">
        <v>8.9999999999999993E-3</v>
      </c>
      <c r="R86" s="676">
        <v>8.9999999999999993E-3</v>
      </c>
      <c r="S86" s="676">
        <v>8.9999999999999993E-3</v>
      </c>
      <c r="T86" s="676">
        <v>8.9999999999999993E-3</v>
      </c>
      <c r="U86" s="676">
        <v>8.9999999999999993E-3</v>
      </c>
      <c r="V86" s="676">
        <v>8.0000000000000002E-3</v>
      </c>
      <c r="W86" s="676">
        <v>8.0000000000000002E-3</v>
      </c>
      <c r="X86" s="676">
        <v>6.0000000000000001E-3</v>
      </c>
      <c r="Y86" s="676">
        <v>6.0000000000000001E-3</v>
      </c>
      <c r="Z86" s="676">
        <v>6.0000000000000001E-3</v>
      </c>
      <c r="AA86" s="676">
        <v>6.0000000000000001E-3</v>
      </c>
      <c r="AB86" s="676">
        <v>6.0000000000000001E-3</v>
      </c>
      <c r="AC86" s="676">
        <v>6.0000000000000001E-3</v>
      </c>
      <c r="AD86" s="676">
        <v>3.0000000000000001E-3</v>
      </c>
      <c r="AE86" s="676">
        <v>3.0000000000000001E-3</v>
      </c>
      <c r="AF86" s="676">
        <v>3.0000000000000001E-3</v>
      </c>
      <c r="AG86" s="676">
        <v>3.0000000000000001E-3</v>
      </c>
      <c r="AH86" s="676">
        <v>0</v>
      </c>
      <c r="AI86" s="676">
        <v>0</v>
      </c>
      <c r="AJ86" s="676">
        <v>0</v>
      </c>
      <c r="AK86" s="676">
        <v>0</v>
      </c>
      <c r="AL86" s="676">
        <v>0</v>
      </c>
      <c r="AM86" s="676">
        <v>0</v>
      </c>
      <c r="AN86" s="676">
        <v>0</v>
      </c>
      <c r="AO86" s="677">
        <v>0</v>
      </c>
      <c r="AP86" s="613"/>
      <c r="AQ86" s="678">
        <v>0</v>
      </c>
      <c r="AR86" s="679">
        <v>0</v>
      </c>
      <c r="AS86" s="679">
        <v>152</v>
      </c>
      <c r="AT86" s="679">
        <v>152</v>
      </c>
      <c r="AU86" s="679">
        <v>145</v>
      </c>
      <c r="AV86" s="679">
        <v>125</v>
      </c>
      <c r="AW86" s="679">
        <v>125</v>
      </c>
      <c r="AX86" s="679">
        <v>125</v>
      </c>
      <c r="AY86" s="679">
        <v>125</v>
      </c>
      <c r="AZ86" s="679">
        <v>125</v>
      </c>
      <c r="BA86" s="679">
        <v>105</v>
      </c>
      <c r="BB86" s="679">
        <v>105</v>
      </c>
      <c r="BC86" s="679">
        <v>100</v>
      </c>
      <c r="BD86" s="679">
        <v>100</v>
      </c>
      <c r="BE86" s="679">
        <v>100</v>
      </c>
      <c r="BF86" s="679">
        <v>100</v>
      </c>
      <c r="BG86" s="679">
        <v>100</v>
      </c>
      <c r="BH86" s="679">
        <v>100</v>
      </c>
      <c r="BI86" s="679">
        <v>53</v>
      </c>
      <c r="BJ86" s="679">
        <v>53</v>
      </c>
      <c r="BK86" s="679">
        <v>53</v>
      </c>
      <c r="BL86" s="679">
        <v>53</v>
      </c>
      <c r="BM86" s="679">
        <v>0</v>
      </c>
      <c r="BN86" s="679">
        <v>0</v>
      </c>
      <c r="BO86" s="679">
        <v>0</v>
      </c>
      <c r="BP86" s="679">
        <v>0</v>
      </c>
      <c r="BQ86" s="679">
        <v>0</v>
      </c>
      <c r="BR86" s="679">
        <v>0</v>
      </c>
      <c r="BS86" s="679">
        <v>0</v>
      </c>
      <c r="BT86" s="680">
        <v>0</v>
      </c>
    </row>
    <row r="87" spans="2:73">
      <c r="B87" s="738" t="s">
        <v>208</v>
      </c>
      <c r="C87" s="738" t="s">
        <v>777</v>
      </c>
      <c r="D87" s="738" t="s">
        <v>4</v>
      </c>
      <c r="E87" s="738" t="s">
        <v>753</v>
      </c>
      <c r="F87" s="738" t="s">
        <v>29</v>
      </c>
      <c r="G87" s="738" t="s">
        <v>778</v>
      </c>
      <c r="H87" s="738">
        <v>2014</v>
      </c>
      <c r="I87" s="624" t="s">
        <v>571</v>
      </c>
      <c r="J87" s="624" t="s">
        <v>586</v>
      </c>
      <c r="K87" s="613"/>
      <c r="L87" s="675">
        <v>0</v>
      </c>
      <c r="M87" s="676">
        <v>0</v>
      </c>
      <c r="N87" s="676">
        <v>0</v>
      </c>
      <c r="O87" s="676">
        <v>14.34084388</v>
      </c>
      <c r="P87" s="676">
        <v>13.51292095</v>
      </c>
      <c r="Q87" s="676">
        <v>13.114134290000001</v>
      </c>
      <c r="R87" s="676">
        <v>13.114134290000001</v>
      </c>
      <c r="S87" s="676">
        <v>13.114134290000001</v>
      </c>
      <c r="T87" s="676">
        <v>13.114134290000001</v>
      </c>
      <c r="U87" s="676">
        <v>13.114134290000001</v>
      </c>
      <c r="V87" s="676">
        <v>13.07788644</v>
      </c>
      <c r="W87" s="676">
        <v>13.07788644</v>
      </c>
      <c r="X87" s="676">
        <v>11.55199964</v>
      </c>
      <c r="Y87" s="676">
        <v>8.5114337740000003</v>
      </c>
      <c r="Z87" s="676">
        <v>8.5112374890000009</v>
      </c>
      <c r="AA87" s="676">
        <v>8.5112374890000009</v>
      </c>
      <c r="AB87" s="676">
        <v>8.4954947749999992</v>
      </c>
      <c r="AC87" s="676">
        <v>8.4954947749999992</v>
      </c>
      <c r="AD87" s="676">
        <v>8.4817793219999995</v>
      </c>
      <c r="AE87" s="676">
        <v>3.7752096659999999</v>
      </c>
      <c r="AF87" s="676">
        <v>3.7752096659999999</v>
      </c>
      <c r="AG87" s="676">
        <v>3.7752096659999999</v>
      </c>
      <c r="AH87" s="676">
        <v>3.7752096659999999</v>
      </c>
      <c r="AI87" s="676">
        <v>0</v>
      </c>
      <c r="AJ87" s="676">
        <v>0</v>
      </c>
      <c r="AK87" s="676">
        <v>0</v>
      </c>
      <c r="AL87" s="676">
        <v>0</v>
      </c>
      <c r="AM87" s="676">
        <v>0</v>
      </c>
      <c r="AN87" s="676">
        <v>0</v>
      </c>
      <c r="AO87" s="677">
        <v>0</v>
      </c>
      <c r="AP87" s="613"/>
      <c r="AQ87" s="672">
        <v>0</v>
      </c>
      <c r="AR87" s="673">
        <v>0</v>
      </c>
      <c r="AS87" s="673">
        <v>0</v>
      </c>
      <c r="AT87" s="673">
        <v>192634.97260000001</v>
      </c>
      <c r="AU87" s="673">
        <v>179446.71909999999</v>
      </c>
      <c r="AV87" s="673">
        <v>173094.3168</v>
      </c>
      <c r="AW87" s="673">
        <v>173094.3168</v>
      </c>
      <c r="AX87" s="673">
        <v>173094.3168</v>
      </c>
      <c r="AY87" s="673">
        <v>173094.3168</v>
      </c>
      <c r="AZ87" s="673">
        <v>173094.3168</v>
      </c>
      <c r="BA87" s="673">
        <v>172776.7856</v>
      </c>
      <c r="BB87" s="673">
        <v>172776.7856</v>
      </c>
      <c r="BC87" s="673">
        <v>148470.4388</v>
      </c>
      <c r="BD87" s="673">
        <v>137640.11919999999</v>
      </c>
      <c r="BE87" s="673">
        <v>136022.51199999999</v>
      </c>
      <c r="BF87" s="673">
        <v>136022.51199999999</v>
      </c>
      <c r="BG87" s="673">
        <v>135260.14439999999</v>
      </c>
      <c r="BH87" s="673">
        <v>135260.14439999999</v>
      </c>
      <c r="BI87" s="673">
        <v>135109.01949999999</v>
      </c>
      <c r="BJ87" s="673">
        <v>60136.54176</v>
      </c>
      <c r="BK87" s="673">
        <v>60136.54176</v>
      </c>
      <c r="BL87" s="673">
        <v>60136.54176</v>
      </c>
      <c r="BM87" s="673">
        <v>60136.54176</v>
      </c>
      <c r="BN87" s="673">
        <v>0</v>
      </c>
      <c r="BO87" s="673">
        <v>0</v>
      </c>
      <c r="BP87" s="673">
        <v>0</v>
      </c>
      <c r="BQ87" s="673">
        <v>0</v>
      </c>
      <c r="BR87" s="673">
        <v>0</v>
      </c>
      <c r="BS87" s="673">
        <v>0</v>
      </c>
      <c r="BT87" s="674">
        <v>0</v>
      </c>
    </row>
    <row r="88" spans="2:73">
      <c r="B88" s="738" t="s">
        <v>208</v>
      </c>
      <c r="C88" s="738" t="s">
        <v>786</v>
      </c>
      <c r="D88" s="738" t="s">
        <v>14</v>
      </c>
      <c r="E88" s="738" t="s">
        <v>753</v>
      </c>
      <c r="F88" s="738" t="s">
        <v>29</v>
      </c>
      <c r="G88" s="738" t="s">
        <v>778</v>
      </c>
      <c r="H88" s="738">
        <v>2012</v>
      </c>
      <c r="I88" s="624" t="s">
        <v>571</v>
      </c>
      <c r="J88" s="624" t="s">
        <v>579</v>
      </c>
      <c r="K88" s="613"/>
      <c r="L88" s="675">
        <v>0</v>
      </c>
      <c r="M88" s="676">
        <v>0.26140000699999999</v>
      </c>
      <c r="N88" s="676">
        <v>0.26140000699999999</v>
      </c>
      <c r="O88" s="676">
        <v>0.25823676400000001</v>
      </c>
      <c r="P88" s="676">
        <v>0.25794919599999999</v>
      </c>
      <c r="Q88" s="676">
        <v>0.24219333600000001</v>
      </c>
      <c r="R88" s="676">
        <v>0.23546567500000001</v>
      </c>
      <c r="S88" s="676">
        <v>0.22873801699999999</v>
      </c>
      <c r="T88" s="676">
        <v>0.22873801699999999</v>
      </c>
      <c r="U88" s="676">
        <v>0.22873801699999999</v>
      </c>
      <c r="V88" s="676">
        <v>0.16490000499999999</v>
      </c>
      <c r="W88" s="676">
        <v>0</v>
      </c>
      <c r="X88" s="676">
        <v>0</v>
      </c>
      <c r="Y88" s="676">
        <v>0</v>
      </c>
      <c r="Z88" s="676">
        <v>0</v>
      </c>
      <c r="AA88" s="676">
        <v>0</v>
      </c>
      <c r="AB88" s="676">
        <v>0</v>
      </c>
      <c r="AC88" s="676">
        <v>0</v>
      </c>
      <c r="AD88" s="676">
        <v>0</v>
      </c>
      <c r="AE88" s="676">
        <v>0</v>
      </c>
      <c r="AF88" s="676">
        <v>0</v>
      </c>
      <c r="AG88" s="676">
        <v>0</v>
      </c>
      <c r="AH88" s="676">
        <v>0</v>
      </c>
      <c r="AI88" s="676">
        <v>0</v>
      </c>
      <c r="AJ88" s="676">
        <v>0</v>
      </c>
      <c r="AK88" s="676">
        <v>0</v>
      </c>
      <c r="AL88" s="676">
        <v>0</v>
      </c>
      <c r="AM88" s="676">
        <v>0</v>
      </c>
      <c r="AN88" s="676">
        <v>0</v>
      </c>
      <c r="AO88" s="677">
        <v>0</v>
      </c>
      <c r="AP88" s="613"/>
      <c r="AQ88" s="675">
        <v>0</v>
      </c>
      <c r="AR88" s="676">
        <v>2008</v>
      </c>
      <c r="AS88" s="676">
        <v>2008</v>
      </c>
      <c r="AT88" s="676">
        <v>1946.3999940000001</v>
      </c>
      <c r="AU88" s="676">
        <v>1940.8000030000001</v>
      </c>
      <c r="AV88" s="676">
        <v>1638.1063999999999</v>
      </c>
      <c r="AW88" s="676">
        <v>1509.159576</v>
      </c>
      <c r="AX88" s="676">
        <v>1380.2127379999999</v>
      </c>
      <c r="AY88" s="676">
        <v>1380.2127379999999</v>
      </c>
      <c r="AZ88" s="676">
        <v>1380.2127379999999</v>
      </c>
      <c r="BA88" s="676">
        <v>154</v>
      </c>
      <c r="BB88" s="676">
        <v>0</v>
      </c>
      <c r="BC88" s="676">
        <v>0</v>
      </c>
      <c r="BD88" s="676">
        <v>0</v>
      </c>
      <c r="BE88" s="676">
        <v>0</v>
      </c>
      <c r="BF88" s="676">
        <v>0</v>
      </c>
      <c r="BG88" s="676">
        <v>0</v>
      </c>
      <c r="BH88" s="676">
        <v>0</v>
      </c>
      <c r="BI88" s="676">
        <v>0</v>
      </c>
      <c r="BJ88" s="676">
        <v>0</v>
      </c>
      <c r="BK88" s="676">
        <v>0</v>
      </c>
      <c r="BL88" s="676">
        <v>0</v>
      </c>
      <c r="BM88" s="676">
        <v>0</v>
      </c>
      <c r="BN88" s="676">
        <v>0</v>
      </c>
      <c r="BO88" s="676">
        <v>0</v>
      </c>
      <c r="BP88" s="676">
        <v>0</v>
      </c>
      <c r="BQ88" s="676">
        <v>0</v>
      </c>
      <c r="BR88" s="676">
        <v>0</v>
      </c>
      <c r="BS88" s="676">
        <v>0</v>
      </c>
      <c r="BT88" s="677">
        <v>0</v>
      </c>
    </row>
    <row r="89" spans="2:73">
      <c r="B89" s="738" t="s">
        <v>208</v>
      </c>
      <c r="C89" s="738" t="s">
        <v>786</v>
      </c>
      <c r="D89" s="738" t="s">
        <v>14</v>
      </c>
      <c r="E89" s="738" t="s">
        <v>753</v>
      </c>
      <c r="F89" s="738" t="s">
        <v>29</v>
      </c>
      <c r="G89" s="738" t="s">
        <v>778</v>
      </c>
      <c r="H89" s="738">
        <v>2013</v>
      </c>
      <c r="I89" s="624" t="s">
        <v>571</v>
      </c>
      <c r="J89" s="624" t="s">
        <v>579</v>
      </c>
      <c r="K89" s="613"/>
      <c r="L89" s="675">
        <v>0</v>
      </c>
      <c r="M89" s="676">
        <v>0</v>
      </c>
      <c r="N89" s="676">
        <v>0.16808136900000001</v>
      </c>
      <c r="O89" s="676">
        <v>0.16808136900000001</v>
      </c>
      <c r="P89" s="676">
        <v>0.16808136900000001</v>
      </c>
      <c r="Q89" s="676">
        <v>0.16480974100000001</v>
      </c>
      <c r="R89" s="676">
        <v>0.163173927</v>
      </c>
      <c r="S89" s="676">
        <v>0.16153811200000001</v>
      </c>
      <c r="T89" s="676">
        <v>0.16153811200000001</v>
      </c>
      <c r="U89" s="676">
        <v>0.16153811200000001</v>
      </c>
      <c r="V89" s="676">
        <v>0.109539531</v>
      </c>
      <c r="W89" s="676">
        <v>0.109539531</v>
      </c>
      <c r="X89" s="676">
        <v>9.5899996000000001E-2</v>
      </c>
      <c r="Y89" s="676">
        <v>9.5899996000000001E-2</v>
      </c>
      <c r="Z89" s="676">
        <v>9.5899996000000001E-2</v>
      </c>
      <c r="AA89" s="676">
        <v>9.5899996000000001E-2</v>
      </c>
      <c r="AB89" s="676">
        <v>1.38E-2</v>
      </c>
      <c r="AC89" s="676">
        <v>0</v>
      </c>
      <c r="AD89" s="676">
        <v>0</v>
      </c>
      <c r="AE89" s="676">
        <v>0</v>
      </c>
      <c r="AF89" s="676">
        <v>0</v>
      </c>
      <c r="AG89" s="676">
        <v>0</v>
      </c>
      <c r="AH89" s="676">
        <v>0</v>
      </c>
      <c r="AI89" s="676">
        <v>0</v>
      </c>
      <c r="AJ89" s="676">
        <v>0</v>
      </c>
      <c r="AK89" s="676">
        <v>0</v>
      </c>
      <c r="AL89" s="676">
        <v>0</v>
      </c>
      <c r="AM89" s="676">
        <v>0</v>
      </c>
      <c r="AN89" s="676">
        <v>0</v>
      </c>
      <c r="AO89" s="677">
        <v>0</v>
      </c>
      <c r="AP89" s="613"/>
      <c r="AQ89" s="675">
        <v>0</v>
      </c>
      <c r="AR89" s="676">
        <v>0</v>
      </c>
      <c r="AS89" s="676">
        <v>2021.9118119999998</v>
      </c>
      <c r="AT89" s="676">
        <v>2021.9118119999998</v>
      </c>
      <c r="AU89" s="676">
        <v>2021.9118119999998</v>
      </c>
      <c r="AV89" s="676">
        <v>1959.2055969999999</v>
      </c>
      <c r="AW89" s="676">
        <v>1927.8524890000001</v>
      </c>
      <c r="AX89" s="676">
        <v>1896.499382</v>
      </c>
      <c r="AY89" s="676">
        <v>1896.499382</v>
      </c>
      <c r="AZ89" s="676">
        <v>1896.499382</v>
      </c>
      <c r="BA89" s="676">
        <v>901.32557680000002</v>
      </c>
      <c r="BB89" s="676">
        <v>901.32557680000002</v>
      </c>
      <c r="BC89" s="676">
        <v>789</v>
      </c>
      <c r="BD89" s="676">
        <v>789</v>
      </c>
      <c r="BE89" s="676">
        <v>789</v>
      </c>
      <c r="BF89" s="676">
        <v>789</v>
      </c>
      <c r="BG89" s="676">
        <v>114</v>
      </c>
      <c r="BH89" s="676">
        <v>0</v>
      </c>
      <c r="BI89" s="676">
        <v>0</v>
      </c>
      <c r="BJ89" s="676">
        <v>0</v>
      </c>
      <c r="BK89" s="676">
        <v>0</v>
      </c>
      <c r="BL89" s="676">
        <v>0</v>
      </c>
      <c r="BM89" s="676">
        <v>0</v>
      </c>
      <c r="BN89" s="676">
        <v>0</v>
      </c>
      <c r="BO89" s="676">
        <v>0</v>
      </c>
      <c r="BP89" s="676">
        <v>0</v>
      </c>
      <c r="BQ89" s="676">
        <v>0</v>
      </c>
      <c r="BR89" s="676">
        <v>0</v>
      </c>
      <c r="BS89" s="676">
        <v>0</v>
      </c>
      <c r="BT89" s="677">
        <v>0</v>
      </c>
    </row>
    <row r="90" spans="2:73">
      <c r="B90" s="738" t="s">
        <v>208</v>
      </c>
      <c r="C90" s="738" t="s">
        <v>786</v>
      </c>
      <c r="D90" s="738" t="s">
        <v>14</v>
      </c>
      <c r="E90" s="738" t="s">
        <v>753</v>
      </c>
      <c r="F90" s="738" t="s">
        <v>29</v>
      </c>
      <c r="G90" s="738" t="s">
        <v>778</v>
      </c>
      <c r="H90" s="738">
        <v>2014</v>
      </c>
      <c r="I90" s="624" t="s">
        <v>571</v>
      </c>
      <c r="J90" s="624" t="s">
        <v>586</v>
      </c>
      <c r="K90" s="613"/>
      <c r="L90" s="675">
        <v>0</v>
      </c>
      <c r="M90" s="676">
        <v>0</v>
      </c>
      <c r="N90" s="676">
        <v>0</v>
      </c>
      <c r="O90" s="676">
        <v>7.5003321979999997</v>
      </c>
      <c r="P90" s="676">
        <v>7.4955734840000003</v>
      </c>
      <c r="Q90" s="676">
        <v>7.2709667610000004</v>
      </c>
      <c r="R90" s="676">
        <v>7.177698253</v>
      </c>
      <c r="S90" s="676">
        <v>7.0844297459999996</v>
      </c>
      <c r="T90" s="676">
        <v>7.0844297459999996</v>
      </c>
      <c r="U90" s="676">
        <v>6.9705063630000001</v>
      </c>
      <c r="V90" s="676">
        <v>6.9705063630000001</v>
      </c>
      <c r="W90" s="676">
        <v>5.0911591610000002</v>
      </c>
      <c r="X90" s="676">
        <v>4.6307591459999999</v>
      </c>
      <c r="Y90" s="676">
        <v>4.5073061340000002</v>
      </c>
      <c r="Z90" s="676">
        <v>4.5073061340000002</v>
      </c>
      <c r="AA90" s="676">
        <v>3.2529561720000002</v>
      </c>
      <c r="AB90" s="676">
        <v>3.2529561720000002</v>
      </c>
      <c r="AC90" s="676">
        <v>0.96225625000000004</v>
      </c>
      <c r="AD90" s="676">
        <v>0.60130000900000002</v>
      </c>
      <c r="AE90" s="676">
        <v>0.60130000900000002</v>
      </c>
      <c r="AF90" s="676">
        <v>0.60130000900000002</v>
      </c>
      <c r="AG90" s="676">
        <v>0.60130000900000002</v>
      </c>
      <c r="AH90" s="676">
        <v>0.60130000900000002</v>
      </c>
      <c r="AI90" s="676">
        <v>0.60130000900000002</v>
      </c>
      <c r="AJ90" s="676">
        <v>0</v>
      </c>
      <c r="AK90" s="676">
        <v>0</v>
      </c>
      <c r="AL90" s="676">
        <v>0</v>
      </c>
      <c r="AM90" s="676">
        <v>0</v>
      </c>
      <c r="AN90" s="676">
        <v>0</v>
      </c>
      <c r="AO90" s="677">
        <v>0</v>
      </c>
      <c r="AP90" s="613"/>
      <c r="AQ90" s="675">
        <v>0</v>
      </c>
      <c r="AR90" s="676">
        <v>0</v>
      </c>
      <c r="AS90" s="676">
        <v>0</v>
      </c>
      <c r="AT90" s="676">
        <v>79269.215540000005</v>
      </c>
      <c r="AU90" s="676">
        <v>79176.545800000007</v>
      </c>
      <c r="AV90" s="676">
        <v>74859.895279999997</v>
      </c>
      <c r="AW90" s="676">
        <v>73072.249330000006</v>
      </c>
      <c r="AX90" s="676">
        <v>71136.650169999994</v>
      </c>
      <c r="AY90" s="676">
        <v>71136.650169999994</v>
      </c>
      <c r="AZ90" s="676">
        <v>68951.181159999993</v>
      </c>
      <c r="BA90" s="676">
        <v>68012.739929999996</v>
      </c>
      <c r="BB90" s="676">
        <v>31982.487280000001</v>
      </c>
      <c r="BC90" s="676">
        <v>31552.487280000001</v>
      </c>
      <c r="BD90" s="676">
        <v>30418.49927</v>
      </c>
      <c r="BE90" s="676">
        <v>30418.49927</v>
      </c>
      <c r="BF90" s="676">
        <v>26246.8125</v>
      </c>
      <c r="BG90" s="676">
        <v>26246.8125</v>
      </c>
      <c r="BH90" s="676">
        <v>7412.8125</v>
      </c>
      <c r="BI90" s="676">
        <v>4431</v>
      </c>
      <c r="BJ90" s="676">
        <v>4431</v>
      </c>
      <c r="BK90" s="676">
        <v>4431</v>
      </c>
      <c r="BL90" s="676">
        <v>4431</v>
      </c>
      <c r="BM90" s="676">
        <v>4431</v>
      </c>
      <c r="BN90" s="676">
        <v>4431</v>
      </c>
      <c r="BO90" s="676">
        <v>0</v>
      </c>
      <c r="BP90" s="676">
        <v>0</v>
      </c>
      <c r="BQ90" s="676">
        <v>0</v>
      </c>
      <c r="BR90" s="676">
        <v>0</v>
      </c>
      <c r="BS90" s="676">
        <v>0</v>
      </c>
      <c r="BT90" s="677">
        <v>0</v>
      </c>
    </row>
    <row r="91" spans="2:73">
      <c r="B91" s="738" t="s">
        <v>208</v>
      </c>
      <c r="C91" s="738" t="s">
        <v>777</v>
      </c>
      <c r="D91" s="738" t="s">
        <v>3</v>
      </c>
      <c r="E91" s="738" t="s">
        <v>753</v>
      </c>
      <c r="F91" s="738" t="s">
        <v>29</v>
      </c>
      <c r="G91" s="738" t="s">
        <v>782</v>
      </c>
      <c r="H91" s="738">
        <v>2013</v>
      </c>
      <c r="I91" s="624" t="s">
        <v>571</v>
      </c>
      <c r="J91" s="624" t="s">
        <v>579</v>
      </c>
      <c r="K91" s="613"/>
      <c r="L91" s="675">
        <v>0</v>
      </c>
      <c r="M91" s="676">
        <v>0</v>
      </c>
      <c r="N91" s="676">
        <v>7.8525974109999988</v>
      </c>
      <c r="O91" s="676">
        <v>7.8525974109999988</v>
      </c>
      <c r="P91" s="676">
        <v>7.8525974109999988</v>
      </c>
      <c r="Q91" s="676">
        <v>7.8525974109999988</v>
      </c>
      <c r="R91" s="676">
        <v>7.8525974109999988</v>
      </c>
      <c r="S91" s="676">
        <v>7.8525974109999988</v>
      </c>
      <c r="T91" s="676">
        <v>7.8525974109999988</v>
      </c>
      <c r="U91" s="676">
        <v>7.8525974109999988</v>
      </c>
      <c r="V91" s="676">
        <v>7.8525974109999988</v>
      </c>
      <c r="W91" s="676">
        <v>7.8525974109999988</v>
      </c>
      <c r="X91" s="676">
        <v>7.8525974109999988</v>
      </c>
      <c r="Y91" s="676">
        <v>7.8525974109999988</v>
      </c>
      <c r="Z91" s="676">
        <v>7.8525974109999988</v>
      </c>
      <c r="AA91" s="676">
        <v>7.8525974109999988</v>
      </c>
      <c r="AB91" s="676">
        <v>7.8525974109999988</v>
      </c>
      <c r="AC91" s="676">
        <v>7.8525974109999988</v>
      </c>
      <c r="AD91" s="676">
        <v>7.8525974109999988</v>
      </c>
      <c r="AE91" s="676">
        <v>7.8525974109999988</v>
      </c>
      <c r="AF91" s="676">
        <v>6.0475504979999997</v>
      </c>
      <c r="AG91" s="676">
        <v>0</v>
      </c>
      <c r="AH91" s="676">
        <v>0</v>
      </c>
      <c r="AI91" s="676">
        <v>0</v>
      </c>
      <c r="AJ91" s="676">
        <v>0</v>
      </c>
      <c r="AK91" s="676">
        <v>0</v>
      </c>
      <c r="AL91" s="676">
        <v>0</v>
      </c>
      <c r="AM91" s="676">
        <v>0</v>
      </c>
      <c r="AN91" s="676">
        <v>0</v>
      </c>
      <c r="AO91" s="677">
        <v>0</v>
      </c>
      <c r="AP91" s="613"/>
      <c r="AQ91" s="675">
        <v>0</v>
      </c>
      <c r="AR91" s="676">
        <v>0</v>
      </c>
      <c r="AS91" s="676">
        <v>13356.87458109</v>
      </c>
      <c r="AT91" s="676">
        <v>13356.87458109</v>
      </c>
      <c r="AU91" s="676">
        <v>13356.87458109</v>
      </c>
      <c r="AV91" s="676">
        <v>13356.87458109</v>
      </c>
      <c r="AW91" s="676">
        <v>13356.87458109</v>
      </c>
      <c r="AX91" s="676">
        <v>13356.87458109</v>
      </c>
      <c r="AY91" s="676">
        <v>13356.87458109</v>
      </c>
      <c r="AZ91" s="676">
        <v>13356.87458109</v>
      </c>
      <c r="BA91" s="676">
        <v>13356.87458109</v>
      </c>
      <c r="BB91" s="676">
        <v>13356.87458109</v>
      </c>
      <c r="BC91" s="676">
        <v>13356.87458109</v>
      </c>
      <c r="BD91" s="676">
        <v>13356.87458109</v>
      </c>
      <c r="BE91" s="676">
        <v>13356.87458109</v>
      </c>
      <c r="BF91" s="676">
        <v>13356.87458109</v>
      </c>
      <c r="BG91" s="676">
        <v>13356.87458109</v>
      </c>
      <c r="BH91" s="676">
        <v>13356.87458109</v>
      </c>
      <c r="BI91" s="676">
        <v>13356.87458109</v>
      </c>
      <c r="BJ91" s="676">
        <v>13356.87458109</v>
      </c>
      <c r="BK91" s="676">
        <v>11742.7034</v>
      </c>
      <c r="BL91" s="676">
        <v>0</v>
      </c>
      <c r="BM91" s="676">
        <v>0</v>
      </c>
      <c r="BN91" s="676">
        <v>0</v>
      </c>
      <c r="BO91" s="676">
        <v>0</v>
      </c>
      <c r="BP91" s="676">
        <v>0</v>
      </c>
      <c r="BQ91" s="676">
        <v>0</v>
      </c>
      <c r="BR91" s="676">
        <v>0</v>
      </c>
      <c r="BS91" s="676">
        <v>0</v>
      </c>
      <c r="BT91" s="677">
        <v>0</v>
      </c>
    </row>
    <row r="92" spans="2:73">
      <c r="B92" s="738" t="s">
        <v>208</v>
      </c>
      <c r="C92" s="738" t="s">
        <v>777</v>
      </c>
      <c r="D92" s="738" t="s">
        <v>3</v>
      </c>
      <c r="E92" s="738" t="s">
        <v>753</v>
      </c>
      <c r="F92" s="738" t="s">
        <v>29</v>
      </c>
      <c r="G92" s="738" t="s">
        <v>778</v>
      </c>
      <c r="H92" s="738">
        <v>2014</v>
      </c>
      <c r="I92" s="624" t="s">
        <v>571</v>
      </c>
      <c r="J92" s="624" t="s">
        <v>586</v>
      </c>
      <c r="K92" s="613"/>
      <c r="L92" s="675">
        <v>0</v>
      </c>
      <c r="M92" s="676">
        <v>0</v>
      </c>
      <c r="N92" s="676">
        <v>0</v>
      </c>
      <c r="O92" s="676">
        <v>199.056134192</v>
      </c>
      <c r="P92" s="676">
        <v>199.056134192</v>
      </c>
      <c r="Q92" s="676">
        <v>199.056134192</v>
      </c>
      <c r="R92" s="676">
        <v>199.056134192</v>
      </c>
      <c r="S92" s="676">
        <v>199.056134192</v>
      </c>
      <c r="T92" s="676">
        <v>199.056134192</v>
      </c>
      <c r="U92" s="676">
        <v>199.056134192</v>
      </c>
      <c r="V92" s="676">
        <v>199.056134192</v>
      </c>
      <c r="W92" s="676">
        <v>199.056134192</v>
      </c>
      <c r="X92" s="676">
        <v>199.056134192</v>
      </c>
      <c r="Y92" s="676">
        <v>199.056134192</v>
      </c>
      <c r="Z92" s="676">
        <v>199.056134192</v>
      </c>
      <c r="AA92" s="676">
        <v>199.056134192</v>
      </c>
      <c r="AB92" s="676">
        <v>199.056134192</v>
      </c>
      <c r="AC92" s="676">
        <v>199.056134192</v>
      </c>
      <c r="AD92" s="676">
        <v>199.056134192</v>
      </c>
      <c r="AE92" s="676">
        <v>199.056134192</v>
      </c>
      <c r="AF92" s="676">
        <v>199.056134192</v>
      </c>
      <c r="AG92" s="676">
        <v>174.5928466</v>
      </c>
      <c r="AH92" s="676">
        <v>0</v>
      </c>
      <c r="AI92" s="676">
        <v>0</v>
      </c>
      <c r="AJ92" s="676">
        <v>0</v>
      </c>
      <c r="AK92" s="676">
        <v>0</v>
      </c>
      <c r="AL92" s="676">
        <v>0</v>
      </c>
      <c r="AM92" s="676">
        <v>0</v>
      </c>
      <c r="AN92" s="676">
        <v>0</v>
      </c>
      <c r="AO92" s="677">
        <v>0</v>
      </c>
      <c r="AP92" s="613"/>
      <c r="AQ92" s="675">
        <v>0</v>
      </c>
      <c r="AR92" s="676">
        <v>0</v>
      </c>
      <c r="AS92" s="676">
        <v>0</v>
      </c>
      <c r="AT92" s="676">
        <v>363211.99315699999</v>
      </c>
      <c r="AU92" s="676">
        <v>363211.99315699999</v>
      </c>
      <c r="AV92" s="676">
        <v>363211.99315699999</v>
      </c>
      <c r="AW92" s="676">
        <v>363211.99315699999</v>
      </c>
      <c r="AX92" s="676">
        <v>363211.99315699999</v>
      </c>
      <c r="AY92" s="676">
        <v>363211.99315699999</v>
      </c>
      <c r="AZ92" s="676">
        <v>363211.99315699999</v>
      </c>
      <c r="BA92" s="676">
        <v>363211.99315699999</v>
      </c>
      <c r="BB92" s="676">
        <v>363211.99315699999</v>
      </c>
      <c r="BC92" s="676">
        <v>363211.99315699999</v>
      </c>
      <c r="BD92" s="676">
        <v>363211.99315699999</v>
      </c>
      <c r="BE92" s="676">
        <v>363211.99315699999</v>
      </c>
      <c r="BF92" s="676">
        <v>363211.99315699999</v>
      </c>
      <c r="BG92" s="676">
        <v>363211.99315699999</v>
      </c>
      <c r="BH92" s="676">
        <v>363211.99315699999</v>
      </c>
      <c r="BI92" s="676">
        <v>363211.99315699999</v>
      </c>
      <c r="BJ92" s="676">
        <v>363211.99315699999</v>
      </c>
      <c r="BK92" s="676">
        <v>363211.99315699999</v>
      </c>
      <c r="BL92" s="676">
        <v>341335.59009999997</v>
      </c>
      <c r="BM92" s="676">
        <v>0</v>
      </c>
      <c r="BN92" s="676">
        <v>0</v>
      </c>
      <c r="BO92" s="676">
        <v>0</v>
      </c>
      <c r="BP92" s="676">
        <v>0</v>
      </c>
      <c r="BQ92" s="676">
        <v>0</v>
      </c>
      <c r="BR92" s="676">
        <v>0</v>
      </c>
      <c r="BS92" s="676">
        <v>0</v>
      </c>
      <c r="BT92" s="677">
        <v>0</v>
      </c>
    </row>
    <row r="93" spans="2:73">
      <c r="B93" s="738" t="s">
        <v>208</v>
      </c>
      <c r="C93" s="738" t="s">
        <v>777</v>
      </c>
      <c r="D93" s="738" t="s">
        <v>7</v>
      </c>
      <c r="E93" s="738" t="s">
        <v>753</v>
      </c>
      <c r="F93" s="738" t="s">
        <v>29</v>
      </c>
      <c r="G93" s="738" t="s">
        <v>778</v>
      </c>
      <c r="H93" s="738">
        <v>2012</v>
      </c>
      <c r="I93" s="624" t="s">
        <v>571</v>
      </c>
      <c r="J93" s="624" t="s">
        <v>579</v>
      </c>
      <c r="K93" s="613"/>
      <c r="L93" s="675">
        <v>0</v>
      </c>
      <c r="M93" s="676">
        <v>0.58694159999999995</v>
      </c>
      <c r="N93" s="676">
        <v>0.58694159999999995</v>
      </c>
      <c r="O93" s="676">
        <v>0.58694159999999995</v>
      </c>
      <c r="P93" s="676">
        <v>0.58694159999999995</v>
      </c>
      <c r="Q93" s="676">
        <v>0.58694159999999995</v>
      </c>
      <c r="R93" s="676">
        <v>0.58694159999999995</v>
      </c>
      <c r="S93" s="676">
        <v>0.58694159999999995</v>
      </c>
      <c r="T93" s="676">
        <v>0.58694159999999995</v>
      </c>
      <c r="U93" s="676">
        <v>0.58694159999999995</v>
      </c>
      <c r="V93" s="676">
        <v>0.58694159999999995</v>
      </c>
      <c r="W93" s="676">
        <v>0.58694159999999995</v>
      </c>
      <c r="X93" s="676">
        <v>0.58694159999999995</v>
      </c>
      <c r="Y93" s="676">
        <v>0.58694159999999995</v>
      </c>
      <c r="Z93" s="676">
        <v>0.58694159999999995</v>
      </c>
      <c r="AA93" s="676">
        <v>0.58694159999999995</v>
      </c>
      <c r="AB93" s="676">
        <v>0.58694159999999995</v>
      </c>
      <c r="AC93" s="676">
        <v>0.58694159999999995</v>
      </c>
      <c r="AD93" s="676">
        <v>0.58694159999999995</v>
      </c>
      <c r="AE93" s="676">
        <v>0</v>
      </c>
      <c r="AF93" s="676">
        <v>0</v>
      </c>
      <c r="AG93" s="676">
        <v>0</v>
      </c>
      <c r="AH93" s="676">
        <v>0</v>
      </c>
      <c r="AI93" s="676">
        <v>0</v>
      </c>
      <c r="AJ93" s="676">
        <v>0</v>
      </c>
      <c r="AK93" s="676">
        <v>0</v>
      </c>
      <c r="AL93" s="676">
        <v>0</v>
      </c>
      <c r="AM93" s="676">
        <v>0</v>
      </c>
      <c r="AN93" s="676">
        <v>0</v>
      </c>
      <c r="AO93" s="677">
        <v>0</v>
      </c>
      <c r="AP93" s="613"/>
      <c r="AQ93" s="675">
        <v>0</v>
      </c>
      <c r="AR93" s="676">
        <v>984.54719999999998</v>
      </c>
      <c r="AS93" s="676">
        <v>984.54719999999998</v>
      </c>
      <c r="AT93" s="676">
        <v>984.54719999999998</v>
      </c>
      <c r="AU93" s="676">
        <v>984.54719999999998</v>
      </c>
      <c r="AV93" s="676">
        <v>984.54719999999998</v>
      </c>
      <c r="AW93" s="676">
        <v>984.54719999999998</v>
      </c>
      <c r="AX93" s="676">
        <v>984.54719999999998</v>
      </c>
      <c r="AY93" s="676">
        <v>984.54719999999998</v>
      </c>
      <c r="AZ93" s="676">
        <v>984.54719999999998</v>
      </c>
      <c r="BA93" s="676">
        <v>984.54719999999998</v>
      </c>
      <c r="BB93" s="676">
        <v>984.54719999999998</v>
      </c>
      <c r="BC93" s="676">
        <v>984.54719999999998</v>
      </c>
      <c r="BD93" s="676">
        <v>984.54719999999998</v>
      </c>
      <c r="BE93" s="676">
        <v>984.54719999999998</v>
      </c>
      <c r="BF93" s="676">
        <v>984.54719999999998</v>
      </c>
      <c r="BG93" s="676">
        <v>984.54719999999998</v>
      </c>
      <c r="BH93" s="676">
        <v>984.54719999999998</v>
      </c>
      <c r="BI93" s="676">
        <v>984.54719999999998</v>
      </c>
      <c r="BJ93" s="676">
        <v>0</v>
      </c>
      <c r="BK93" s="676">
        <v>0</v>
      </c>
      <c r="BL93" s="676">
        <v>0</v>
      </c>
      <c r="BM93" s="676">
        <v>0</v>
      </c>
      <c r="BN93" s="676">
        <v>0</v>
      </c>
      <c r="BO93" s="676">
        <v>0</v>
      </c>
      <c r="BP93" s="676">
        <v>0</v>
      </c>
      <c r="BQ93" s="676">
        <v>0</v>
      </c>
      <c r="BR93" s="676">
        <v>0</v>
      </c>
      <c r="BS93" s="676">
        <v>0</v>
      </c>
      <c r="BT93" s="677">
        <v>0</v>
      </c>
    </row>
    <row r="94" spans="2:73">
      <c r="B94" s="738" t="s">
        <v>208</v>
      </c>
      <c r="C94" s="738" t="s">
        <v>777</v>
      </c>
      <c r="D94" s="738" t="s">
        <v>7</v>
      </c>
      <c r="E94" s="738" t="s">
        <v>753</v>
      </c>
      <c r="F94" s="738" t="s">
        <v>29</v>
      </c>
      <c r="G94" s="738" t="s">
        <v>778</v>
      </c>
      <c r="H94" s="738">
        <v>2013</v>
      </c>
      <c r="I94" s="624" t="s">
        <v>571</v>
      </c>
      <c r="J94" s="624" t="s">
        <v>579</v>
      </c>
      <c r="K94" s="613"/>
      <c r="L94" s="675">
        <v>0</v>
      </c>
      <c r="M94" s="676">
        <v>0</v>
      </c>
      <c r="N94" s="676">
        <v>1.6263576</v>
      </c>
      <c r="O94" s="676">
        <v>1.6263576</v>
      </c>
      <c r="P94" s="676">
        <v>1.6263576</v>
      </c>
      <c r="Q94" s="676">
        <v>1.6263576</v>
      </c>
      <c r="R94" s="676">
        <v>1.6263576</v>
      </c>
      <c r="S94" s="676">
        <v>1.6263576</v>
      </c>
      <c r="T94" s="676">
        <v>1.6263576</v>
      </c>
      <c r="U94" s="676">
        <v>1.6263576</v>
      </c>
      <c r="V94" s="676">
        <v>1.6263576</v>
      </c>
      <c r="W94" s="676">
        <v>1.6263576</v>
      </c>
      <c r="X94" s="676">
        <v>1.6263576</v>
      </c>
      <c r="Y94" s="676">
        <v>1.6263576</v>
      </c>
      <c r="Z94" s="676">
        <v>1.5552935999999999</v>
      </c>
      <c r="AA94" s="676">
        <v>1.4842295999999999</v>
      </c>
      <c r="AB94" s="676">
        <v>1.4842295999999999</v>
      </c>
      <c r="AC94" s="676">
        <v>1.4842295999999999</v>
      </c>
      <c r="AD94" s="676">
        <v>1.4842295999999999</v>
      </c>
      <c r="AE94" s="676">
        <v>1.4842295999999999</v>
      </c>
      <c r="AF94" s="676">
        <v>0</v>
      </c>
      <c r="AG94" s="676">
        <v>0</v>
      </c>
      <c r="AH94" s="676">
        <v>0</v>
      </c>
      <c r="AI94" s="676">
        <v>0</v>
      </c>
      <c r="AJ94" s="676">
        <v>0</v>
      </c>
      <c r="AK94" s="676">
        <v>0</v>
      </c>
      <c r="AL94" s="676">
        <v>0</v>
      </c>
      <c r="AM94" s="676">
        <v>0</v>
      </c>
      <c r="AN94" s="676">
        <v>0</v>
      </c>
      <c r="AO94" s="677">
        <v>0</v>
      </c>
      <c r="AP94" s="613"/>
      <c r="AQ94" s="675">
        <v>0</v>
      </c>
      <c r="AR94" s="676">
        <v>0</v>
      </c>
      <c r="AS94" s="676">
        <v>4700.0771999999997</v>
      </c>
      <c r="AT94" s="676">
        <v>4700.0771999999997</v>
      </c>
      <c r="AU94" s="676">
        <v>4700.0771999999997</v>
      </c>
      <c r="AV94" s="676">
        <v>4700.0771999999997</v>
      </c>
      <c r="AW94" s="676">
        <v>4700.0771999999997</v>
      </c>
      <c r="AX94" s="676">
        <v>4700.0771999999997</v>
      </c>
      <c r="AY94" s="676">
        <v>4700.0771999999997</v>
      </c>
      <c r="AZ94" s="676">
        <v>4700.0771999999997</v>
      </c>
      <c r="BA94" s="676">
        <v>4700.0771999999997</v>
      </c>
      <c r="BB94" s="676">
        <v>4700.0771999999997</v>
      </c>
      <c r="BC94" s="676">
        <v>4700.0771999999997</v>
      </c>
      <c r="BD94" s="676">
        <v>4700.0771999999997</v>
      </c>
      <c r="BE94" s="676">
        <v>3615.3935999999999</v>
      </c>
      <c r="BF94" s="676">
        <v>2530.71</v>
      </c>
      <c r="BG94" s="676">
        <v>2530.71</v>
      </c>
      <c r="BH94" s="676">
        <v>2530.71</v>
      </c>
      <c r="BI94" s="676">
        <v>2530.71</v>
      </c>
      <c r="BJ94" s="676">
        <v>2530.71</v>
      </c>
      <c r="BK94" s="676">
        <v>0</v>
      </c>
      <c r="BL94" s="676">
        <v>0</v>
      </c>
      <c r="BM94" s="676">
        <v>0</v>
      </c>
      <c r="BN94" s="676">
        <v>0</v>
      </c>
      <c r="BO94" s="676">
        <v>0</v>
      </c>
      <c r="BP94" s="676">
        <v>0</v>
      </c>
      <c r="BQ94" s="676">
        <v>0</v>
      </c>
      <c r="BR94" s="676">
        <v>0</v>
      </c>
      <c r="BS94" s="676">
        <v>0</v>
      </c>
      <c r="BT94" s="677">
        <v>0</v>
      </c>
    </row>
    <row r="95" spans="2:73">
      <c r="B95" s="738" t="s">
        <v>208</v>
      </c>
      <c r="C95" s="738" t="s">
        <v>777</v>
      </c>
      <c r="D95" s="738" t="s">
        <v>7</v>
      </c>
      <c r="E95" s="738" t="s">
        <v>753</v>
      </c>
      <c r="F95" s="738" t="s">
        <v>29</v>
      </c>
      <c r="G95" s="738" t="s">
        <v>778</v>
      </c>
      <c r="H95" s="738">
        <v>2014</v>
      </c>
      <c r="I95" s="624" t="s">
        <v>571</v>
      </c>
      <c r="J95" s="624" t="s">
        <v>586</v>
      </c>
      <c r="K95" s="613"/>
      <c r="L95" s="675">
        <v>0</v>
      </c>
      <c r="M95" s="676">
        <v>0</v>
      </c>
      <c r="N95" s="676">
        <v>0</v>
      </c>
      <c r="O95" s="676">
        <v>3.8685251510000001</v>
      </c>
      <c r="P95" s="676">
        <v>3.8685251510000001</v>
      </c>
      <c r="Q95" s="676">
        <v>3.8685251510000001</v>
      </c>
      <c r="R95" s="676">
        <v>3.8685251510000001</v>
      </c>
      <c r="S95" s="676">
        <v>3.8685251510000001</v>
      </c>
      <c r="T95" s="676">
        <v>3.8685251510000001</v>
      </c>
      <c r="U95" s="676">
        <v>3.8685251510000001</v>
      </c>
      <c r="V95" s="676">
        <v>3.8685251510000001</v>
      </c>
      <c r="W95" s="676">
        <v>3.8685251510000001</v>
      </c>
      <c r="X95" s="676">
        <v>3.8685251510000001</v>
      </c>
      <c r="Y95" s="676">
        <v>3.8685251510000001</v>
      </c>
      <c r="Z95" s="676">
        <v>3.8685251510000001</v>
      </c>
      <c r="AA95" s="676">
        <v>3.8685251510000001</v>
      </c>
      <c r="AB95" s="676">
        <v>3.8685251510000001</v>
      </c>
      <c r="AC95" s="676">
        <v>3.8685251510000001</v>
      </c>
      <c r="AD95" s="676">
        <v>3.8685251510000001</v>
      </c>
      <c r="AE95" s="676">
        <v>3.8685251510000001</v>
      </c>
      <c r="AF95" s="676">
        <v>3.8685251510000001</v>
      </c>
      <c r="AG95" s="676">
        <v>0</v>
      </c>
      <c r="AH95" s="676">
        <v>0</v>
      </c>
      <c r="AI95" s="676">
        <v>0</v>
      </c>
      <c r="AJ95" s="676">
        <v>0</v>
      </c>
      <c r="AK95" s="676">
        <v>0</v>
      </c>
      <c r="AL95" s="676">
        <v>0</v>
      </c>
      <c r="AM95" s="676">
        <v>0</v>
      </c>
      <c r="AN95" s="676">
        <v>0</v>
      </c>
      <c r="AO95" s="677">
        <v>0</v>
      </c>
      <c r="AP95" s="613"/>
      <c r="AQ95" s="675">
        <v>0</v>
      </c>
      <c r="AR95" s="676">
        <v>0</v>
      </c>
      <c r="AS95" s="676">
        <v>0</v>
      </c>
      <c r="AT95" s="676">
        <v>2546.0140329999999</v>
      </c>
      <c r="AU95" s="676">
        <v>2546.0140329999999</v>
      </c>
      <c r="AV95" s="676">
        <v>2546.0140329999999</v>
      </c>
      <c r="AW95" s="676">
        <v>2546.0140329999999</v>
      </c>
      <c r="AX95" s="676">
        <v>2546.0140329999999</v>
      </c>
      <c r="AY95" s="676">
        <v>2546.0140329999999</v>
      </c>
      <c r="AZ95" s="676">
        <v>2546.0140329999999</v>
      </c>
      <c r="BA95" s="676">
        <v>2546.0140329999999</v>
      </c>
      <c r="BB95" s="676">
        <v>2546.0140329999999</v>
      </c>
      <c r="BC95" s="676">
        <v>2546.0140329999999</v>
      </c>
      <c r="BD95" s="676">
        <v>2546.0140329999999</v>
      </c>
      <c r="BE95" s="676">
        <v>2546.0140329999999</v>
      </c>
      <c r="BF95" s="676">
        <v>2546.0140329999999</v>
      </c>
      <c r="BG95" s="676">
        <v>2546.0140329999999</v>
      </c>
      <c r="BH95" s="676">
        <v>2546.0140329999999</v>
      </c>
      <c r="BI95" s="676">
        <v>2546.0140329999999</v>
      </c>
      <c r="BJ95" s="676">
        <v>2546.0140329999999</v>
      </c>
      <c r="BK95" s="676">
        <v>2546.0140329999999</v>
      </c>
      <c r="BL95" s="676">
        <v>0</v>
      </c>
      <c r="BM95" s="676">
        <v>0</v>
      </c>
      <c r="BN95" s="676">
        <v>0</v>
      </c>
      <c r="BO95" s="676">
        <v>0</v>
      </c>
      <c r="BP95" s="676">
        <v>0</v>
      </c>
      <c r="BQ95" s="676">
        <v>0</v>
      </c>
      <c r="BR95" s="676">
        <v>0</v>
      </c>
      <c r="BS95" s="676">
        <v>0</v>
      </c>
      <c r="BT95" s="677">
        <v>0</v>
      </c>
    </row>
    <row r="96" spans="2:73">
      <c r="B96" s="738" t="s">
        <v>208</v>
      </c>
      <c r="C96" s="738" t="s">
        <v>783</v>
      </c>
      <c r="D96" s="738" t="s">
        <v>796</v>
      </c>
      <c r="E96" s="738" t="s">
        <v>753</v>
      </c>
      <c r="F96" s="738" t="s">
        <v>783</v>
      </c>
      <c r="G96" s="738" t="s">
        <v>778</v>
      </c>
      <c r="H96" s="738">
        <v>2014</v>
      </c>
      <c r="I96" s="624" t="s">
        <v>571</v>
      </c>
      <c r="J96" s="624" t="s">
        <v>586</v>
      </c>
      <c r="K96" s="613"/>
      <c r="L96" s="675">
        <v>0</v>
      </c>
      <c r="M96" s="676">
        <v>0</v>
      </c>
      <c r="N96" s="676">
        <v>0</v>
      </c>
      <c r="O96" s="676">
        <v>53</v>
      </c>
      <c r="P96" s="676">
        <v>53</v>
      </c>
      <c r="Q96" s="676">
        <v>53</v>
      </c>
      <c r="R96" s="676">
        <v>53</v>
      </c>
      <c r="S96" s="676">
        <v>53</v>
      </c>
      <c r="T96" s="676">
        <v>53</v>
      </c>
      <c r="U96" s="676">
        <v>53</v>
      </c>
      <c r="V96" s="676">
        <v>53</v>
      </c>
      <c r="W96" s="676">
        <v>53</v>
      </c>
      <c r="X96" s="676">
        <v>53</v>
      </c>
      <c r="Y96" s="676">
        <v>0</v>
      </c>
      <c r="Z96" s="676">
        <v>0</v>
      </c>
      <c r="AA96" s="676">
        <v>0</v>
      </c>
      <c r="AB96" s="676">
        <v>0</v>
      </c>
      <c r="AC96" s="676">
        <v>0</v>
      </c>
      <c r="AD96" s="676">
        <v>0</v>
      </c>
      <c r="AE96" s="676">
        <v>0</v>
      </c>
      <c r="AF96" s="676">
        <v>0</v>
      </c>
      <c r="AG96" s="676">
        <v>0</v>
      </c>
      <c r="AH96" s="676">
        <v>0</v>
      </c>
      <c r="AI96" s="676">
        <v>0</v>
      </c>
      <c r="AJ96" s="676">
        <v>0</v>
      </c>
      <c r="AK96" s="676">
        <v>0</v>
      </c>
      <c r="AL96" s="676">
        <v>0</v>
      </c>
      <c r="AM96" s="676">
        <v>0</v>
      </c>
      <c r="AN96" s="676">
        <v>0</v>
      </c>
      <c r="AO96" s="677">
        <v>0</v>
      </c>
      <c r="AP96" s="613"/>
      <c r="AQ96" s="675">
        <v>0</v>
      </c>
      <c r="AR96" s="676">
        <v>0</v>
      </c>
      <c r="AS96" s="676">
        <v>0</v>
      </c>
      <c r="AT96" s="676">
        <v>460217</v>
      </c>
      <c r="AU96" s="676">
        <v>460217</v>
      </c>
      <c r="AV96" s="676">
        <v>460217</v>
      </c>
      <c r="AW96" s="676">
        <v>460217</v>
      </c>
      <c r="AX96" s="676">
        <v>460217</v>
      </c>
      <c r="AY96" s="676">
        <v>460217</v>
      </c>
      <c r="AZ96" s="676">
        <v>460217</v>
      </c>
      <c r="BA96" s="676">
        <v>460217</v>
      </c>
      <c r="BB96" s="676">
        <v>460217</v>
      </c>
      <c r="BC96" s="676">
        <v>460217</v>
      </c>
      <c r="BD96" s="676">
        <v>0</v>
      </c>
      <c r="BE96" s="676">
        <v>0</v>
      </c>
      <c r="BF96" s="676">
        <v>0</v>
      </c>
      <c r="BG96" s="676">
        <v>0</v>
      </c>
      <c r="BH96" s="676">
        <v>0</v>
      </c>
      <c r="BI96" s="676">
        <v>0</v>
      </c>
      <c r="BJ96" s="676">
        <v>0</v>
      </c>
      <c r="BK96" s="676">
        <v>0</v>
      </c>
      <c r="BL96" s="676">
        <v>0</v>
      </c>
      <c r="BM96" s="676">
        <v>0</v>
      </c>
      <c r="BN96" s="676">
        <v>0</v>
      </c>
      <c r="BO96" s="676">
        <v>0</v>
      </c>
      <c r="BP96" s="676">
        <v>0</v>
      </c>
      <c r="BQ96" s="676">
        <v>0</v>
      </c>
      <c r="BR96" s="676">
        <v>0</v>
      </c>
      <c r="BS96" s="676">
        <v>0</v>
      </c>
      <c r="BT96" s="677">
        <v>0</v>
      </c>
    </row>
    <row r="97" spans="2:73">
      <c r="B97" s="738" t="s">
        <v>208</v>
      </c>
      <c r="C97" s="738" t="s">
        <v>490</v>
      </c>
      <c r="D97" s="738" t="s">
        <v>493</v>
      </c>
      <c r="E97" s="738" t="s">
        <v>753</v>
      </c>
      <c r="F97" s="738" t="s">
        <v>795</v>
      </c>
      <c r="G97" s="738" t="s">
        <v>778</v>
      </c>
      <c r="H97" s="738">
        <v>2014</v>
      </c>
      <c r="I97" s="624" t="s">
        <v>571</v>
      </c>
      <c r="J97" s="624" t="s">
        <v>586</v>
      </c>
      <c r="K97" s="613"/>
      <c r="L97" s="675">
        <v>0</v>
      </c>
      <c r="M97" s="676">
        <v>0</v>
      </c>
      <c r="N97" s="676">
        <v>0</v>
      </c>
      <c r="O97" s="676">
        <v>4.4425109999999997</v>
      </c>
      <c r="P97" s="676">
        <v>0</v>
      </c>
      <c r="Q97" s="676">
        <v>0</v>
      </c>
      <c r="R97" s="676">
        <v>0</v>
      </c>
      <c r="S97" s="676">
        <v>0</v>
      </c>
      <c r="T97" s="676">
        <v>0</v>
      </c>
      <c r="U97" s="676">
        <v>0</v>
      </c>
      <c r="V97" s="676">
        <v>0</v>
      </c>
      <c r="W97" s="676">
        <v>0</v>
      </c>
      <c r="X97" s="676">
        <v>0</v>
      </c>
      <c r="Y97" s="676">
        <v>0</v>
      </c>
      <c r="Z97" s="676">
        <v>0</v>
      </c>
      <c r="AA97" s="676">
        <v>0</v>
      </c>
      <c r="AB97" s="676">
        <v>0</v>
      </c>
      <c r="AC97" s="676">
        <v>0</v>
      </c>
      <c r="AD97" s="676">
        <v>0</v>
      </c>
      <c r="AE97" s="676">
        <v>0</v>
      </c>
      <c r="AF97" s="676">
        <v>0</v>
      </c>
      <c r="AG97" s="676">
        <v>0</v>
      </c>
      <c r="AH97" s="676">
        <v>0</v>
      </c>
      <c r="AI97" s="676">
        <v>0</v>
      </c>
      <c r="AJ97" s="676">
        <v>0</v>
      </c>
      <c r="AK97" s="676">
        <v>0</v>
      </c>
      <c r="AL97" s="676">
        <v>0</v>
      </c>
      <c r="AM97" s="676">
        <v>0</v>
      </c>
      <c r="AN97" s="676">
        <v>0</v>
      </c>
      <c r="AO97" s="677">
        <v>0</v>
      </c>
      <c r="AP97" s="613"/>
      <c r="AQ97" s="675">
        <v>0</v>
      </c>
      <c r="AR97" s="676">
        <v>0</v>
      </c>
      <c r="AS97" s="676">
        <v>0</v>
      </c>
      <c r="AT97" s="676">
        <v>337665.78759999998</v>
      </c>
      <c r="AU97" s="676">
        <v>0</v>
      </c>
      <c r="AV97" s="676">
        <v>0</v>
      </c>
      <c r="AW97" s="676">
        <v>0</v>
      </c>
      <c r="AX97" s="676">
        <v>0</v>
      </c>
      <c r="AY97" s="676">
        <v>0</v>
      </c>
      <c r="AZ97" s="676">
        <v>0</v>
      </c>
      <c r="BA97" s="676">
        <v>0</v>
      </c>
      <c r="BB97" s="676">
        <v>0</v>
      </c>
      <c r="BC97" s="676">
        <v>0</v>
      </c>
      <c r="BD97" s="676">
        <v>0</v>
      </c>
      <c r="BE97" s="676">
        <v>0</v>
      </c>
      <c r="BF97" s="676">
        <v>0</v>
      </c>
      <c r="BG97" s="676">
        <v>0</v>
      </c>
      <c r="BH97" s="676">
        <v>0</v>
      </c>
      <c r="BI97" s="676">
        <v>0</v>
      </c>
      <c r="BJ97" s="676">
        <v>0</v>
      </c>
      <c r="BK97" s="676">
        <v>0</v>
      </c>
      <c r="BL97" s="676">
        <v>0</v>
      </c>
      <c r="BM97" s="676">
        <v>0</v>
      </c>
      <c r="BN97" s="676">
        <v>0</v>
      </c>
      <c r="BO97" s="676">
        <v>0</v>
      </c>
      <c r="BP97" s="676">
        <v>0</v>
      </c>
      <c r="BQ97" s="676">
        <v>0</v>
      </c>
      <c r="BR97" s="676">
        <v>0</v>
      </c>
      <c r="BS97" s="676">
        <v>0</v>
      </c>
      <c r="BT97" s="677">
        <v>0</v>
      </c>
    </row>
    <row r="98" spans="2:73" ht="15.75">
      <c r="B98" s="738" t="s">
        <v>208</v>
      </c>
      <c r="C98" s="738" t="s">
        <v>490</v>
      </c>
      <c r="D98" s="738" t="s">
        <v>797</v>
      </c>
      <c r="E98" s="738" t="s">
        <v>753</v>
      </c>
      <c r="F98" s="738" t="s">
        <v>490</v>
      </c>
      <c r="G98" s="738" t="s">
        <v>782</v>
      </c>
      <c r="H98" s="738">
        <v>2014</v>
      </c>
      <c r="I98" s="624" t="s">
        <v>571</v>
      </c>
      <c r="J98" s="624" t="s">
        <v>586</v>
      </c>
      <c r="K98" s="613"/>
      <c r="L98" s="675">
        <v>0</v>
      </c>
      <c r="M98" s="676">
        <v>0</v>
      </c>
      <c r="N98" s="676">
        <v>0</v>
      </c>
      <c r="O98" s="676">
        <v>438.76213289999998</v>
      </c>
      <c r="P98" s="676">
        <v>0</v>
      </c>
      <c r="Q98" s="676">
        <v>0</v>
      </c>
      <c r="R98" s="676">
        <v>0</v>
      </c>
      <c r="S98" s="676">
        <v>0</v>
      </c>
      <c r="T98" s="676">
        <v>0</v>
      </c>
      <c r="U98" s="676">
        <v>0</v>
      </c>
      <c r="V98" s="676">
        <v>0</v>
      </c>
      <c r="W98" s="676">
        <v>0</v>
      </c>
      <c r="X98" s="676">
        <v>0</v>
      </c>
      <c r="Y98" s="676">
        <v>0</v>
      </c>
      <c r="Z98" s="676">
        <v>0</v>
      </c>
      <c r="AA98" s="676">
        <v>0</v>
      </c>
      <c r="AB98" s="676">
        <v>0</v>
      </c>
      <c r="AC98" s="676">
        <v>0</v>
      </c>
      <c r="AD98" s="676">
        <v>0</v>
      </c>
      <c r="AE98" s="676">
        <v>0</v>
      </c>
      <c r="AF98" s="676">
        <v>0</v>
      </c>
      <c r="AG98" s="676">
        <v>0</v>
      </c>
      <c r="AH98" s="676">
        <v>0</v>
      </c>
      <c r="AI98" s="676">
        <v>0</v>
      </c>
      <c r="AJ98" s="676">
        <v>0</v>
      </c>
      <c r="AK98" s="676">
        <v>0</v>
      </c>
      <c r="AL98" s="676">
        <v>0</v>
      </c>
      <c r="AM98" s="676">
        <v>0</v>
      </c>
      <c r="AN98" s="676">
        <v>0</v>
      </c>
      <c r="AO98" s="677">
        <v>0</v>
      </c>
      <c r="AP98" s="613"/>
      <c r="AQ98" s="675">
        <v>0</v>
      </c>
      <c r="AR98" s="676">
        <v>0</v>
      </c>
      <c r="AS98" s="676">
        <v>0</v>
      </c>
      <c r="AT98" s="676">
        <v>0</v>
      </c>
      <c r="AU98" s="676">
        <v>0</v>
      </c>
      <c r="AV98" s="676">
        <v>0</v>
      </c>
      <c r="AW98" s="676">
        <v>0</v>
      </c>
      <c r="AX98" s="676">
        <v>0</v>
      </c>
      <c r="AY98" s="676">
        <v>0</v>
      </c>
      <c r="AZ98" s="676">
        <v>0</v>
      </c>
      <c r="BA98" s="676">
        <v>0</v>
      </c>
      <c r="BB98" s="676">
        <v>0</v>
      </c>
      <c r="BC98" s="676">
        <v>0</v>
      </c>
      <c r="BD98" s="676">
        <v>0</v>
      </c>
      <c r="BE98" s="676">
        <v>0</v>
      </c>
      <c r="BF98" s="676">
        <v>0</v>
      </c>
      <c r="BG98" s="676">
        <v>0</v>
      </c>
      <c r="BH98" s="676">
        <v>0</v>
      </c>
      <c r="BI98" s="676">
        <v>0</v>
      </c>
      <c r="BJ98" s="676">
        <v>0</v>
      </c>
      <c r="BK98" s="676">
        <v>0</v>
      </c>
      <c r="BL98" s="676">
        <v>0</v>
      </c>
      <c r="BM98" s="676">
        <v>0</v>
      </c>
      <c r="BN98" s="676">
        <v>0</v>
      </c>
      <c r="BO98" s="676">
        <v>0</v>
      </c>
      <c r="BP98" s="676">
        <v>0</v>
      </c>
      <c r="BQ98" s="676">
        <v>0</v>
      </c>
      <c r="BR98" s="676">
        <v>0</v>
      </c>
      <c r="BS98" s="676">
        <v>0</v>
      </c>
      <c r="BT98" s="677"/>
      <c r="BU98" s="162"/>
    </row>
    <row r="99" spans="2:73" ht="15.75">
      <c r="B99" s="738" t="s">
        <v>798</v>
      </c>
      <c r="C99" s="738" t="s">
        <v>783</v>
      </c>
      <c r="D99" s="738" t="s">
        <v>9</v>
      </c>
      <c r="E99" s="738" t="s">
        <v>753</v>
      </c>
      <c r="F99" s="738" t="s">
        <v>783</v>
      </c>
      <c r="G99" s="738" t="s">
        <v>782</v>
      </c>
      <c r="H99" s="738">
        <v>2014</v>
      </c>
      <c r="I99" s="624" t="s">
        <v>571</v>
      </c>
      <c r="J99" s="624" t="s">
        <v>586</v>
      </c>
      <c r="K99" s="613"/>
      <c r="L99" s="675">
        <v>0</v>
      </c>
      <c r="M99" s="676">
        <v>0</v>
      </c>
      <c r="N99" s="676">
        <v>0</v>
      </c>
      <c r="O99" s="676">
        <v>86.1387</v>
      </c>
      <c r="P99" s="676">
        <v>0</v>
      </c>
      <c r="Q99" s="676">
        <v>0</v>
      </c>
      <c r="R99" s="676">
        <v>0</v>
      </c>
      <c r="S99" s="676">
        <v>0</v>
      </c>
      <c r="T99" s="676">
        <v>0</v>
      </c>
      <c r="U99" s="676">
        <v>0</v>
      </c>
      <c r="V99" s="676">
        <v>0</v>
      </c>
      <c r="W99" s="676">
        <v>0</v>
      </c>
      <c r="X99" s="676">
        <v>0</v>
      </c>
      <c r="Y99" s="676">
        <v>0</v>
      </c>
      <c r="Z99" s="676">
        <v>0</v>
      </c>
      <c r="AA99" s="676">
        <v>0</v>
      </c>
      <c r="AB99" s="676">
        <v>0</v>
      </c>
      <c r="AC99" s="676">
        <v>0</v>
      </c>
      <c r="AD99" s="676">
        <v>0</v>
      </c>
      <c r="AE99" s="676">
        <v>0</v>
      </c>
      <c r="AF99" s="676">
        <v>0</v>
      </c>
      <c r="AG99" s="676">
        <v>0</v>
      </c>
      <c r="AH99" s="676">
        <v>0</v>
      </c>
      <c r="AI99" s="676">
        <v>0</v>
      </c>
      <c r="AJ99" s="676">
        <v>0</v>
      </c>
      <c r="AK99" s="676">
        <v>0</v>
      </c>
      <c r="AL99" s="676">
        <v>0</v>
      </c>
      <c r="AM99" s="676">
        <v>0</v>
      </c>
      <c r="AN99" s="676">
        <v>0</v>
      </c>
      <c r="AO99" s="677">
        <v>0</v>
      </c>
      <c r="AP99" s="613"/>
      <c r="AQ99" s="675">
        <v>0</v>
      </c>
      <c r="AR99" s="676">
        <v>0</v>
      </c>
      <c r="AS99" s="676">
        <v>0</v>
      </c>
      <c r="AT99" s="676">
        <v>0</v>
      </c>
      <c r="AU99" s="676">
        <v>0</v>
      </c>
      <c r="AV99" s="676">
        <v>0</v>
      </c>
      <c r="AW99" s="676">
        <v>0</v>
      </c>
      <c r="AX99" s="676">
        <v>0</v>
      </c>
      <c r="AY99" s="676">
        <v>0</v>
      </c>
      <c r="AZ99" s="676">
        <v>0</v>
      </c>
      <c r="BA99" s="676">
        <v>0</v>
      </c>
      <c r="BB99" s="676">
        <v>0</v>
      </c>
      <c r="BC99" s="676">
        <v>0</v>
      </c>
      <c r="BD99" s="676">
        <v>0</v>
      </c>
      <c r="BE99" s="676">
        <v>0</v>
      </c>
      <c r="BF99" s="676">
        <v>0</v>
      </c>
      <c r="BG99" s="676">
        <v>0</v>
      </c>
      <c r="BH99" s="676">
        <v>0</v>
      </c>
      <c r="BI99" s="676">
        <v>0</v>
      </c>
      <c r="BJ99" s="676">
        <v>0</v>
      </c>
      <c r="BK99" s="676">
        <v>0</v>
      </c>
      <c r="BL99" s="676">
        <v>0</v>
      </c>
      <c r="BM99" s="676">
        <v>0</v>
      </c>
      <c r="BN99" s="676">
        <v>0</v>
      </c>
      <c r="BO99" s="676">
        <v>0</v>
      </c>
      <c r="BP99" s="676">
        <v>0</v>
      </c>
      <c r="BQ99" s="676">
        <v>0</v>
      </c>
      <c r="BR99" s="676">
        <v>0</v>
      </c>
      <c r="BS99" s="676">
        <v>0</v>
      </c>
      <c r="BT99" s="677"/>
      <c r="BU99" s="162"/>
    </row>
    <row r="100" spans="2:73" ht="15.75">
      <c r="B100" s="738" t="s">
        <v>776</v>
      </c>
      <c r="C100" s="738" t="s">
        <v>779</v>
      </c>
      <c r="D100" s="738" t="s">
        <v>799</v>
      </c>
      <c r="E100" s="738" t="s">
        <v>753</v>
      </c>
      <c r="F100" s="738" t="s">
        <v>795</v>
      </c>
      <c r="G100" s="738" t="s">
        <v>782</v>
      </c>
      <c r="H100" s="738">
        <v>2014</v>
      </c>
      <c r="I100" s="624" t="s">
        <v>571</v>
      </c>
      <c r="J100" s="624" t="s">
        <v>586</v>
      </c>
      <c r="K100" s="613"/>
      <c r="L100" s="675">
        <v>0</v>
      </c>
      <c r="M100" s="676">
        <v>0</v>
      </c>
      <c r="N100" s="676">
        <v>0</v>
      </c>
      <c r="O100" s="676">
        <v>303.90170000000001</v>
      </c>
      <c r="P100" s="676">
        <v>0</v>
      </c>
      <c r="Q100" s="676">
        <v>0</v>
      </c>
      <c r="R100" s="676">
        <v>0</v>
      </c>
      <c r="S100" s="676">
        <v>0</v>
      </c>
      <c r="T100" s="676">
        <v>0</v>
      </c>
      <c r="U100" s="676">
        <v>0</v>
      </c>
      <c r="V100" s="676">
        <v>0</v>
      </c>
      <c r="W100" s="676">
        <v>0</v>
      </c>
      <c r="X100" s="676">
        <v>0</v>
      </c>
      <c r="Y100" s="676">
        <v>0</v>
      </c>
      <c r="Z100" s="676">
        <v>0</v>
      </c>
      <c r="AA100" s="676">
        <v>0</v>
      </c>
      <c r="AB100" s="676">
        <v>0</v>
      </c>
      <c r="AC100" s="676">
        <v>0</v>
      </c>
      <c r="AD100" s="676">
        <v>0</v>
      </c>
      <c r="AE100" s="676">
        <v>0</v>
      </c>
      <c r="AF100" s="676">
        <v>0</v>
      </c>
      <c r="AG100" s="676">
        <v>0</v>
      </c>
      <c r="AH100" s="676">
        <v>0</v>
      </c>
      <c r="AI100" s="676">
        <v>0</v>
      </c>
      <c r="AJ100" s="676">
        <v>0</v>
      </c>
      <c r="AK100" s="676">
        <v>0</v>
      </c>
      <c r="AL100" s="676">
        <v>0</v>
      </c>
      <c r="AM100" s="676">
        <v>0</v>
      </c>
      <c r="AN100" s="676">
        <v>0</v>
      </c>
      <c r="AO100" s="677">
        <v>0</v>
      </c>
      <c r="AP100" s="613"/>
      <c r="AQ100" s="675">
        <v>0</v>
      </c>
      <c r="AR100" s="676">
        <v>0</v>
      </c>
      <c r="AS100" s="676">
        <v>0</v>
      </c>
      <c r="AT100" s="676">
        <v>0</v>
      </c>
      <c r="AU100" s="676">
        <v>0</v>
      </c>
      <c r="AV100" s="676">
        <v>0</v>
      </c>
      <c r="AW100" s="676">
        <v>0</v>
      </c>
      <c r="AX100" s="676">
        <v>0</v>
      </c>
      <c r="AY100" s="676">
        <v>0</v>
      </c>
      <c r="AZ100" s="676">
        <v>0</v>
      </c>
      <c r="BA100" s="676">
        <v>0</v>
      </c>
      <c r="BB100" s="676">
        <v>0</v>
      </c>
      <c r="BC100" s="676">
        <v>0</v>
      </c>
      <c r="BD100" s="676">
        <v>0</v>
      </c>
      <c r="BE100" s="676">
        <v>0</v>
      </c>
      <c r="BF100" s="676">
        <v>0</v>
      </c>
      <c r="BG100" s="676">
        <v>0</v>
      </c>
      <c r="BH100" s="676">
        <v>0</v>
      </c>
      <c r="BI100" s="676">
        <v>0</v>
      </c>
      <c r="BJ100" s="676">
        <v>0</v>
      </c>
      <c r="BK100" s="676">
        <v>0</v>
      </c>
      <c r="BL100" s="676">
        <v>0</v>
      </c>
      <c r="BM100" s="676">
        <v>0</v>
      </c>
      <c r="BN100" s="676">
        <v>0</v>
      </c>
      <c r="BO100" s="676">
        <v>0</v>
      </c>
      <c r="BP100" s="676">
        <v>0</v>
      </c>
      <c r="BQ100" s="676">
        <v>0</v>
      </c>
      <c r="BR100" s="676">
        <v>0</v>
      </c>
      <c r="BS100" s="676">
        <v>0</v>
      </c>
      <c r="BT100" s="677"/>
      <c r="BU100" s="162"/>
    </row>
    <row r="101" spans="2:73">
      <c r="B101" s="738" t="s">
        <v>776</v>
      </c>
      <c r="C101" s="738" t="s">
        <v>783</v>
      </c>
      <c r="D101" s="738" t="s">
        <v>9</v>
      </c>
      <c r="E101" s="738" t="s">
        <v>753</v>
      </c>
      <c r="F101" s="738" t="s">
        <v>783</v>
      </c>
      <c r="G101" s="738" t="s">
        <v>782</v>
      </c>
      <c r="H101" s="738">
        <v>2014</v>
      </c>
      <c r="I101" s="624" t="s">
        <v>571</v>
      </c>
      <c r="J101" s="624" t="s">
        <v>586</v>
      </c>
      <c r="K101" s="613"/>
      <c r="L101" s="675">
        <v>0</v>
      </c>
      <c r="M101" s="676">
        <v>0</v>
      </c>
      <c r="N101" s="676">
        <v>0</v>
      </c>
      <c r="O101" s="676">
        <v>1699.769</v>
      </c>
      <c r="P101" s="676">
        <v>0</v>
      </c>
      <c r="Q101" s="676">
        <v>0</v>
      </c>
      <c r="R101" s="676">
        <v>0</v>
      </c>
      <c r="S101" s="676">
        <v>0</v>
      </c>
      <c r="T101" s="676">
        <v>0</v>
      </c>
      <c r="U101" s="676">
        <v>0</v>
      </c>
      <c r="V101" s="676">
        <v>0</v>
      </c>
      <c r="W101" s="676">
        <v>0</v>
      </c>
      <c r="X101" s="676">
        <v>0</v>
      </c>
      <c r="Y101" s="676">
        <v>0</v>
      </c>
      <c r="Z101" s="676">
        <v>0</v>
      </c>
      <c r="AA101" s="676">
        <v>0</v>
      </c>
      <c r="AB101" s="676">
        <v>0</v>
      </c>
      <c r="AC101" s="676">
        <v>0</v>
      </c>
      <c r="AD101" s="676">
        <v>0</v>
      </c>
      <c r="AE101" s="676">
        <v>0</v>
      </c>
      <c r="AF101" s="676">
        <v>0</v>
      </c>
      <c r="AG101" s="676">
        <v>0</v>
      </c>
      <c r="AH101" s="676">
        <v>0</v>
      </c>
      <c r="AI101" s="676">
        <v>0</v>
      </c>
      <c r="AJ101" s="676">
        <v>0</v>
      </c>
      <c r="AK101" s="676">
        <v>0</v>
      </c>
      <c r="AL101" s="676">
        <v>0</v>
      </c>
      <c r="AM101" s="676">
        <v>0</v>
      </c>
      <c r="AN101" s="676">
        <v>0</v>
      </c>
      <c r="AO101" s="677">
        <v>0</v>
      </c>
      <c r="AP101" s="613"/>
      <c r="AQ101" s="675">
        <v>0</v>
      </c>
      <c r="AR101" s="676">
        <v>0</v>
      </c>
      <c r="AS101" s="676">
        <v>0</v>
      </c>
      <c r="AT101" s="676">
        <v>0</v>
      </c>
      <c r="AU101" s="676">
        <v>0</v>
      </c>
      <c r="AV101" s="676">
        <v>0</v>
      </c>
      <c r="AW101" s="676">
        <v>0</v>
      </c>
      <c r="AX101" s="676">
        <v>0</v>
      </c>
      <c r="AY101" s="676">
        <v>0</v>
      </c>
      <c r="AZ101" s="676">
        <v>0</v>
      </c>
      <c r="BA101" s="676">
        <v>0</v>
      </c>
      <c r="BB101" s="676">
        <v>0</v>
      </c>
      <c r="BC101" s="676">
        <v>0</v>
      </c>
      <c r="BD101" s="676">
        <v>0</v>
      </c>
      <c r="BE101" s="676">
        <v>0</v>
      </c>
      <c r="BF101" s="676">
        <v>0</v>
      </c>
      <c r="BG101" s="676">
        <v>0</v>
      </c>
      <c r="BH101" s="676">
        <v>0</v>
      </c>
      <c r="BI101" s="676">
        <v>0</v>
      </c>
      <c r="BJ101" s="676">
        <v>0</v>
      </c>
      <c r="BK101" s="676">
        <v>0</v>
      </c>
      <c r="BL101" s="676">
        <v>0</v>
      </c>
      <c r="BM101" s="676">
        <v>0</v>
      </c>
      <c r="BN101" s="676">
        <v>0</v>
      </c>
      <c r="BO101" s="676">
        <v>0</v>
      </c>
      <c r="BP101" s="676">
        <v>0</v>
      </c>
      <c r="BQ101" s="676">
        <v>0</v>
      </c>
      <c r="BR101" s="676">
        <v>0</v>
      </c>
      <c r="BS101" s="676">
        <v>0</v>
      </c>
      <c r="BT101" s="677"/>
    </row>
    <row r="102" spans="2:73" ht="15.75">
      <c r="B102" s="738" t="s">
        <v>776</v>
      </c>
      <c r="C102" s="738" t="s">
        <v>783</v>
      </c>
      <c r="D102" s="738" t="s">
        <v>800</v>
      </c>
      <c r="E102" s="738" t="s">
        <v>753</v>
      </c>
      <c r="F102" s="738" t="s">
        <v>783</v>
      </c>
      <c r="G102" s="738" t="s">
        <v>778</v>
      </c>
      <c r="H102" s="738">
        <v>2012</v>
      </c>
      <c r="I102" s="624" t="s">
        <v>571</v>
      </c>
      <c r="J102" s="624" t="s">
        <v>579</v>
      </c>
      <c r="K102" s="613"/>
      <c r="L102" s="675">
        <v>0</v>
      </c>
      <c r="M102" s="676">
        <v>9.8324999999999996</v>
      </c>
      <c r="N102" s="676">
        <v>9.8324999999999996</v>
      </c>
      <c r="O102" s="676">
        <v>9.8324999999999996</v>
      </c>
      <c r="P102" s="676">
        <v>9.8324999999999996</v>
      </c>
      <c r="Q102" s="676">
        <v>9.8324999999999996</v>
      </c>
      <c r="R102" s="676">
        <v>9.8324999999999996</v>
      </c>
      <c r="S102" s="676">
        <v>9.8324999999999996</v>
      </c>
      <c r="T102" s="676">
        <v>9.8324999999999996</v>
      </c>
      <c r="U102" s="676">
        <v>9.8324999999999996</v>
      </c>
      <c r="V102" s="676">
        <v>9.8324999999999996</v>
      </c>
      <c r="W102" s="676">
        <v>9.8324999999999996</v>
      </c>
      <c r="X102" s="676">
        <v>9.8324999999999996</v>
      </c>
      <c r="Y102" s="676">
        <v>9.8324999999999996</v>
      </c>
      <c r="Z102" s="676">
        <v>9.8324999999999996</v>
      </c>
      <c r="AA102" s="676">
        <v>9.8324999999999996</v>
      </c>
      <c r="AB102" s="676">
        <v>9.8324999999999996</v>
      </c>
      <c r="AC102" s="676">
        <v>9.8324999999999996</v>
      </c>
      <c r="AD102" s="676">
        <v>9.8324999999999996</v>
      </c>
      <c r="AE102" s="676">
        <v>9.8324999999999996</v>
      </c>
      <c r="AF102" s="676">
        <v>9.8324999999999996</v>
      </c>
      <c r="AG102" s="676">
        <v>0</v>
      </c>
      <c r="AH102" s="676">
        <v>0</v>
      </c>
      <c r="AI102" s="676">
        <v>0</v>
      </c>
      <c r="AJ102" s="676">
        <v>0</v>
      </c>
      <c r="AK102" s="676">
        <v>0</v>
      </c>
      <c r="AL102" s="676">
        <v>0</v>
      </c>
      <c r="AM102" s="676">
        <v>0</v>
      </c>
      <c r="AN102" s="676">
        <v>0</v>
      </c>
      <c r="AO102" s="677">
        <v>0</v>
      </c>
      <c r="AP102" s="613"/>
      <c r="AQ102" s="675">
        <v>0</v>
      </c>
      <c r="AR102" s="675">
        <v>8280</v>
      </c>
      <c r="AS102" s="676">
        <v>8280</v>
      </c>
      <c r="AT102" s="676">
        <v>8280</v>
      </c>
      <c r="AU102" s="676">
        <v>8280</v>
      </c>
      <c r="AV102" s="676">
        <v>8280</v>
      </c>
      <c r="AW102" s="676">
        <v>8280</v>
      </c>
      <c r="AX102" s="676">
        <v>8280</v>
      </c>
      <c r="AY102" s="676">
        <v>8280</v>
      </c>
      <c r="AZ102" s="676">
        <v>8280</v>
      </c>
      <c r="BA102" s="676">
        <v>8280</v>
      </c>
      <c r="BB102" s="676">
        <v>8280</v>
      </c>
      <c r="BC102" s="676">
        <v>8280</v>
      </c>
      <c r="BD102" s="676">
        <v>8280</v>
      </c>
      <c r="BE102" s="676">
        <v>8280</v>
      </c>
      <c r="BF102" s="676">
        <v>8280</v>
      </c>
      <c r="BG102" s="676">
        <v>8280</v>
      </c>
      <c r="BH102" s="676">
        <v>8280</v>
      </c>
      <c r="BI102" s="676">
        <v>8280</v>
      </c>
      <c r="BJ102" s="676">
        <v>8280</v>
      </c>
      <c r="BK102" s="676">
        <v>8280</v>
      </c>
      <c r="BL102" s="676">
        <v>0</v>
      </c>
      <c r="BM102" s="676">
        <v>0</v>
      </c>
      <c r="BN102" s="676">
        <v>0</v>
      </c>
      <c r="BO102" s="676">
        <v>0</v>
      </c>
      <c r="BP102" s="676">
        <v>0</v>
      </c>
      <c r="BQ102" s="676">
        <v>0</v>
      </c>
      <c r="BR102" s="676">
        <v>0</v>
      </c>
      <c r="BS102" s="676">
        <v>0</v>
      </c>
      <c r="BT102" s="676">
        <v>0</v>
      </c>
      <c r="BU102" s="162"/>
    </row>
    <row r="103" spans="2:73" ht="15.75">
      <c r="B103" s="743" t="s">
        <v>208</v>
      </c>
      <c r="C103" s="743" t="s">
        <v>490</v>
      </c>
      <c r="D103" s="743" t="s">
        <v>801</v>
      </c>
      <c r="E103" s="743" t="s">
        <v>753</v>
      </c>
      <c r="F103" s="743" t="s">
        <v>781</v>
      </c>
      <c r="G103" s="743" t="s">
        <v>778</v>
      </c>
      <c r="H103" s="743">
        <v>2015</v>
      </c>
      <c r="I103" s="624" t="s">
        <v>572</v>
      </c>
      <c r="J103" s="624" t="s">
        <v>586</v>
      </c>
      <c r="K103" s="613"/>
      <c r="L103" s="675">
        <v>0</v>
      </c>
      <c r="M103" s="676">
        <v>0</v>
      </c>
      <c r="N103" s="676">
        <v>0</v>
      </c>
      <c r="O103" s="676">
        <v>0</v>
      </c>
      <c r="P103" s="676">
        <v>50</v>
      </c>
      <c r="Q103" s="676">
        <v>50</v>
      </c>
      <c r="R103" s="676">
        <v>50</v>
      </c>
      <c r="S103" s="676">
        <v>50</v>
      </c>
      <c r="T103" s="676">
        <v>50</v>
      </c>
      <c r="U103" s="676">
        <v>50</v>
      </c>
      <c r="V103" s="676">
        <v>50</v>
      </c>
      <c r="W103" s="676">
        <v>50</v>
      </c>
      <c r="X103" s="676">
        <v>50</v>
      </c>
      <c r="Y103" s="676">
        <v>50</v>
      </c>
      <c r="Z103" s="676">
        <v>0</v>
      </c>
      <c r="AA103" s="676">
        <v>0</v>
      </c>
      <c r="AB103" s="676">
        <v>0</v>
      </c>
      <c r="AC103" s="676">
        <v>0</v>
      </c>
      <c r="AD103" s="676">
        <v>0</v>
      </c>
      <c r="AE103" s="676">
        <v>0</v>
      </c>
      <c r="AF103" s="676">
        <v>0</v>
      </c>
      <c r="AG103" s="676">
        <v>0</v>
      </c>
      <c r="AH103" s="676">
        <v>0</v>
      </c>
      <c r="AI103" s="676">
        <v>0</v>
      </c>
      <c r="AJ103" s="676">
        <v>0</v>
      </c>
      <c r="AK103" s="676">
        <v>0</v>
      </c>
      <c r="AL103" s="676">
        <v>0</v>
      </c>
      <c r="AM103" s="676">
        <v>0</v>
      </c>
      <c r="AN103" s="676">
        <v>0</v>
      </c>
      <c r="AO103" s="677">
        <v>0</v>
      </c>
      <c r="AP103" s="613"/>
      <c r="AQ103" s="675">
        <v>0</v>
      </c>
      <c r="AR103" s="676">
        <v>0</v>
      </c>
      <c r="AS103" s="676">
        <v>0</v>
      </c>
      <c r="AT103" s="676">
        <v>0</v>
      </c>
      <c r="AU103" s="676">
        <v>770101</v>
      </c>
      <c r="AV103" s="676">
        <v>770101</v>
      </c>
      <c r="AW103" s="676">
        <v>770101</v>
      </c>
      <c r="AX103" s="676">
        <v>770101</v>
      </c>
      <c r="AY103" s="676">
        <v>770101</v>
      </c>
      <c r="AZ103" s="676">
        <v>770101</v>
      </c>
      <c r="BA103" s="676">
        <v>770101</v>
      </c>
      <c r="BB103" s="676">
        <v>770101</v>
      </c>
      <c r="BC103" s="676">
        <v>770101</v>
      </c>
      <c r="BD103" s="676">
        <v>770101</v>
      </c>
      <c r="BE103" s="676">
        <v>0</v>
      </c>
      <c r="BF103" s="676">
        <v>0</v>
      </c>
      <c r="BG103" s="676">
        <v>0</v>
      </c>
      <c r="BH103" s="676">
        <v>0</v>
      </c>
      <c r="BI103" s="676">
        <v>0</v>
      </c>
      <c r="BJ103" s="676">
        <v>0</v>
      </c>
      <c r="BK103" s="676">
        <v>0</v>
      </c>
      <c r="BL103" s="676">
        <v>0</v>
      </c>
      <c r="BM103" s="676">
        <v>0</v>
      </c>
      <c r="BN103" s="676">
        <v>0</v>
      </c>
      <c r="BO103" s="676">
        <v>0</v>
      </c>
      <c r="BP103" s="676">
        <v>0</v>
      </c>
      <c r="BQ103" s="676">
        <v>0</v>
      </c>
      <c r="BR103" s="676">
        <v>0</v>
      </c>
      <c r="BS103" s="676">
        <v>0</v>
      </c>
      <c r="BT103" s="677">
        <v>0</v>
      </c>
      <c r="BU103" s="162"/>
    </row>
    <row r="104" spans="2:73" ht="15.75">
      <c r="B104" s="743" t="s">
        <v>208</v>
      </c>
      <c r="C104" s="743" t="s">
        <v>777</v>
      </c>
      <c r="D104" s="743" t="s">
        <v>97</v>
      </c>
      <c r="E104" s="743" t="s">
        <v>753</v>
      </c>
      <c r="F104" s="743" t="s">
        <v>29</v>
      </c>
      <c r="G104" s="743" t="s">
        <v>778</v>
      </c>
      <c r="H104" s="743">
        <v>2015</v>
      </c>
      <c r="I104" s="624" t="s">
        <v>572</v>
      </c>
      <c r="J104" s="624" t="s">
        <v>586</v>
      </c>
      <c r="K104" s="613"/>
      <c r="L104" s="675">
        <v>0</v>
      </c>
      <c r="M104" s="676">
        <v>0</v>
      </c>
      <c r="N104" s="676">
        <v>0</v>
      </c>
      <c r="O104" s="676">
        <v>0</v>
      </c>
      <c r="P104" s="676">
        <v>10</v>
      </c>
      <c r="Q104" s="676">
        <v>10</v>
      </c>
      <c r="R104" s="676">
        <v>10</v>
      </c>
      <c r="S104" s="676">
        <v>9</v>
      </c>
      <c r="T104" s="676">
        <v>4</v>
      </c>
      <c r="U104" s="676">
        <v>0</v>
      </c>
      <c r="V104" s="676">
        <v>0</v>
      </c>
      <c r="W104" s="676">
        <v>0</v>
      </c>
      <c r="X104" s="676">
        <v>0</v>
      </c>
      <c r="Y104" s="676">
        <v>0</v>
      </c>
      <c r="Z104" s="676">
        <v>0</v>
      </c>
      <c r="AA104" s="676">
        <v>0</v>
      </c>
      <c r="AB104" s="676">
        <v>0</v>
      </c>
      <c r="AC104" s="676">
        <v>0</v>
      </c>
      <c r="AD104" s="676">
        <v>0</v>
      </c>
      <c r="AE104" s="676">
        <v>0</v>
      </c>
      <c r="AF104" s="676">
        <v>0</v>
      </c>
      <c r="AG104" s="676">
        <v>0</v>
      </c>
      <c r="AH104" s="676">
        <v>0</v>
      </c>
      <c r="AI104" s="676">
        <v>0</v>
      </c>
      <c r="AJ104" s="676">
        <v>0</v>
      </c>
      <c r="AK104" s="676">
        <v>0</v>
      </c>
      <c r="AL104" s="676">
        <v>0</v>
      </c>
      <c r="AM104" s="676">
        <v>0</v>
      </c>
      <c r="AN104" s="676">
        <v>0</v>
      </c>
      <c r="AO104" s="677">
        <v>0</v>
      </c>
      <c r="AP104" s="613"/>
      <c r="AQ104" s="675">
        <v>0</v>
      </c>
      <c r="AR104" s="676">
        <v>0</v>
      </c>
      <c r="AS104" s="676">
        <v>0</v>
      </c>
      <c r="AT104" s="676">
        <v>0</v>
      </c>
      <c r="AU104" s="676">
        <v>62028</v>
      </c>
      <c r="AV104" s="676">
        <v>62028</v>
      </c>
      <c r="AW104" s="676">
        <v>62028</v>
      </c>
      <c r="AX104" s="676">
        <v>61193</v>
      </c>
      <c r="AY104" s="676">
        <v>30523</v>
      </c>
      <c r="AZ104" s="676">
        <v>0</v>
      </c>
      <c r="BA104" s="676">
        <v>0</v>
      </c>
      <c r="BB104" s="676">
        <v>0</v>
      </c>
      <c r="BC104" s="676">
        <v>0</v>
      </c>
      <c r="BD104" s="676">
        <v>0</v>
      </c>
      <c r="BE104" s="676">
        <v>0</v>
      </c>
      <c r="BF104" s="676">
        <v>0</v>
      </c>
      <c r="BG104" s="676">
        <v>0</v>
      </c>
      <c r="BH104" s="676">
        <v>0</v>
      </c>
      <c r="BI104" s="676">
        <v>0</v>
      </c>
      <c r="BJ104" s="676">
        <v>0</v>
      </c>
      <c r="BK104" s="676">
        <v>0</v>
      </c>
      <c r="BL104" s="676">
        <v>0</v>
      </c>
      <c r="BM104" s="676">
        <v>0</v>
      </c>
      <c r="BN104" s="676">
        <v>0</v>
      </c>
      <c r="BO104" s="676">
        <v>0</v>
      </c>
      <c r="BP104" s="676">
        <v>0</v>
      </c>
      <c r="BQ104" s="676">
        <v>0</v>
      </c>
      <c r="BR104" s="676">
        <v>0</v>
      </c>
      <c r="BS104" s="676">
        <v>0</v>
      </c>
      <c r="BT104" s="677">
        <v>0</v>
      </c>
      <c r="BU104" s="162"/>
    </row>
    <row r="105" spans="2:73" ht="15.75">
      <c r="B105" s="743" t="s">
        <v>208</v>
      </c>
      <c r="C105" s="743" t="s">
        <v>777</v>
      </c>
      <c r="D105" s="743" t="s">
        <v>95</v>
      </c>
      <c r="E105" s="743" t="s">
        <v>753</v>
      </c>
      <c r="F105" s="743" t="s">
        <v>29</v>
      </c>
      <c r="G105" s="743" t="s">
        <v>778</v>
      </c>
      <c r="H105" s="743">
        <v>2015</v>
      </c>
      <c r="I105" s="624" t="s">
        <v>572</v>
      </c>
      <c r="J105" s="624" t="s">
        <v>586</v>
      </c>
      <c r="K105" s="613"/>
      <c r="L105" s="675">
        <v>0</v>
      </c>
      <c r="M105" s="676">
        <v>0</v>
      </c>
      <c r="N105" s="676">
        <v>0</v>
      </c>
      <c r="O105" s="676">
        <v>0</v>
      </c>
      <c r="P105" s="676">
        <v>21</v>
      </c>
      <c r="Q105" s="676">
        <v>21</v>
      </c>
      <c r="R105" s="676">
        <v>21</v>
      </c>
      <c r="S105" s="676">
        <v>21</v>
      </c>
      <c r="T105" s="676">
        <v>21</v>
      </c>
      <c r="U105" s="676">
        <v>21</v>
      </c>
      <c r="V105" s="676">
        <v>21</v>
      </c>
      <c r="W105" s="676">
        <v>21</v>
      </c>
      <c r="X105" s="676">
        <v>21</v>
      </c>
      <c r="Y105" s="676">
        <v>21</v>
      </c>
      <c r="Z105" s="676">
        <v>18</v>
      </c>
      <c r="AA105" s="676">
        <v>18</v>
      </c>
      <c r="AB105" s="676">
        <v>18</v>
      </c>
      <c r="AC105" s="676">
        <v>18</v>
      </c>
      <c r="AD105" s="676">
        <v>18</v>
      </c>
      <c r="AE105" s="676">
        <v>18</v>
      </c>
      <c r="AF105" s="676">
        <v>7</v>
      </c>
      <c r="AG105" s="676">
        <v>7</v>
      </c>
      <c r="AH105" s="676">
        <v>7</v>
      </c>
      <c r="AI105" s="676">
        <v>7</v>
      </c>
      <c r="AJ105" s="676">
        <v>0</v>
      </c>
      <c r="AK105" s="676">
        <v>0</v>
      </c>
      <c r="AL105" s="676">
        <v>0</v>
      </c>
      <c r="AM105" s="676">
        <v>0</v>
      </c>
      <c r="AN105" s="676">
        <v>0</v>
      </c>
      <c r="AO105" s="677">
        <v>0</v>
      </c>
      <c r="AP105" s="613"/>
      <c r="AQ105" s="678">
        <v>0</v>
      </c>
      <c r="AR105" s="679">
        <v>0</v>
      </c>
      <c r="AS105" s="679">
        <v>0</v>
      </c>
      <c r="AT105" s="679">
        <v>0</v>
      </c>
      <c r="AU105" s="679">
        <v>322695</v>
      </c>
      <c r="AV105" s="679">
        <v>319758</v>
      </c>
      <c r="AW105" s="679">
        <v>319758</v>
      </c>
      <c r="AX105" s="679">
        <v>319758</v>
      </c>
      <c r="AY105" s="679">
        <v>319758</v>
      </c>
      <c r="AZ105" s="679">
        <v>319758</v>
      </c>
      <c r="BA105" s="679">
        <v>319758</v>
      </c>
      <c r="BB105" s="679">
        <v>319689</v>
      </c>
      <c r="BC105" s="679">
        <v>319689</v>
      </c>
      <c r="BD105" s="679">
        <v>319689</v>
      </c>
      <c r="BE105" s="679">
        <v>294941</v>
      </c>
      <c r="BF105" s="679">
        <v>293870</v>
      </c>
      <c r="BG105" s="679">
        <v>293870</v>
      </c>
      <c r="BH105" s="679">
        <v>292853</v>
      </c>
      <c r="BI105" s="679">
        <v>292853</v>
      </c>
      <c r="BJ105" s="679">
        <v>292726</v>
      </c>
      <c r="BK105" s="679">
        <v>109412</v>
      </c>
      <c r="BL105" s="679">
        <v>109412</v>
      </c>
      <c r="BM105" s="679">
        <v>109412</v>
      </c>
      <c r="BN105" s="679">
        <v>109412</v>
      </c>
      <c r="BO105" s="679">
        <v>0</v>
      </c>
      <c r="BP105" s="679">
        <v>0</v>
      </c>
      <c r="BQ105" s="679">
        <v>0</v>
      </c>
      <c r="BR105" s="679">
        <v>0</v>
      </c>
      <c r="BS105" s="679">
        <v>0</v>
      </c>
      <c r="BT105" s="680">
        <v>0</v>
      </c>
      <c r="BU105" s="162"/>
    </row>
    <row r="106" spans="2:73" ht="15.75">
      <c r="B106" s="743" t="s">
        <v>208</v>
      </c>
      <c r="C106" s="743" t="s">
        <v>777</v>
      </c>
      <c r="D106" s="743" t="s">
        <v>96</v>
      </c>
      <c r="E106" s="743" t="s">
        <v>753</v>
      </c>
      <c r="F106" s="743" t="s">
        <v>29</v>
      </c>
      <c r="G106" s="743" t="s">
        <v>778</v>
      </c>
      <c r="H106" s="743">
        <v>2015</v>
      </c>
      <c r="I106" s="624" t="s">
        <v>572</v>
      </c>
      <c r="J106" s="624" t="s">
        <v>586</v>
      </c>
      <c r="K106" s="613"/>
      <c r="L106" s="675">
        <v>0</v>
      </c>
      <c r="M106" s="676">
        <v>0</v>
      </c>
      <c r="N106" s="676">
        <v>0</v>
      </c>
      <c r="O106" s="676">
        <v>0</v>
      </c>
      <c r="P106" s="676">
        <v>40</v>
      </c>
      <c r="Q106" s="676">
        <v>40</v>
      </c>
      <c r="R106" s="676">
        <v>40</v>
      </c>
      <c r="S106" s="676">
        <v>40</v>
      </c>
      <c r="T106" s="676">
        <v>40</v>
      </c>
      <c r="U106" s="676">
        <v>40</v>
      </c>
      <c r="V106" s="676">
        <v>40</v>
      </c>
      <c r="W106" s="676">
        <v>40</v>
      </c>
      <c r="X106" s="676">
        <v>40</v>
      </c>
      <c r="Y106" s="676">
        <v>40</v>
      </c>
      <c r="Z106" s="676">
        <v>33</v>
      </c>
      <c r="AA106" s="676">
        <v>32</v>
      </c>
      <c r="AB106" s="676">
        <v>32</v>
      </c>
      <c r="AC106" s="676">
        <v>31</v>
      </c>
      <c r="AD106" s="676">
        <v>31</v>
      </c>
      <c r="AE106" s="676">
        <v>31</v>
      </c>
      <c r="AF106" s="676">
        <v>12</v>
      </c>
      <c r="AG106" s="676">
        <v>12</v>
      </c>
      <c r="AH106" s="676">
        <v>12</v>
      </c>
      <c r="AI106" s="676">
        <v>12</v>
      </c>
      <c r="AJ106" s="676">
        <v>0</v>
      </c>
      <c r="AK106" s="676">
        <v>0</v>
      </c>
      <c r="AL106" s="676">
        <v>0</v>
      </c>
      <c r="AM106" s="676">
        <v>0</v>
      </c>
      <c r="AN106" s="676">
        <v>0</v>
      </c>
      <c r="AO106" s="677">
        <v>0</v>
      </c>
      <c r="AP106" s="613"/>
      <c r="AQ106" s="672">
        <v>0</v>
      </c>
      <c r="AR106" s="673">
        <v>0</v>
      </c>
      <c r="AS106" s="673">
        <v>0</v>
      </c>
      <c r="AT106" s="673">
        <v>0</v>
      </c>
      <c r="AU106" s="673">
        <v>596157</v>
      </c>
      <c r="AV106" s="673">
        <v>585562</v>
      </c>
      <c r="AW106" s="673">
        <v>585562</v>
      </c>
      <c r="AX106" s="673">
        <v>585562</v>
      </c>
      <c r="AY106" s="673">
        <v>585562</v>
      </c>
      <c r="AZ106" s="673">
        <v>585562</v>
      </c>
      <c r="BA106" s="673">
        <v>585562</v>
      </c>
      <c r="BB106" s="673">
        <v>585255</v>
      </c>
      <c r="BC106" s="673">
        <v>585255</v>
      </c>
      <c r="BD106" s="673">
        <v>585255</v>
      </c>
      <c r="BE106" s="673">
        <v>539689</v>
      </c>
      <c r="BF106" s="673">
        <v>511901</v>
      </c>
      <c r="BG106" s="673">
        <v>511901</v>
      </c>
      <c r="BH106" s="673">
        <v>500890</v>
      </c>
      <c r="BI106" s="673">
        <v>500890</v>
      </c>
      <c r="BJ106" s="673">
        <v>499723</v>
      </c>
      <c r="BK106" s="673">
        <v>185129</v>
      </c>
      <c r="BL106" s="673">
        <v>185129</v>
      </c>
      <c r="BM106" s="673">
        <v>185129</v>
      </c>
      <c r="BN106" s="673">
        <v>185129</v>
      </c>
      <c r="BO106" s="673">
        <v>0</v>
      </c>
      <c r="BP106" s="673">
        <v>0</v>
      </c>
      <c r="BQ106" s="673">
        <v>0</v>
      </c>
      <c r="BR106" s="673">
        <v>0</v>
      </c>
      <c r="BS106" s="673">
        <v>0</v>
      </c>
      <c r="BT106" s="674">
        <v>0</v>
      </c>
      <c r="BU106" s="162"/>
    </row>
    <row r="107" spans="2:73" ht="15.75">
      <c r="B107" s="743" t="s">
        <v>208</v>
      </c>
      <c r="C107" s="743" t="s">
        <v>777</v>
      </c>
      <c r="D107" s="743" t="s">
        <v>673</v>
      </c>
      <c r="E107" s="743" t="s">
        <v>753</v>
      </c>
      <c r="F107" s="743" t="s">
        <v>29</v>
      </c>
      <c r="G107" s="743" t="s">
        <v>778</v>
      </c>
      <c r="H107" s="743">
        <v>2015</v>
      </c>
      <c r="I107" s="624" t="s">
        <v>572</v>
      </c>
      <c r="J107" s="624" t="s">
        <v>586</v>
      </c>
      <c r="K107" s="613"/>
      <c r="L107" s="675">
        <v>0</v>
      </c>
      <c r="M107" s="676">
        <v>0</v>
      </c>
      <c r="N107" s="676">
        <v>0</v>
      </c>
      <c r="O107" s="676">
        <v>0</v>
      </c>
      <c r="P107" s="676">
        <v>204</v>
      </c>
      <c r="Q107" s="676">
        <v>204</v>
      </c>
      <c r="R107" s="676">
        <v>204</v>
      </c>
      <c r="S107" s="676">
        <v>204</v>
      </c>
      <c r="T107" s="676">
        <v>204</v>
      </c>
      <c r="U107" s="676">
        <v>204</v>
      </c>
      <c r="V107" s="676">
        <v>204</v>
      </c>
      <c r="W107" s="676">
        <v>204</v>
      </c>
      <c r="X107" s="676">
        <v>204</v>
      </c>
      <c r="Y107" s="676">
        <v>204</v>
      </c>
      <c r="Z107" s="676">
        <v>204</v>
      </c>
      <c r="AA107" s="676">
        <v>204</v>
      </c>
      <c r="AB107" s="676">
        <v>204</v>
      </c>
      <c r="AC107" s="676">
        <v>204</v>
      </c>
      <c r="AD107" s="676">
        <v>204</v>
      </c>
      <c r="AE107" s="676">
        <v>204</v>
      </c>
      <c r="AF107" s="676">
        <v>204</v>
      </c>
      <c r="AG107" s="676">
        <v>204</v>
      </c>
      <c r="AH107" s="676">
        <v>184</v>
      </c>
      <c r="AI107" s="676">
        <v>0</v>
      </c>
      <c r="AJ107" s="676">
        <v>0</v>
      </c>
      <c r="AK107" s="676">
        <v>0</v>
      </c>
      <c r="AL107" s="676">
        <v>0</v>
      </c>
      <c r="AM107" s="676">
        <v>0</v>
      </c>
      <c r="AN107" s="676">
        <v>0</v>
      </c>
      <c r="AO107" s="677">
        <v>0</v>
      </c>
      <c r="AP107" s="613"/>
      <c r="AQ107" s="675">
        <v>0</v>
      </c>
      <c r="AR107" s="676">
        <v>0</v>
      </c>
      <c r="AS107" s="676">
        <v>0</v>
      </c>
      <c r="AT107" s="676">
        <v>0</v>
      </c>
      <c r="AU107" s="676">
        <v>387380</v>
      </c>
      <c r="AV107" s="676">
        <v>387380</v>
      </c>
      <c r="AW107" s="676">
        <v>387380</v>
      </c>
      <c r="AX107" s="676">
        <v>387380</v>
      </c>
      <c r="AY107" s="676">
        <v>387380</v>
      </c>
      <c r="AZ107" s="676">
        <v>387380</v>
      </c>
      <c r="BA107" s="676">
        <v>387380</v>
      </c>
      <c r="BB107" s="676">
        <v>387380</v>
      </c>
      <c r="BC107" s="676">
        <v>387380</v>
      </c>
      <c r="BD107" s="676">
        <v>387380</v>
      </c>
      <c r="BE107" s="676">
        <v>387380</v>
      </c>
      <c r="BF107" s="676">
        <v>387380</v>
      </c>
      <c r="BG107" s="676">
        <v>387380</v>
      </c>
      <c r="BH107" s="676">
        <v>387380</v>
      </c>
      <c r="BI107" s="676">
        <v>387380</v>
      </c>
      <c r="BJ107" s="676">
        <v>387380</v>
      </c>
      <c r="BK107" s="676">
        <v>387380</v>
      </c>
      <c r="BL107" s="676">
        <v>387380</v>
      </c>
      <c r="BM107" s="676">
        <v>369404</v>
      </c>
      <c r="BN107" s="676">
        <v>0</v>
      </c>
      <c r="BO107" s="676">
        <v>0</v>
      </c>
      <c r="BP107" s="676">
        <v>0</v>
      </c>
      <c r="BQ107" s="676">
        <v>0</v>
      </c>
      <c r="BR107" s="676">
        <v>0</v>
      </c>
      <c r="BS107" s="676">
        <v>0</v>
      </c>
      <c r="BT107" s="677">
        <v>0</v>
      </c>
      <c r="BU107" s="162"/>
    </row>
    <row r="108" spans="2:73" ht="15.75">
      <c r="B108" s="743" t="s">
        <v>208</v>
      </c>
      <c r="C108" s="743" t="s">
        <v>779</v>
      </c>
      <c r="D108" s="743" t="s">
        <v>100</v>
      </c>
      <c r="E108" s="743" t="s">
        <v>753</v>
      </c>
      <c r="F108" s="743" t="s">
        <v>781</v>
      </c>
      <c r="G108" s="743" t="s">
        <v>778</v>
      </c>
      <c r="H108" s="743">
        <v>2015</v>
      </c>
      <c r="I108" s="624" t="s">
        <v>572</v>
      </c>
      <c r="J108" s="624" t="s">
        <v>586</v>
      </c>
      <c r="K108" s="613"/>
      <c r="L108" s="675">
        <v>0</v>
      </c>
      <c r="M108" s="676">
        <v>0</v>
      </c>
      <c r="N108" s="676">
        <v>0</v>
      </c>
      <c r="O108" s="676">
        <v>0</v>
      </c>
      <c r="P108" s="676">
        <v>308</v>
      </c>
      <c r="Q108" s="676">
        <v>308</v>
      </c>
      <c r="R108" s="676">
        <v>297</v>
      </c>
      <c r="S108" s="676">
        <v>297</v>
      </c>
      <c r="T108" s="676">
        <v>297</v>
      </c>
      <c r="U108" s="676">
        <v>297</v>
      </c>
      <c r="V108" s="676">
        <v>290</v>
      </c>
      <c r="W108" s="676">
        <v>290</v>
      </c>
      <c r="X108" s="676">
        <v>289</v>
      </c>
      <c r="Y108" s="676">
        <v>265</v>
      </c>
      <c r="Z108" s="676">
        <v>204</v>
      </c>
      <c r="AA108" s="676">
        <v>203</v>
      </c>
      <c r="AB108" s="676">
        <v>174</v>
      </c>
      <c r="AC108" s="676">
        <v>139</v>
      </c>
      <c r="AD108" s="676">
        <v>139</v>
      </c>
      <c r="AE108" s="676">
        <v>108</v>
      </c>
      <c r="AF108" s="676">
        <v>51</v>
      </c>
      <c r="AG108" s="676">
        <v>51</v>
      </c>
      <c r="AH108" s="676">
        <v>51</v>
      </c>
      <c r="AI108" s="676">
        <v>51</v>
      </c>
      <c r="AJ108" s="676">
        <v>0</v>
      </c>
      <c r="AK108" s="676">
        <v>0</v>
      </c>
      <c r="AL108" s="676">
        <v>0</v>
      </c>
      <c r="AM108" s="676">
        <v>0</v>
      </c>
      <c r="AN108" s="676">
        <v>0</v>
      </c>
      <c r="AO108" s="677">
        <v>0</v>
      </c>
      <c r="AP108" s="613"/>
      <c r="AQ108" s="675">
        <v>0</v>
      </c>
      <c r="AR108" s="676">
        <v>0</v>
      </c>
      <c r="AS108" s="676">
        <v>0</v>
      </c>
      <c r="AT108" s="676">
        <v>0</v>
      </c>
      <c r="AU108" s="676">
        <v>5333302</v>
      </c>
      <c r="AV108" s="676">
        <v>5333302</v>
      </c>
      <c r="AW108" s="676">
        <v>5298190</v>
      </c>
      <c r="AX108" s="676">
        <v>5298190</v>
      </c>
      <c r="AY108" s="676">
        <v>5298190</v>
      </c>
      <c r="AZ108" s="676">
        <v>5298190</v>
      </c>
      <c r="BA108" s="676">
        <v>5252067</v>
      </c>
      <c r="BB108" s="676">
        <v>5252067</v>
      </c>
      <c r="BC108" s="676">
        <v>5087206</v>
      </c>
      <c r="BD108" s="676">
        <v>4874162</v>
      </c>
      <c r="BE108" s="676">
        <v>3913369</v>
      </c>
      <c r="BF108" s="676">
        <v>3476202</v>
      </c>
      <c r="BG108" s="676">
        <v>817957</v>
      </c>
      <c r="BH108" s="676">
        <v>705979</v>
      </c>
      <c r="BI108" s="676">
        <v>705979</v>
      </c>
      <c r="BJ108" s="676">
        <v>511737</v>
      </c>
      <c r="BK108" s="676">
        <v>136197</v>
      </c>
      <c r="BL108" s="676">
        <v>136197</v>
      </c>
      <c r="BM108" s="676">
        <v>136197</v>
      </c>
      <c r="BN108" s="676">
        <v>136197</v>
      </c>
      <c r="BO108" s="676">
        <v>0</v>
      </c>
      <c r="BP108" s="676">
        <v>0</v>
      </c>
      <c r="BQ108" s="676">
        <v>0</v>
      </c>
      <c r="BR108" s="676">
        <v>0</v>
      </c>
      <c r="BS108" s="676">
        <v>0</v>
      </c>
      <c r="BT108" s="677">
        <v>0</v>
      </c>
      <c r="BU108" s="162"/>
    </row>
    <row r="109" spans="2:73" ht="15.75">
      <c r="B109" s="743" t="s">
        <v>208</v>
      </c>
      <c r="C109" s="743" t="s">
        <v>779</v>
      </c>
      <c r="D109" s="743" t="s">
        <v>101</v>
      </c>
      <c r="E109" s="743" t="s">
        <v>753</v>
      </c>
      <c r="F109" s="743" t="s">
        <v>781</v>
      </c>
      <c r="G109" s="743" t="s">
        <v>778</v>
      </c>
      <c r="H109" s="743">
        <v>2015</v>
      </c>
      <c r="I109" s="624" t="s">
        <v>572</v>
      </c>
      <c r="J109" s="624" t="s">
        <v>586</v>
      </c>
      <c r="K109" s="613"/>
      <c r="L109" s="675">
        <v>0</v>
      </c>
      <c r="M109" s="676">
        <v>0</v>
      </c>
      <c r="N109" s="676">
        <v>0</v>
      </c>
      <c r="O109" s="676">
        <v>0</v>
      </c>
      <c r="P109" s="676">
        <v>66</v>
      </c>
      <c r="Q109" s="676">
        <v>57</v>
      </c>
      <c r="R109" s="676">
        <v>38</v>
      </c>
      <c r="S109" s="676">
        <v>38</v>
      </c>
      <c r="T109" s="676">
        <v>38</v>
      </c>
      <c r="U109" s="676">
        <v>38</v>
      </c>
      <c r="V109" s="676">
        <v>38</v>
      </c>
      <c r="W109" s="676">
        <v>38</v>
      </c>
      <c r="X109" s="676">
        <v>38</v>
      </c>
      <c r="Y109" s="676">
        <v>38</v>
      </c>
      <c r="Z109" s="676">
        <v>37</v>
      </c>
      <c r="AA109" s="676">
        <v>11</v>
      </c>
      <c r="AB109" s="676">
        <v>0</v>
      </c>
      <c r="AC109" s="676">
        <v>0</v>
      </c>
      <c r="AD109" s="676">
        <v>0</v>
      </c>
      <c r="AE109" s="676">
        <v>0</v>
      </c>
      <c r="AF109" s="676">
        <v>0</v>
      </c>
      <c r="AG109" s="676">
        <v>0</v>
      </c>
      <c r="AH109" s="676">
        <v>0</v>
      </c>
      <c r="AI109" s="676">
        <v>0</v>
      </c>
      <c r="AJ109" s="676">
        <v>0</v>
      </c>
      <c r="AK109" s="676">
        <v>0</v>
      </c>
      <c r="AL109" s="676">
        <v>0</v>
      </c>
      <c r="AM109" s="676">
        <v>0</v>
      </c>
      <c r="AN109" s="676">
        <v>0</v>
      </c>
      <c r="AO109" s="677">
        <v>0</v>
      </c>
      <c r="AP109" s="613"/>
      <c r="AQ109" s="675">
        <v>0</v>
      </c>
      <c r="AR109" s="676">
        <v>0</v>
      </c>
      <c r="AS109" s="676">
        <v>0</v>
      </c>
      <c r="AT109" s="676">
        <v>0</v>
      </c>
      <c r="AU109" s="676">
        <v>278584</v>
      </c>
      <c r="AV109" s="676">
        <v>239362</v>
      </c>
      <c r="AW109" s="676">
        <v>167643</v>
      </c>
      <c r="AX109" s="676">
        <v>167643</v>
      </c>
      <c r="AY109" s="676">
        <v>167643</v>
      </c>
      <c r="AZ109" s="676">
        <v>167643</v>
      </c>
      <c r="BA109" s="676">
        <v>167643</v>
      </c>
      <c r="BB109" s="676">
        <v>167643</v>
      </c>
      <c r="BC109" s="676">
        <v>167643</v>
      </c>
      <c r="BD109" s="676">
        <v>167643</v>
      </c>
      <c r="BE109" s="676">
        <v>166147</v>
      </c>
      <c r="BF109" s="676">
        <v>38934</v>
      </c>
      <c r="BG109" s="676">
        <v>0</v>
      </c>
      <c r="BH109" s="676">
        <v>0</v>
      </c>
      <c r="BI109" s="676">
        <v>0</v>
      </c>
      <c r="BJ109" s="676">
        <v>0</v>
      </c>
      <c r="BK109" s="676">
        <v>0</v>
      </c>
      <c r="BL109" s="676">
        <v>0</v>
      </c>
      <c r="BM109" s="676">
        <v>0</v>
      </c>
      <c r="BN109" s="676">
        <v>0</v>
      </c>
      <c r="BO109" s="676">
        <v>0</v>
      </c>
      <c r="BP109" s="676">
        <v>0</v>
      </c>
      <c r="BQ109" s="676">
        <v>0</v>
      </c>
      <c r="BR109" s="676">
        <v>0</v>
      </c>
      <c r="BS109" s="676">
        <v>0</v>
      </c>
      <c r="BT109" s="677">
        <v>0</v>
      </c>
      <c r="BU109" s="162"/>
    </row>
    <row r="110" spans="2:73" ht="15.75">
      <c r="B110" s="743" t="s">
        <v>208</v>
      </c>
      <c r="C110" s="738" t="s">
        <v>783</v>
      </c>
      <c r="D110" s="738" t="s">
        <v>104</v>
      </c>
      <c r="E110" s="738" t="s">
        <v>753</v>
      </c>
      <c r="F110" s="738" t="s">
        <v>783</v>
      </c>
      <c r="G110" s="738" t="s">
        <v>778</v>
      </c>
      <c r="H110" s="738">
        <v>2015</v>
      </c>
      <c r="I110" s="624" t="s">
        <v>572</v>
      </c>
      <c r="J110" s="624" t="s">
        <v>586</v>
      </c>
      <c r="K110" s="613"/>
      <c r="L110" s="675">
        <v>0</v>
      </c>
      <c r="M110" s="676">
        <v>0</v>
      </c>
      <c r="N110" s="676">
        <v>0</v>
      </c>
      <c r="O110" s="676">
        <v>0</v>
      </c>
      <c r="P110" s="676">
        <v>19</v>
      </c>
      <c r="Q110" s="676">
        <v>19</v>
      </c>
      <c r="R110" s="676">
        <v>19</v>
      </c>
      <c r="S110" s="676">
        <v>19</v>
      </c>
      <c r="T110" s="676">
        <v>19</v>
      </c>
      <c r="U110" s="676">
        <v>19</v>
      </c>
      <c r="V110" s="676">
        <v>19</v>
      </c>
      <c r="W110" s="676">
        <v>19</v>
      </c>
      <c r="X110" s="676">
        <v>19</v>
      </c>
      <c r="Y110" s="676">
        <v>19</v>
      </c>
      <c r="Z110" s="676">
        <v>0</v>
      </c>
      <c r="AA110" s="676">
        <v>0</v>
      </c>
      <c r="AB110" s="676">
        <v>0</v>
      </c>
      <c r="AC110" s="676">
        <v>0</v>
      </c>
      <c r="AD110" s="676">
        <v>0</v>
      </c>
      <c r="AE110" s="676">
        <v>0</v>
      </c>
      <c r="AF110" s="676">
        <v>0</v>
      </c>
      <c r="AG110" s="676">
        <v>0</v>
      </c>
      <c r="AH110" s="676">
        <v>0</v>
      </c>
      <c r="AI110" s="676">
        <v>0</v>
      </c>
      <c r="AJ110" s="676">
        <v>0</v>
      </c>
      <c r="AK110" s="676">
        <v>0</v>
      </c>
      <c r="AL110" s="676">
        <v>0</v>
      </c>
      <c r="AM110" s="676">
        <v>0</v>
      </c>
      <c r="AN110" s="676">
        <v>0</v>
      </c>
      <c r="AO110" s="677">
        <v>0</v>
      </c>
      <c r="AP110" s="613"/>
      <c r="AQ110" s="675">
        <v>0</v>
      </c>
      <c r="AR110" s="676">
        <v>0</v>
      </c>
      <c r="AS110" s="676">
        <v>0</v>
      </c>
      <c r="AT110" s="676">
        <v>0</v>
      </c>
      <c r="AU110" s="676">
        <v>164500</v>
      </c>
      <c r="AV110" s="676">
        <v>164500</v>
      </c>
      <c r="AW110" s="676">
        <v>164500</v>
      </c>
      <c r="AX110" s="676">
        <v>164500</v>
      </c>
      <c r="AY110" s="676">
        <v>164500</v>
      </c>
      <c r="AZ110" s="676">
        <v>164500</v>
      </c>
      <c r="BA110" s="676">
        <v>164500</v>
      </c>
      <c r="BB110" s="676">
        <v>164500</v>
      </c>
      <c r="BC110" s="676">
        <v>164500</v>
      </c>
      <c r="BD110" s="676">
        <v>164500</v>
      </c>
      <c r="BE110" s="676">
        <v>0</v>
      </c>
      <c r="BF110" s="676">
        <v>0</v>
      </c>
      <c r="BG110" s="676">
        <v>0</v>
      </c>
      <c r="BH110" s="676">
        <v>0</v>
      </c>
      <c r="BI110" s="676">
        <v>0</v>
      </c>
      <c r="BJ110" s="676">
        <v>0</v>
      </c>
      <c r="BK110" s="676">
        <v>0</v>
      </c>
      <c r="BL110" s="676">
        <v>0</v>
      </c>
      <c r="BM110" s="676">
        <v>0</v>
      </c>
      <c r="BN110" s="676">
        <v>0</v>
      </c>
      <c r="BO110" s="676">
        <v>0</v>
      </c>
      <c r="BP110" s="676">
        <v>0</v>
      </c>
      <c r="BQ110" s="676">
        <v>0</v>
      </c>
      <c r="BR110" s="676">
        <v>0</v>
      </c>
      <c r="BS110" s="676">
        <v>0</v>
      </c>
      <c r="BT110" s="677">
        <v>0</v>
      </c>
      <c r="BU110" s="162"/>
    </row>
    <row r="111" spans="2:73" ht="15.75">
      <c r="B111" s="743" t="s">
        <v>208</v>
      </c>
      <c r="C111" s="738" t="s">
        <v>783</v>
      </c>
      <c r="D111" s="738" t="s">
        <v>106</v>
      </c>
      <c r="E111" s="738" t="s">
        <v>753</v>
      </c>
      <c r="F111" s="738" t="s">
        <v>783</v>
      </c>
      <c r="G111" s="738" t="s">
        <v>778</v>
      </c>
      <c r="H111" s="738">
        <v>2015</v>
      </c>
      <c r="I111" s="624" t="s">
        <v>572</v>
      </c>
      <c r="J111" s="624" t="s">
        <v>586</v>
      </c>
      <c r="K111" s="613"/>
      <c r="L111" s="675">
        <v>0</v>
      </c>
      <c r="M111" s="676">
        <v>0</v>
      </c>
      <c r="N111" s="676">
        <v>0</v>
      </c>
      <c r="O111" s="676">
        <v>0</v>
      </c>
      <c r="P111" s="676">
        <v>8</v>
      </c>
      <c r="Q111" s="676">
        <v>8</v>
      </c>
      <c r="R111" s="676">
        <v>8</v>
      </c>
      <c r="S111" s="676">
        <v>8</v>
      </c>
      <c r="T111" s="676">
        <v>8</v>
      </c>
      <c r="U111" s="676">
        <v>8</v>
      </c>
      <c r="V111" s="676">
        <v>8</v>
      </c>
      <c r="W111" s="676">
        <v>8</v>
      </c>
      <c r="X111" s="676">
        <v>6</v>
      </c>
      <c r="Y111" s="676">
        <v>6</v>
      </c>
      <c r="Z111" s="676">
        <v>0</v>
      </c>
      <c r="AA111" s="676">
        <v>0</v>
      </c>
      <c r="AB111" s="676">
        <v>0</v>
      </c>
      <c r="AC111" s="676">
        <v>0</v>
      </c>
      <c r="AD111" s="676">
        <v>0</v>
      </c>
      <c r="AE111" s="676">
        <v>0</v>
      </c>
      <c r="AF111" s="676">
        <v>0</v>
      </c>
      <c r="AG111" s="676">
        <v>0</v>
      </c>
      <c r="AH111" s="676">
        <v>0</v>
      </c>
      <c r="AI111" s="676">
        <v>0</v>
      </c>
      <c r="AJ111" s="676">
        <v>0</v>
      </c>
      <c r="AK111" s="676">
        <v>0</v>
      </c>
      <c r="AL111" s="676">
        <v>0</v>
      </c>
      <c r="AM111" s="676">
        <v>0</v>
      </c>
      <c r="AN111" s="676">
        <v>0</v>
      </c>
      <c r="AO111" s="677">
        <v>0</v>
      </c>
      <c r="AP111" s="613"/>
      <c r="AQ111" s="675">
        <v>0</v>
      </c>
      <c r="AR111" s="676">
        <v>0</v>
      </c>
      <c r="AS111" s="676">
        <v>0</v>
      </c>
      <c r="AT111" s="676">
        <v>0</v>
      </c>
      <c r="AU111" s="676">
        <v>22293</v>
      </c>
      <c r="AV111" s="676">
        <v>22293</v>
      </c>
      <c r="AW111" s="676">
        <v>22293</v>
      </c>
      <c r="AX111" s="676">
        <v>22293</v>
      </c>
      <c r="AY111" s="676">
        <v>22293</v>
      </c>
      <c r="AZ111" s="676">
        <v>22293</v>
      </c>
      <c r="BA111" s="676">
        <v>22293</v>
      </c>
      <c r="BB111" s="676">
        <v>22293</v>
      </c>
      <c r="BC111" s="676">
        <v>20201</v>
      </c>
      <c r="BD111" s="676">
        <v>20201</v>
      </c>
      <c r="BE111" s="676">
        <v>0</v>
      </c>
      <c r="BF111" s="676">
        <v>0</v>
      </c>
      <c r="BG111" s="676">
        <v>0</v>
      </c>
      <c r="BH111" s="676">
        <v>0</v>
      </c>
      <c r="BI111" s="676">
        <v>0</v>
      </c>
      <c r="BJ111" s="676">
        <v>0</v>
      </c>
      <c r="BK111" s="676">
        <v>0</v>
      </c>
      <c r="BL111" s="676">
        <v>0</v>
      </c>
      <c r="BM111" s="676">
        <v>0</v>
      </c>
      <c r="BN111" s="676">
        <v>0</v>
      </c>
      <c r="BO111" s="676">
        <v>0</v>
      </c>
      <c r="BP111" s="676">
        <v>0</v>
      </c>
      <c r="BQ111" s="676">
        <v>0</v>
      </c>
      <c r="BR111" s="676">
        <v>0</v>
      </c>
      <c r="BS111" s="676">
        <v>0</v>
      </c>
      <c r="BT111" s="677">
        <v>0</v>
      </c>
      <c r="BU111" s="162"/>
    </row>
    <row r="112" spans="2:73">
      <c r="B112" s="743" t="s">
        <v>208</v>
      </c>
      <c r="C112" s="738" t="s">
        <v>490</v>
      </c>
      <c r="D112" s="738" t="s">
        <v>108</v>
      </c>
      <c r="E112" s="738" t="s">
        <v>753</v>
      </c>
      <c r="F112" s="738" t="s">
        <v>29</v>
      </c>
      <c r="G112" s="738" t="s">
        <v>778</v>
      </c>
      <c r="H112" s="738">
        <v>2015</v>
      </c>
      <c r="I112" s="624" t="s">
        <v>572</v>
      </c>
      <c r="J112" s="624" t="s">
        <v>586</v>
      </c>
      <c r="K112" s="613"/>
      <c r="L112" s="675">
        <v>0</v>
      </c>
      <c r="M112" s="676">
        <v>0</v>
      </c>
      <c r="N112" s="676">
        <v>0</v>
      </c>
      <c r="O112" s="676">
        <v>0</v>
      </c>
      <c r="P112" s="676">
        <v>6</v>
      </c>
      <c r="Q112" s="676">
        <v>6</v>
      </c>
      <c r="R112" s="676">
        <v>6</v>
      </c>
      <c r="S112" s="676">
        <v>6</v>
      </c>
      <c r="T112" s="676">
        <v>6</v>
      </c>
      <c r="U112" s="676">
        <v>6</v>
      </c>
      <c r="V112" s="676">
        <v>6</v>
      </c>
      <c r="W112" s="676">
        <v>6</v>
      </c>
      <c r="X112" s="676">
        <v>5</v>
      </c>
      <c r="Y112" s="676">
        <v>5</v>
      </c>
      <c r="Z112" s="676">
        <v>5</v>
      </c>
      <c r="AA112" s="676">
        <v>5</v>
      </c>
      <c r="AB112" s="676">
        <v>5</v>
      </c>
      <c r="AC112" s="676">
        <v>5</v>
      </c>
      <c r="AD112" s="676">
        <v>1</v>
      </c>
      <c r="AE112" s="676">
        <v>1</v>
      </c>
      <c r="AF112" s="676">
        <v>1</v>
      </c>
      <c r="AG112" s="676">
        <v>1</v>
      </c>
      <c r="AH112" s="676">
        <v>1</v>
      </c>
      <c r="AI112" s="676">
        <v>1</v>
      </c>
      <c r="AJ112" s="676">
        <v>0</v>
      </c>
      <c r="AK112" s="676">
        <v>0</v>
      </c>
      <c r="AL112" s="676">
        <v>0</v>
      </c>
      <c r="AM112" s="676">
        <v>0</v>
      </c>
      <c r="AN112" s="676">
        <v>0</v>
      </c>
      <c r="AO112" s="677">
        <v>0</v>
      </c>
      <c r="AP112" s="613"/>
      <c r="AQ112" s="675">
        <v>0</v>
      </c>
      <c r="AR112" s="676">
        <v>0</v>
      </c>
      <c r="AS112" s="676">
        <v>0</v>
      </c>
      <c r="AT112" s="676">
        <v>0</v>
      </c>
      <c r="AU112" s="676">
        <v>45402</v>
      </c>
      <c r="AV112" s="676">
        <v>41348</v>
      </c>
      <c r="AW112" s="676">
        <v>40659</v>
      </c>
      <c r="AX112" s="676">
        <v>39969</v>
      </c>
      <c r="AY112" s="676">
        <v>39900</v>
      </c>
      <c r="AZ112" s="676">
        <v>39900</v>
      </c>
      <c r="BA112" s="676">
        <v>39900</v>
      </c>
      <c r="BB112" s="676">
        <v>39300</v>
      </c>
      <c r="BC112" s="676">
        <v>32870</v>
      </c>
      <c r="BD112" s="676">
        <v>32484</v>
      </c>
      <c r="BE112" s="676">
        <v>32275</v>
      </c>
      <c r="BF112" s="676">
        <v>32275</v>
      </c>
      <c r="BG112" s="676">
        <v>32044</v>
      </c>
      <c r="BH112" s="676">
        <v>32044</v>
      </c>
      <c r="BI112" s="676">
        <v>4776</v>
      </c>
      <c r="BJ112" s="676">
        <v>4570</v>
      </c>
      <c r="BK112" s="676">
        <v>4570</v>
      </c>
      <c r="BL112" s="676">
        <v>4570</v>
      </c>
      <c r="BM112" s="676">
        <v>4570</v>
      </c>
      <c r="BN112" s="676">
        <v>4570</v>
      </c>
      <c r="BO112" s="676">
        <v>2141</v>
      </c>
      <c r="BP112" s="676">
        <v>0</v>
      </c>
      <c r="BQ112" s="676">
        <v>0</v>
      </c>
      <c r="BR112" s="676">
        <v>0</v>
      </c>
      <c r="BS112" s="676">
        <v>0</v>
      </c>
      <c r="BT112" s="677">
        <v>0</v>
      </c>
    </row>
    <row r="113" spans="2:73">
      <c r="B113" s="743" t="s">
        <v>208</v>
      </c>
      <c r="C113" s="738" t="s">
        <v>777</v>
      </c>
      <c r="D113" s="738" t="s">
        <v>95</v>
      </c>
      <c r="E113" s="738" t="s">
        <v>753</v>
      </c>
      <c r="F113" s="738" t="s">
        <v>781</v>
      </c>
      <c r="G113" s="738" t="s">
        <v>778</v>
      </c>
      <c r="H113" s="738">
        <v>2015</v>
      </c>
      <c r="I113" s="624" t="s">
        <v>573</v>
      </c>
      <c r="J113" s="624" t="s">
        <v>579</v>
      </c>
      <c r="K113" s="613"/>
      <c r="L113" s="675">
        <v>0</v>
      </c>
      <c r="M113" s="676">
        <v>0</v>
      </c>
      <c r="N113" s="676">
        <v>0</v>
      </c>
      <c r="O113" s="676">
        <v>0</v>
      </c>
      <c r="P113" s="676">
        <v>3</v>
      </c>
      <c r="Q113" s="676">
        <v>3</v>
      </c>
      <c r="R113" s="676">
        <v>3</v>
      </c>
      <c r="S113" s="676">
        <v>3</v>
      </c>
      <c r="T113" s="676">
        <v>3</v>
      </c>
      <c r="U113" s="676">
        <v>3</v>
      </c>
      <c r="V113" s="676">
        <v>3</v>
      </c>
      <c r="W113" s="676">
        <v>3</v>
      </c>
      <c r="X113" s="676">
        <v>3</v>
      </c>
      <c r="Y113" s="676">
        <v>3</v>
      </c>
      <c r="Z113" s="676">
        <v>3</v>
      </c>
      <c r="AA113" s="676">
        <v>3</v>
      </c>
      <c r="AB113" s="676">
        <v>3</v>
      </c>
      <c r="AC113" s="676">
        <v>3</v>
      </c>
      <c r="AD113" s="676">
        <v>3</v>
      </c>
      <c r="AE113" s="676">
        <v>3</v>
      </c>
      <c r="AF113" s="676">
        <v>2</v>
      </c>
      <c r="AG113" s="676">
        <v>2</v>
      </c>
      <c r="AH113" s="676">
        <v>2</v>
      </c>
      <c r="AI113" s="676">
        <v>2</v>
      </c>
      <c r="AJ113" s="676">
        <v>0</v>
      </c>
      <c r="AK113" s="676">
        <v>0</v>
      </c>
      <c r="AL113" s="676">
        <v>0</v>
      </c>
      <c r="AM113" s="676">
        <v>0</v>
      </c>
      <c r="AN113" s="676">
        <v>0</v>
      </c>
      <c r="AO113" s="677">
        <v>0</v>
      </c>
      <c r="AP113" s="613"/>
      <c r="AQ113" s="675">
        <v>0</v>
      </c>
      <c r="AR113" s="676">
        <v>0</v>
      </c>
      <c r="AS113" s="676">
        <v>0</v>
      </c>
      <c r="AT113" s="676">
        <v>0</v>
      </c>
      <c r="AU113" s="676">
        <v>53894</v>
      </c>
      <c r="AV113" s="676">
        <v>53119</v>
      </c>
      <c r="AW113" s="676">
        <v>53119</v>
      </c>
      <c r="AX113" s="676">
        <v>53119</v>
      </c>
      <c r="AY113" s="676">
        <v>53119</v>
      </c>
      <c r="AZ113" s="676">
        <v>53119</v>
      </c>
      <c r="BA113" s="676">
        <v>53119</v>
      </c>
      <c r="BB113" s="676">
        <v>53097</v>
      </c>
      <c r="BC113" s="676">
        <v>53097</v>
      </c>
      <c r="BD113" s="676">
        <v>53097</v>
      </c>
      <c r="BE113" s="676">
        <v>51777</v>
      </c>
      <c r="BF113" s="676">
        <v>51719</v>
      </c>
      <c r="BG113" s="676">
        <v>51719</v>
      </c>
      <c r="BH113" s="676">
        <v>51600</v>
      </c>
      <c r="BI113" s="676">
        <v>51600</v>
      </c>
      <c r="BJ113" s="676">
        <v>51506</v>
      </c>
      <c r="BK113" s="676">
        <v>26693</v>
      </c>
      <c r="BL113" s="676">
        <v>26693</v>
      </c>
      <c r="BM113" s="676">
        <v>26693</v>
      </c>
      <c r="BN113" s="676">
        <v>26693</v>
      </c>
      <c r="BO113" s="676">
        <v>0</v>
      </c>
      <c r="BP113" s="676">
        <v>0</v>
      </c>
      <c r="BQ113" s="676">
        <v>0</v>
      </c>
      <c r="BR113" s="676">
        <v>0</v>
      </c>
      <c r="BS113" s="676">
        <v>0</v>
      </c>
      <c r="BT113" s="677">
        <v>0</v>
      </c>
    </row>
    <row r="114" spans="2:73">
      <c r="B114" s="743" t="s">
        <v>208</v>
      </c>
      <c r="C114" s="738" t="s">
        <v>777</v>
      </c>
      <c r="D114" s="738" t="s">
        <v>96</v>
      </c>
      <c r="E114" s="738" t="s">
        <v>753</v>
      </c>
      <c r="F114" s="738" t="s">
        <v>29</v>
      </c>
      <c r="G114" s="738" t="s">
        <v>778</v>
      </c>
      <c r="H114" s="738">
        <v>2015</v>
      </c>
      <c r="I114" s="624" t="s">
        <v>573</v>
      </c>
      <c r="J114" s="624" t="s">
        <v>579</v>
      </c>
      <c r="K114" s="613"/>
      <c r="L114" s="675">
        <v>0</v>
      </c>
      <c r="M114" s="676">
        <v>0</v>
      </c>
      <c r="N114" s="676">
        <v>0</v>
      </c>
      <c r="O114" s="676">
        <v>0</v>
      </c>
      <c r="P114" s="676">
        <v>0</v>
      </c>
      <c r="Q114" s="676">
        <v>0</v>
      </c>
      <c r="R114" s="676">
        <v>0</v>
      </c>
      <c r="S114" s="676">
        <v>0</v>
      </c>
      <c r="T114" s="676">
        <v>0</v>
      </c>
      <c r="U114" s="676">
        <v>0</v>
      </c>
      <c r="V114" s="676">
        <v>0</v>
      </c>
      <c r="W114" s="676">
        <v>0</v>
      </c>
      <c r="X114" s="676">
        <v>0</v>
      </c>
      <c r="Y114" s="676">
        <v>0</v>
      </c>
      <c r="Z114" s="676">
        <v>0</v>
      </c>
      <c r="AA114" s="676">
        <v>0</v>
      </c>
      <c r="AB114" s="676">
        <v>0</v>
      </c>
      <c r="AC114" s="676">
        <v>0</v>
      </c>
      <c r="AD114" s="676">
        <v>0</v>
      </c>
      <c r="AE114" s="676">
        <v>0</v>
      </c>
      <c r="AF114" s="676">
        <v>0</v>
      </c>
      <c r="AG114" s="676">
        <v>0</v>
      </c>
      <c r="AH114" s="676">
        <v>0</v>
      </c>
      <c r="AI114" s="676">
        <v>0</v>
      </c>
      <c r="AJ114" s="676">
        <v>0</v>
      </c>
      <c r="AK114" s="676">
        <v>0</v>
      </c>
      <c r="AL114" s="676">
        <v>0</v>
      </c>
      <c r="AM114" s="676">
        <v>0</v>
      </c>
      <c r="AN114" s="676">
        <v>0</v>
      </c>
      <c r="AO114" s="677">
        <v>0</v>
      </c>
      <c r="AP114" s="613"/>
      <c r="AQ114" s="675">
        <v>0</v>
      </c>
      <c r="AR114" s="676">
        <v>0</v>
      </c>
      <c r="AS114" s="676">
        <v>0</v>
      </c>
      <c r="AT114" s="676">
        <v>0</v>
      </c>
      <c r="AU114" s="676">
        <v>6166</v>
      </c>
      <c r="AV114" s="676">
        <v>6094</v>
      </c>
      <c r="AW114" s="676">
        <v>6094</v>
      </c>
      <c r="AX114" s="676">
        <v>6094</v>
      </c>
      <c r="AY114" s="676">
        <v>6094</v>
      </c>
      <c r="AZ114" s="676">
        <v>6094</v>
      </c>
      <c r="BA114" s="676">
        <v>6094</v>
      </c>
      <c r="BB114" s="676">
        <v>6079</v>
      </c>
      <c r="BC114" s="676">
        <v>6079</v>
      </c>
      <c r="BD114" s="676">
        <v>6079</v>
      </c>
      <c r="BE114" s="676">
        <v>5156</v>
      </c>
      <c r="BF114" s="676">
        <v>5113</v>
      </c>
      <c r="BG114" s="676">
        <v>5113</v>
      </c>
      <c r="BH114" s="676">
        <v>4956</v>
      </c>
      <c r="BI114" s="676">
        <v>4956</v>
      </c>
      <c r="BJ114" s="676">
        <v>4938</v>
      </c>
      <c r="BK114" s="676">
        <v>2063</v>
      </c>
      <c r="BL114" s="676">
        <v>2063</v>
      </c>
      <c r="BM114" s="676">
        <v>2063</v>
      </c>
      <c r="BN114" s="676">
        <v>2063</v>
      </c>
      <c r="BO114" s="676">
        <v>0</v>
      </c>
      <c r="BP114" s="676">
        <v>0</v>
      </c>
      <c r="BQ114" s="676">
        <v>0</v>
      </c>
      <c r="BR114" s="676">
        <v>0</v>
      </c>
      <c r="BS114" s="676">
        <v>0</v>
      </c>
      <c r="BT114" s="677">
        <v>0</v>
      </c>
    </row>
    <row r="115" spans="2:73" ht="15.75">
      <c r="B115" s="743" t="s">
        <v>208</v>
      </c>
      <c r="C115" s="738" t="s">
        <v>777</v>
      </c>
      <c r="D115" s="738" t="s">
        <v>673</v>
      </c>
      <c r="E115" s="738" t="s">
        <v>753</v>
      </c>
      <c r="F115" s="738" t="s">
        <v>29</v>
      </c>
      <c r="G115" s="738" t="s">
        <v>778</v>
      </c>
      <c r="H115" s="738">
        <v>2015</v>
      </c>
      <c r="I115" s="624" t="s">
        <v>573</v>
      </c>
      <c r="J115" s="624" t="s">
        <v>579</v>
      </c>
      <c r="K115" s="613"/>
      <c r="L115" s="675">
        <v>0</v>
      </c>
      <c r="M115" s="676">
        <v>0</v>
      </c>
      <c r="N115" s="676">
        <v>0</v>
      </c>
      <c r="O115" s="676">
        <v>0</v>
      </c>
      <c r="P115" s="676">
        <v>2</v>
      </c>
      <c r="Q115" s="676">
        <v>2</v>
      </c>
      <c r="R115" s="676">
        <v>2</v>
      </c>
      <c r="S115" s="676">
        <v>2</v>
      </c>
      <c r="T115" s="676">
        <v>2</v>
      </c>
      <c r="U115" s="676">
        <v>2</v>
      </c>
      <c r="V115" s="676">
        <v>2</v>
      </c>
      <c r="W115" s="676">
        <v>2</v>
      </c>
      <c r="X115" s="676">
        <v>2</v>
      </c>
      <c r="Y115" s="676">
        <v>2</v>
      </c>
      <c r="Z115" s="676">
        <v>2</v>
      </c>
      <c r="AA115" s="676">
        <v>2</v>
      </c>
      <c r="AB115" s="676">
        <v>2</v>
      </c>
      <c r="AC115" s="676">
        <v>2</v>
      </c>
      <c r="AD115" s="676">
        <v>2</v>
      </c>
      <c r="AE115" s="676">
        <v>2</v>
      </c>
      <c r="AF115" s="676">
        <v>2</v>
      </c>
      <c r="AG115" s="676">
        <v>2</v>
      </c>
      <c r="AH115" s="676">
        <v>2</v>
      </c>
      <c r="AI115" s="676">
        <v>0</v>
      </c>
      <c r="AJ115" s="676">
        <v>0</v>
      </c>
      <c r="AK115" s="676">
        <v>0</v>
      </c>
      <c r="AL115" s="676">
        <v>0</v>
      </c>
      <c r="AM115" s="676">
        <v>0</v>
      </c>
      <c r="AN115" s="676">
        <v>0</v>
      </c>
      <c r="AO115" s="677">
        <v>0</v>
      </c>
      <c r="AP115" s="613"/>
      <c r="AQ115" s="675">
        <v>0</v>
      </c>
      <c r="AR115" s="676">
        <v>0</v>
      </c>
      <c r="AS115" s="676">
        <v>0</v>
      </c>
      <c r="AT115" s="676">
        <v>0</v>
      </c>
      <c r="AU115" s="676">
        <v>3351</v>
      </c>
      <c r="AV115" s="676">
        <v>3351</v>
      </c>
      <c r="AW115" s="676">
        <v>3351</v>
      </c>
      <c r="AX115" s="676">
        <v>3351</v>
      </c>
      <c r="AY115" s="676">
        <v>3351</v>
      </c>
      <c r="AZ115" s="676">
        <v>3351</v>
      </c>
      <c r="BA115" s="676">
        <v>3351</v>
      </c>
      <c r="BB115" s="676">
        <v>3351</v>
      </c>
      <c r="BC115" s="676">
        <v>3351</v>
      </c>
      <c r="BD115" s="676">
        <v>3351</v>
      </c>
      <c r="BE115" s="676">
        <v>3351</v>
      </c>
      <c r="BF115" s="676">
        <v>3351</v>
      </c>
      <c r="BG115" s="676">
        <v>3351</v>
      </c>
      <c r="BH115" s="676">
        <v>3351</v>
      </c>
      <c r="BI115" s="676">
        <v>3351</v>
      </c>
      <c r="BJ115" s="676">
        <v>3351</v>
      </c>
      <c r="BK115" s="676">
        <v>3351</v>
      </c>
      <c r="BL115" s="676">
        <v>3351</v>
      </c>
      <c r="BM115" s="676">
        <v>3223</v>
      </c>
      <c r="BN115" s="676">
        <v>0</v>
      </c>
      <c r="BO115" s="676">
        <v>0</v>
      </c>
      <c r="BP115" s="676">
        <v>0</v>
      </c>
      <c r="BQ115" s="676">
        <v>0</v>
      </c>
      <c r="BR115" s="676">
        <v>0</v>
      </c>
      <c r="BS115" s="676">
        <v>0</v>
      </c>
      <c r="BT115" s="677">
        <v>0</v>
      </c>
      <c r="BU115" s="162"/>
    </row>
    <row r="116" spans="2:73" ht="15.75">
      <c r="B116" s="743" t="s">
        <v>208</v>
      </c>
      <c r="C116" s="738" t="s">
        <v>779</v>
      </c>
      <c r="D116" s="738" t="s">
        <v>100</v>
      </c>
      <c r="E116" s="738" t="s">
        <v>753</v>
      </c>
      <c r="F116" s="738" t="s">
        <v>781</v>
      </c>
      <c r="G116" s="738" t="s">
        <v>778</v>
      </c>
      <c r="H116" s="738">
        <v>2015</v>
      </c>
      <c r="I116" s="624" t="s">
        <v>573</v>
      </c>
      <c r="J116" s="624" t="s">
        <v>579</v>
      </c>
      <c r="K116" s="613"/>
      <c r="L116" s="675">
        <v>0</v>
      </c>
      <c r="M116" s="676">
        <v>0</v>
      </c>
      <c r="N116" s="676">
        <v>0</v>
      </c>
      <c r="O116" s="676">
        <v>0</v>
      </c>
      <c r="P116" s="676">
        <v>1</v>
      </c>
      <c r="Q116" s="676">
        <v>1</v>
      </c>
      <c r="R116" s="676">
        <v>1</v>
      </c>
      <c r="S116" s="676">
        <v>1</v>
      </c>
      <c r="T116" s="676">
        <v>1</v>
      </c>
      <c r="U116" s="676">
        <v>1</v>
      </c>
      <c r="V116" s="676">
        <v>1</v>
      </c>
      <c r="W116" s="676">
        <v>1</v>
      </c>
      <c r="X116" s="676">
        <v>1</v>
      </c>
      <c r="Y116" s="676">
        <v>0</v>
      </c>
      <c r="Z116" s="676">
        <v>0</v>
      </c>
      <c r="AA116" s="676">
        <v>0</v>
      </c>
      <c r="AB116" s="676">
        <v>0</v>
      </c>
      <c r="AC116" s="676">
        <v>0</v>
      </c>
      <c r="AD116" s="676">
        <v>0</v>
      </c>
      <c r="AE116" s="676">
        <v>0</v>
      </c>
      <c r="AF116" s="676">
        <v>0</v>
      </c>
      <c r="AG116" s="676">
        <v>0</v>
      </c>
      <c r="AH116" s="676">
        <v>0</v>
      </c>
      <c r="AI116" s="676">
        <v>0</v>
      </c>
      <c r="AJ116" s="676">
        <v>0</v>
      </c>
      <c r="AK116" s="676">
        <v>0</v>
      </c>
      <c r="AL116" s="676">
        <v>0</v>
      </c>
      <c r="AM116" s="676">
        <v>0</v>
      </c>
      <c r="AN116" s="676">
        <v>0</v>
      </c>
      <c r="AO116" s="677">
        <v>0</v>
      </c>
      <c r="AP116" s="613"/>
      <c r="AQ116" s="675">
        <v>0</v>
      </c>
      <c r="AR116" s="676">
        <v>0</v>
      </c>
      <c r="AS116" s="676">
        <v>0</v>
      </c>
      <c r="AT116" s="676">
        <v>0</v>
      </c>
      <c r="AU116" s="676">
        <v>145800</v>
      </c>
      <c r="AV116" s="676">
        <v>145800</v>
      </c>
      <c r="AW116" s="676">
        <v>145800</v>
      </c>
      <c r="AX116" s="676">
        <v>145800</v>
      </c>
      <c r="AY116" s="676">
        <v>145800</v>
      </c>
      <c r="AZ116" s="676">
        <v>145800</v>
      </c>
      <c r="BA116" s="676">
        <v>143469</v>
      </c>
      <c r="BB116" s="676">
        <v>143469</v>
      </c>
      <c r="BC116" s="676">
        <v>143469</v>
      </c>
      <c r="BD116" s="676">
        <v>133595</v>
      </c>
      <c r="BE116" s="676">
        <v>123932</v>
      </c>
      <c r="BF116" s="676">
        <v>123932</v>
      </c>
      <c r="BG116" s="676">
        <v>0</v>
      </c>
      <c r="BH116" s="676">
        <v>0</v>
      </c>
      <c r="BI116" s="676">
        <v>0</v>
      </c>
      <c r="BJ116" s="676">
        <v>0</v>
      </c>
      <c r="BK116" s="676">
        <v>0</v>
      </c>
      <c r="BL116" s="676">
        <v>0</v>
      </c>
      <c r="BM116" s="676">
        <v>0</v>
      </c>
      <c r="BN116" s="676">
        <v>0</v>
      </c>
      <c r="BO116" s="676">
        <v>0</v>
      </c>
      <c r="BP116" s="676">
        <v>0</v>
      </c>
      <c r="BQ116" s="676">
        <v>0</v>
      </c>
      <c r="BR116" s="676">
        <v>0</v>
      </c>
      <c r="BS116" s="676">
        <v>0</v>
      </c>
      <c r="BT116" s="677">
        <v>0</v>
      </c>
      <c r="BU116" s="162"/>
    </row>
    <row r="117" spans="2:73" ht="15.75">
      <c r="B117" s="743" t="s">
        <v>208</v>
      </c>
      <c r="C117" s="738" t="s">
        <v>779</v>
      </c>
      <c r="D117" s="738" t="s">
        <v>103</v>
      </c>
      <c r="E117" s="738" t="s">
        <v>753</v>
      </c>
      <c r="F117" s="738" t="s">
        <v>781</v>
      </c>
      <c r="G117" s="738" t="s">
        <v>778</v>
      </c>
      <c r="H117" s="738">
        <v>2015</v>
      </c>
      <c r="I117" s="624" t="s">
        <v>573</v>
      </c>
      <c r="J117" s="624" t="s">
        <v>579</v>
      </c>
      <c r="K117" s="613"/>
      <c r="L117" s="675">
        <v>0</v>
      </c>
      <c r="M117" s="676">
        <v>0</v>
      </c>
      <c r="N117" s="676">
        <v>0</v>
      </c>
      <c r="O117" s="676">
        <v>0</v>
      </c>
      <c r="P117" s="676">
        <v>16</v>
      </c>
      <c r="Q117" s="676">
        <v>16</v>
      </c>
      <c r="R117" s="676">
        <v>16</v>
      </c>
      <c r="S117" s="676">
        <v>16</v>
      </c>
      <c r="T117" s="676">
        <v>16</v>
      </c>
      <c r="U117" s="676">
        <v>16</v>
      </c>
      <c r="V117" s="676">
        <v>16</v>
      </c>
      <c r="W117" s="676">
        <v>16</v>
      </c>
      <c r="X117" s="676">
        <v>16</v>
      </c>
      <c r="Y117" s="676">
        <v>16</v>
      </c>
      <c r="Z117" s="676">
        <v>0</v>
      </c>
      <c r="AA117" s="676">
        <v>0</v>
      </c>
      <c r="AB117" s="676">
        <v>0</v>
      </c>
      <c r="AC117" s="676">
        <v>0</v>
      </c>
      <c r="AD117" s="676">
        <v>0</v>
      </c>
      <c r="AE117" s="676">
        <v>0</v>
      </c>
      <c r="AF117" s="676">
        <v>0</v>
      </c>
      <c r="AG117" s="676">
        <v>0</v>
      </c>
      <c r="AH117" s="676">
        <v>0</v>
      </c>
      <c r="AI117" s="676">
        <v>0</v>
      </c>
      <c r="AJ117" s="676">
        <v>0</v>
      </c>
      <c r="AK117" s="676">
        <v>0</v>
      </c>
      <c r="AL117" s="676">
        <v>0</v>
      </c>
      <c r="AM117" s="676">
        <v>0</v>
      </c>
      <c r="AN117" s="676">
        <v>0</v>
      </c>
      <c r="AO117" s="677">
        <v>0</v>
      </c>
      <c r="AP117" s="613"/>
      <c r="AQ117" s="675">
        <v>0</v>
      </c>
      <c r="AR117" s="676">
        <v>0</v>
      </c>
      <c r="AS117" s="676">
        <v>0</v>
      </c>
      <c r="AT117" s="676">
        <v>0</v>
      </c>
      <c r="AU117" s="676">
        <v>60323</v>
      </c>
      <c r="AV117" s="676">
        <v>60323</v>
      </c>
      <c r="AW117" s="676">
        <v>60323</v>
      </c>
      <c r="AX117" s="676">
        <v>60323</v>
      </c>
      <c r="AY117" s="676">
        <v>60323</v>
      </c>
      <c r="AZ117" s="676">
        <v>60323</v>
      </c>
      <c r="BA117" s="676">
        <v>60323</v>
      </c>
      <c r="BB117" s="676">
        <v>60323</v>
      </c>
      <c r="BC117" s="676">
        <v>60323</v>
      </c>
      <c r="BD117" s="676">
        <v>60323</v>
      </c>
      <c r="BE117" s="676">
        <v>0</v>
      </c>
      <c r="BF117" s="676">
        <v>0</v>
      </c>
      <c r="BG117" s="676">
        <v>0</v>
      </c>
      <c r="BH117" s="676">
        <v>0</v>
      </c>
      <c r="BI117" s="676">
        <v>0</v>
      </c>
      <c r="BJ117" s="676">
        <v>0</v>
      </c>
      <c r="BK117" s="676">
        <v>0</v>
      </c>
      <c r="BL117" s="676">
        <v>0</v>
      </c>
      <c r="BM117" s="676">
        <v>0</v>
      </c>
      <c r="BN117" s="676">
        <v>0</v>
      </c>
      <c r="BO117" s="676">
        <v>0</v>
      </c>
      <c r="BP117" s="676">
        <v>0</v>
      </c>
      <c r="BQ117" s="676">
        <v>0</v>
      </c>
      <c r="BR117" s="676">
        <v>0</v>
      </c>
      <c r="BS117" s="676">
        <v>0</v>
      </c>
      <c r="BT117" s="677">
        <v>0</v>
      </c>
      <c r="BU117" s="162"/>
    </row>
    <row r="118" spans="2:73" ht="15.75">
      <c r="B118" s="743" t="s">
        <v>208</v>
      </c>
      <c r="C118" s="738" t="s">
        <v>777</v>
      </c>
      <c r="D118" s="738" t="s">
        <v>113</v>
      </c>
      <c r="E118" s="738" t="s">
        <v>753</v>
      </c>
      <c r="F118" s="738" t="s">
        <v>29</v>
      </c>
      <c r="G118" s="738" t="s">
        <v>778</v>
      </c>
      <c r="H118" s="738">
        <v>2016</v>
      </c>
      <c r="I118" s="624" t="s">
        <v>573</v>
      </c>
      <c r="J118" s="624" t="s">
        <v>586</v>
      </c>
      <c r="K118" s="613"/>
      <c r="L118" s="675">
        <v>0</v>
      </c>
      <c r="M118" s="676">
        <v>0</v>
      </c>
      <c r="N118" s="676">
        <v>0</v>
      </c>
      <c r="O118" s="676">
        <v>0</v>
      </c>
      <c r="P118" s="676">
        <v>0</v>
      </c>
      <c r="Q118" s="676">
        <v>178</v>
      </c>
      <c r="R118" s="676">
        <v>178</v>
      </c>
      <c r="S118" s="676">
        <v>178</v>
      </c>
      <c r="T118" s="676">
        <v>178</v>
      </c>
      <c r="U118" s="676">
        <v>178</v>
      </c>
      <c r="V118" s="676">
        <v>178</v>
      </c>
      <c r="W118" s="676">
        <v>178</v>
      </c>
      <c r="X118" s="676">
        <v>178</v>
      </c>
      <c r="Y118" s="676">
        <v>178</v>
      </c>
      <c r="Z118" s="676">
        <v>177</v>
      </c>
      <c r="AA118" s="676">
        <v>171</v>
      </c>
      <c r="AB118" s="676">
        <v>171</v>
      </c>
      <c r="AC118" s="676">
        <v>171</v>
      </c>
      <c r="AD118" s="676">
        <v>171</v>
      </c>
      <c r="AE118" s="676">
        <v>148</v>
      </c>
      <c r="AF118" s="676">
        <v>148</v>
      </c>
      <c r="AG118" s="676">
        <v>67</v>
      </c>
      <c r="AH118" s="676">
        <v>0</v>
      </c>
      <c r="AI118" s="676">
        <v>0</v>
      </c>
      <c r="AJ118" s="676">
        <v>0</v>
      </c>
      <c r="AK118" s="676">
        <v>0</v>
      </c>
      <c r="AL118" s="676">
        <v>0</v>
      </c>
      <c r="AM118" s="676">
        <v>0</v>
      </c>
      <c r="AN118" s="676">
        <v>0</v>
      </c>
      <c r="AO118" s="677">
        <v>0</v>
      </c>
      <c r="AP118" s="613"/>
      <c r="AQ118" s="675">
        <v>0</v>
      </c>
      <c r="AR118" s="676">
        <v>0</v>
      </c>
      <c r="AS118" s="676">
        <v>0</v>
      </c>
      <c r="AT118" s="676">
        <v>0</v>
      </c>
      <c r="AU118" s="676">
        <v>0</v>
      </c>
      <c r="AV118" s="676">
        <v>2743154</v>
      </c>
      <c r="AW118" s="676">
        <v>2743154</v>
      </c>
      <c r="AX118" s="676">
        <v>2743154</v>
      </c>
      <c r="AY118" s="676">
        <v>2743154</v>
      </c>
      <c r="AZ118" s="676">
        <v>2743154</v>
      </c>
      <c r="BA118" s="676">
        <v>2743154</v>
      </c>
      <c r="BB118" s="676">
        <v>2743154</v>
      </c>
      <c r="BC118" s="676">
        <v>2742762</v>
      </c>
      <c r="BD118" s="676">
        <v>2742762</v>
      </c>
      <c r="BE118" s="676">
        <v>2731209</v>
      </c>
      <c r="BF118" s="676">
        <v>2700043</v>
      </c>
      <c r="BG118" s="676">
        <v>2698526</v>
      </c>
      <c r="BH118" s="676">
        <v>2698526</v>
      </c>
      <c r="BI118" s="676">
        <v>2684769</v>
      </c>
      <c r="BJ118" s="676">
        <v>2322815</v>
      </c>
      <c r="BK118" s="676">
        <v>2322815</v>
      </c>
      <c r="BL118" s="676">
        <v>1061276</v>
      </c>
      <c r="BM118" s="676">
        <v>0</v>
      </c>
      <c r="BN118" s="676">
        <v>0</v>
      </c>
      <c r="BO118" s="676">
        <v>0</v>
      </c>
      <c r="BP118" s="676">
        <v>0</v>
      </c>
      <c r="BQ118" s="676">
        <v>0</v>
      </c>
      <c r="BR118" s="676">
        <v>0</v>
      </c>
      <c r="BS118" s="676">
        <v>0</v>
      </c>
      <c r="BT118" s="677">
        <v>0</v>
      </c>
      <c r="BU118" s="162"/>
    </row>
    <row r="119" spans="2:73" ht="15.75">
      <c r="B119" s="743" t="s">
        <v>208</v>
      </c>
      <c r="C119" s="738" t="s">
        <v>777</v>
      </c>
      <c r="D119" s="738" t="s">
        <v>802</v>
      </c>
      <c r="E119" s="738" t="s">
        <v>753</v>
      </c>
      <c r="F119" s="738" t="s">
        <v>29</v>
      </c>
      <c r="G119" s="738" t="s">
        <v>778</v>
      </c>
      <c r="H119" s="738">
        <v>2016</v>
      </c>
      <c r="I119" s="624" t="s">
        <v>573</v>
      </c>
      <c r="J119" s="624" t="s">
        <v>586</v>
      </c>
      <c r="K119" s="613"/>
      <c r="L119" s="675">
        <v>0</v>
      </c>
      <c r="M119" s="676">
        <v>0</v>
      </c>
      <c r="N119" s="676">
        <v>0</v>
      </c>
      <c r="O119" s="676">
        <v>0</v>
      </c>
      <c r="P119" s="676">
        <v>0</v>
      </c>
      <c r="Q119" s="676">
        <v>176</v>
      </c>
      <c r="R119" s="676">
        <v>176</v>
      </c>
      <c r="S119" s="676">
        <v>176</v>
      </c>
      <c r="T119" s="676">
        <v>176</v>
      </c>
      <c r="U119" s="676">
        <v>176</v>
      </c>
      <c r="V119" s="676">
        <v>176</v>
      </c>
      <c r="W119" s="676">
        <v>176</v>
      </c>
      <c r="X119" s="676">
        <v>176</v>
      </c>
      <c r="Y119" s="676">
        <v>176</v>
      </c>
      <c r="Z119" s="676">
        <v>176</v>
      </c>
      <c r="AA119" s="676">
        <v>176</v>
      </c>
      <c r="AB119" s="676">
        <v>176</v>
      </c>
      <c r="AC119" s="676">
        <v>176</v>
      </c>
      <c r="AD119" s="676">
        <v>176</v>
      </c>
      <c r="AE119" s="676">
        <v>176</v>
      </c>
      <c r="AF119" s="676">
        <v>176</v>
      </c>
      <c r="AG119" s="676">
        <v>176</v>
      </c>
      <c r="AH119" s="676">
        <v>176</v>
      </c>
      <c r="AI119" s="676">
        <v>160</v>
      </c>
      <c r="AJ119" s="676">
        <v>0</v>
      </c>
      <c r="AK119" s="676">
        <v>0</v>
      </c>
      <c r="AL119" s="676">
        <v>0</v>
      </c>
      <c r="AM119" s="676">
        <v>0</v>
      </c>
      <c r="AN119" s="676">
        <v>0</v>
      </c>
      <c r="AO119" s="677">
        <v>0</v>
      </c>
      <c r="AP119" s="613"/>
      <c r="AQ119" s="675">
        <v>0</v>
      </c>
      <c r="AR119" s="676">
        <v>0</v>
      </c>
      <c r="AS119" s="676">
        <v>0</v>
      </c>
      <c r="AT119" s="676">
        <v>0</v>
      </c>
      <c r="AU119" s="676">
        <v>0</v>
      </c>
      <c r="AV119" s="676">
        <v>595981</v>
      </c>
      <c r="AW119" s="676">
        <v>595981</v>
      </c>
      <c r="AX119" s="676">
        <v>595981</v>
      </c>
      <c r="AY119" s="676">
        <v>595981</v>
      </c>
      <c r="AZ119" s="676">
        <v>595981</v>
      </c>
      <c r="BA119" s="676">
        <v>595981</v>
      </c>
      <c r="BB119" s="676">
        <v>595981</v>
      </c>
      <c r="BC119" s="676">
        <v>595981</v>
      </c>
      <c r="BD119" s="676">
        <v>595981</v>
      </c>
      <c r="BE119" s="676">
        <v>595981</v>
      </c>
      <c r="BF119" s="676">
        <v>595981</v>
      </c>
      <c r="BG119" s="676">
        <v>595981</v>
      </c>
      <c r="BH119" s="676">
        <v>595981</v>
      </c>
      <c r="BI119" s="676">
        <v>595981</v>
      </c>
      <c r="BJ119" s="676">
        <v>595981</v>
      </c>
      <c r="BK119" s="676">
        <v>595981</v>
      </c>
      <c r="BL119" s="676">
        <v>595981</v>
      </c>
      <c r="BM119" s="676">
        <v>595981</v>
      </c>
      <c r="BN119" s="676">
        <v>581734</v>
      </c>
      <c r="BO119" s="676">
        <v>0</v>
      </c>
      <c r="BP119" s="676">
        <v>0</v>
      </c>
      <c r="BQ119" s="676">
        <v>0</v>
      </c>
      <c r="BR119" s="676">
        <v>0</v>
      </c>
      <c r="BS119" s="676">
        <v>0</v>
      </c>
      <c r="BT119" s="677">
        <v>0</v>
      </c>
      <c r="BU119" s="162"/>
    </row>
    <row r="120" spans="2:73">
      <c r="B120" s="743" t="s">
        <v>208</v>
      </c>
      <c r="C120" s="738" t="s">
        <v>777</v>
      </c>
      <c r="D120" s="738" t="s">
        <v>116</v>
      </c>
      <c r="E120" s="738" t="s">
        <v>753</v>
      </c>
      <c r="F120" s="738" t="s">
        <v>29</v>
      </c>
      <c r="G120" s="738" t="s">
        <v>778</v>
      </c>
      <c r="H120" s="738">
        <v>2016</v>
      </c>
      <c r="I120" s="624" t="s">
        <v>573</v>
      </c>
      <c r="J120" s="624" t="s">
        <v>586</v>
      </c>
      <c r="K120" s="613"/>
      <c r="L120" s="675">
        <v>0</v>
      </c>
      <c r="M120" s="676">
        <v>0</v>
      </c>
      <c r="N120" s="676">
        <v>0</v>
      </c>
      <c r="O120" s="676">
        <v>0</v>
      </c>
      <c r="P120" s="676">
        <v>0</v>
      </c>
      <c r="Q120" s="676">
        <v>1</v>
      </c>
      <c r="R120" s="676">
        <v>1</v>
      </c>
      <c r="S120" s="676">
        <v>1</v>
      </c>
      <c r="T120" s="676">
        <v>1</v>
      </c>
      <c r="U120" s="676">
        <v>1</v>
      </c>
      <c r="V120" s="676">
        <v>1</v>
      </c>
      <c r="W120" s="676">
        <v>1</v>
      </c>
      <c r="X120" s="676">
        <v>1</v>
      </c>
      <c r="Y120" s="676">
        <v>1</v>
      </c>
      <c r="Z120" s="676">
        <v>1</v>
      </c>
      <c r="AA120" s="676">
        <v>1</v>
      </c>
      <c r="AB120" s="676">
        <v>1</v>
      </c>
      <c r="AC120" s="676">
        <v>1</v>
      </c>
      <c r="AD120" s="676">
        <v>1</v>
      </c>
      <c r="AE120" s="676">
        <v>1</v>
      </c>
      <c r="AF120" s="676">
        <v>1</v>
      </c>
      <c r="AG120" s="676">
        <v>1</v>
      </c>
      <c r="AH120" s="676">
        <v>1</v>
      </c>
      <c r="AI120" s="676">
        <v>1</v>
      </c>
      <c r="AJ120" s="676">
        <v>1</v>
      </c>
      <c r="AK120" s="676">
        <v>0</v>
      </c>
      <c r="AL120" s="676">
        <v>0</v>
      </c>
      <c r="AM120" s="676">
        <v>0</v>
      </c>
      <c r="AN120" s="676">
        <v>0</v>
      </c>
      <c r="AO120" s="677">
        <v>0</v>
      </c>
      <c r="AP120" s="613"/>
      <c r="AQ120" s="675">
        <v>0</v>
      </c>
      <c r="AR120" s="676">
        <v>0</v>
      </c>
      <c r="AS120" s="676">
        <v>0</v>
      </c>
      <c r="AT120" s="676">
        <v>0</v>
      </c>
      <c r="AU120" s="676">
        <v>0</v>
      </c>
      <c r="AV120" s="676">
        <v>13474</v>
      </c>
      <c r="AW120" s="676">
        <v>13474</v>
      </c>
      <c r="AX120" s="676">
        <v>13474</v>
      </c>
      <c r="AY120" s="676">
        <v>13474</v>
      </c>
      <c r="AZ120" s="676">
        <v>13474</v>
      </c>
      <c r="BA120" s="676">
        <v>13359</v>
      </c>
      <c r="BB120" s="676">
        <v>13359</v>
      </c>
      <c r="BC120" s="676">
        <v>13359</v>
      </c>
      <c r="BD120" s="676">
        <v>13359</v>
      </c>
      <c r="BE120" s="676">
        <v>12030</v>
      </c>
      <c r="BF120" s="676">
        <v>12030</v>
      </c>
      <c r="BG120" s="676">
        <v>12030</v>
      </c>
      <c r="BH120" s="676">
        <v>11847</v>
      </c>
      <c r="BI120" s="676">
        <v>11847</v>
      </c>
      <c r="BJ120" s="676">
        <v>11847</v>
      </c>
      <c r="BK120" s="676">
        <v>11847</v>
      </c>
      <c r="BL120" s="676">
        <v>11847</v>
      </c>
      <c r="BM120" s="676">
        <v>11847</v>
      </c>
      <c r="BN120" s="676">
        <v>11847</v>
      </c>
      <c r="BO120" s="676">
        <v>11847</v>
      </c>
      <c r="BP120" s="676">
        <v>0</v>
      </c>
      <c r="BQ120" s="676">
        <v>0</v>
      </c>
      <c r="BR120" s="676">
        <v>0</v>
      </c>
      <c r="BS120" s="676">
        <v>0</v>
      </c>
      <c r="BT120" s="677">
        <v>0</v>
      </c>
    </row>
    <row r="121" spans="2:73" ht="15.75">
      <c r="B121" s="743" t="s">
        <v>208</v>
      </c>
      <c r="C121" s="738" t="s">
        <v>779</v>
      </c>
      <c r="D121" s="738" t="s">
        <v>117</v>
      </c>
      <c r="E121" s="738" t="s">
        <v>753</v>
      </c>
      <c r="F121" s="738" t="s">
        <v>781</v>
      </c>
      <c r="G121" s="738" t="s">
        <v>778</v>
      </c>
      <c r="H121" s="738">
        <v>2016</v>
      </c>
      <c r="I121" s="624" t="s">
        <v>573</v>
      </c>
      <c r="J121" s="624" t="s">
        <v>586</v>
      </c>
      <c r="K121" s="613"/>
      <c r="L121" s="675">
        <v>0</v>
      </c>
      <c r="M121" s="676">
        <v>0</v>
      </c>
      <c r="N121" s="676">
        <v>0</v>
      </c>
      <c r="O121" s="676">
        <v>0</v>
      </c>
      <c r="P121" s="676">
        <v>0</v>
      </c>
      <c r="Q121" s="676">
        <v>2</v>
      </c>
      <c r="R121" s="676">
        <v>2</v>
      </c>
      <c r="S121" s="676">
        <v>2</v>
      </c>
      <c r="T121" s="676">
        <v>2</v>
      </c>
      <c r="U121" s="676">
        <v>2</v>
      </c>
      <c r="V121" s="676">
        <v>2</v>
      </c>
      <c r="W121" s="676">
        <v>2</v>
      </c>
      <c r="X121" s="676">
        <v>2</v>
      </c>
      <c r="Y121" s="676">
        <v>2</v>
      </c>
      <c r="Z121" s="676">
        <v>2</v>
      </c>
      <c r="AA121" s="676">
        <v>0</v>
      </c>
      <c r="AB121" s="676">
        <v>0</v>
      </c>
      <c r="AC121" s="676">
        <v>0</v>
      </c>
      <c r="AD121" s="676">
        <v>0</v>
      </c>
      <c r="AE121" s="676">
        <v>0</v>
      </c>
      <c r="AF121" s="676">
        <v>0</v>
      </c>
      <c r="AG121" s="676">
        <v>0</v>
      </c>
      <c r="AH121" s="676">
        <v>0</v>
      </c>
      <c r="AI121" s="676">
        <v>0</v>
      </c>
      <c r="AJ121" s="676">
        <v>0</v>
      </c>
      <c r="AK121" s="676">
        <v>0</v>
      </c>
      <c r="AL121" s="676">
        <v>0</v>
      </c>
      <c r="AM121" s="676">
        <v>0</v>
      </c>
      <c r="AN121" s="676">
        <v>0</v>
      </c>
      <c r="AO121" s="677">
        <v>0</v>
      </c>
      <c r="AP121" s="613"/>
      <c r="AQ121" s="675">
        <v>0</v>
      </c>
      <c r="AR121" s="676">
        <v>0</v>
      </c>
      <c r="AS121" s="676">
        <v>0</v>
      </c>
      <c r="AT121" s="676">
        <v>0</v>
      </c>
      <c r="AU121" s="676">
        <v>0</v>
      </c>
      <c r="AV121" s="676">
        <v>13143</v>
      </c>
      <c r="AW121" s="676">
        <v>13143</v>
      </c>
      <c r="AX121" s="676">
        <v>13143</v>
      </c>
      <c r="AY121" s="676">
        <v>13143</v>
      </c>
      <c r="AZ121" s="676">
        <v>13143</v>
      </c>
      <c r="BA121" s="676">
        <v>13143</v>
      </c>
      <c r="BB121" s="676">
        <v>13143</v>
      </c>
      <c r="BC121" s="676">
        <v>13143</v>
      </c>
      <c r="BD121" s="676">
        <v>13143</v>
      </c>
      <c r="BE121" s="676">
        <v>13143</v>
      </c>
      <c r="BF121" s="676">
        <v>3245</v>
      </c>
      <c r="BG121" s="676">
        <v>0</v>
      </c>
      <c r="BH121" s="676">
        <v>0</v>
      </c>
      <c r="BI121" s="676">
        <v>0</v>
      </c>
      <c r="BJ121" s="676">
        <v>0</v>
      </c>
      <c r="BK121" s="676">
        <v>0</v>
      </c>
      <c r="BL121" s="676">
        <v>0</v>
      </c>
      <c r="BM121" s="676">
        <v>0</v>
      </c>
      <c r="BN121" s="676">
        <v>0</v>
      </c>
      <c r="BO121" s="676">
        <v>0</v>
      </c>
      <c r="BP121" s="676">
        <v>0</v>
      </c>
      <c r="BQ121" s="676">
        <v>0</v>
      </c>
      <c r="BR121" s="676">
        <v>0</v>
      </c>
      <c r="BS121" s="676">
        <v>0</v>
      </c>
      <c r="BT121" s="677">
        <v>0</v>
      </c>
      <c r="BU121" s="162"/>
    </row>
    <row r="122" spans="2:73" ht="15.75">
      <c r="B122" s="743" t="s">
        <v>208</v>
      </c>
      <c r="C122" s="738" t="s">
        <v>779</v>
      </c>
      <c r="D122" s="738" t="s">
        <v>118</v>
      </c>
      <c r="E122" s="738" t="s">
        <v>753</v>
      </c>
      <c r="F122" s="738" t="s">
        <v>781</v>
      </c>
      <c r="G122" s="738" t="s">
        <v>778</v>
      </c>
      <c r="H122" s="738">
        <v>2016</v>
      </c>
      <c r="I122" s="624" t="s">
        <v>573</v>
      </c>
      <c r="J122" s="624" t="s">
        <v>586</v>
      </c>
      <c r="K122" s="613"/>
      <c r="L122" s="675">
        <v>0</v>
      </c>
      <c r="M122" s="676">
        <v>0</v>
      </c>
      <c r="N122" s="676">
        <v>0</v>
      </c>
      <c r="O122" s="676">
        <v>0</v>
      </c>
      <c r="P122" s="676">
        <v>0</v>
      </c>
      <c r="Q122" s="676">
        <v>152</v>
      </c>
      <c r="R122" s="676">
        <v>148</v>
      </c>
      <c r="S122" s="676">
        <v>148</v>
      </c>
      <c r="T122" s="676">
        <v>148</v>
      </c>
      <c r="U122" s="676">
        <v>148</v>
      </c>
      <c r="V122" s="676">
        <v>148</v>
      </c>
      <c r="W122" s="676">
        <v>148</v>
      </c>
      <c r="X122" s="676">
        <v>148</v>
      </c>
      <c r="Y122" s="676">
        <v>148</v>
      </c>
      <c r="Z122" s="676">
        <v>148</v>
      </c>
      <c r="AA122" s="676">
        <v>147</v>
      </c>
      <c r="AB122" s="676">
        <v>105</v>
      </c>
      <c r="AC122" s="676">
        <v>19</v>
      </c>
      <c r="AD122" s="676">
        <v>19</v>
      </c>
      <c r="AE122" s="676">
        <v>11</v>
      </c>
      <c r="AF122" s="676">
        <v>0</v>
      </c>
      <c r="AG122" s="676">
        <v>0</v>
      </c>
      <c r="AH122" s="676">
        <v>0</v>
      </c>
      <c r="AI122" s="676">
        <v>0</v>
      </c>
      <c r="AJ122" s="676">
        <v>0</v>
      </c>
      <c r="AK122" s="676">
        <v>0</v>
      </c>
      <c r="AL122" s="676">
        <v>0</v>
      </c>
      <c r="AM122" s="676">
        <v>0</v>
      </c>
      <c r="AN122" s="676">
        <v>0</v>
      </c>
      <c r="AO122" s="677">
        <v>0</v>
      </c>
      <c r="AP122" s="613"/>
      <c r="AQ122" s="675">
        <v>0</v>
      </c>
      <c r="AR122" s="676">
        <v>0</v>
      </c>
      <c r="AS122" s="676">
        <v>0</v>
      </c>
      <c r="AT122" s="676">
        <v>0</v>
      </c>
      <c r="AU122" s="676">
        <v>0</v>
      </c>
      <c r="AV122" s="676">
        <v>2169223</v>
      </c>
      <c r="AW122" s="676">
        <v>2146732</v>
      </c>
      <c r="AX122" s="676">
        <v>2146732</v>
      </c>
      <c r="AY122" s="676">
        <v>2146732</v>
      </c>
      <c r="AZ122" s="676">
        <v>2146732</v>
      </c>
      <c r="BA122" s="676">
        <v>2146732</v>
      </c>
      <c r="BB122" s="676">
        <v>2146732</v>
      </c>
      <c r="BC122" s="676">
        <v>2146732</v>
      </c>
      <c r="BD122" s="676">
        <v>2136611</v>
      </c>
      <c r="BE122" s="676">
        <v>2136611</v>
      </c>
      <c r="BF122" s="676">
        <v>2123465</v>
      </c>
      <c r="BG122" s="676">
        <v>1881103</v>
      </c>
      <c r="BH122" s="676">
        <v>235344</v>
      </c>
      <c r="BI122" s="676">
        <v>235344</v>
      </c>
      <c r="BJ122" s="676">
        <v>51271</v>
      </c>
      <c r="BK122" s="676">
        <v>0</v>
      </c>
      <c r="BL122" s="676">
        <v>0</v>
      </c>
      <c r="BM122" s="676">
        <v>0</v>
      </c>
      <c r="BN122" s="676">
        <v>0</v>
      </c>
      <c r="BO122" s="676">
        <v>0</v>
      </c>
      <c r="BP122" s="676">
        <v>0</v>
      </c>
      <c r="BQ122" s="676">
        <v>0</v>
      </c>
      <c r="BR122" s="676">
        <v>0</v>
      </c>
      <c r="BS122" s="676">
        <v>0</v>
      </c>
      <c r="BT122" s="677">
        <v>0</v>
      </c>
      <c r="BU122" s="162"/>
    </row>
    <row r="123" spans="2:73">
      <c r="B123" s="743" t="s">
        <v>208</v>
      </c>
      <c r="C123" s="738" t="s">
        <v>779</v>
      </c>
      <c r="D123" s="738" t="s">
        <v>119</v>
      </c>
      <c r="E123" s="738" t="s">
        <v>753</v>
      </c>
      <c r="F123" s="738" t="s">
        <v>781</v>
      </c>
      <c r="G123" s="738" t="s">
        <v>778</v>
      </c>
      <c r="H123" s="738">
        <v>2016</v>
      </c>
      <c r="I123" s="624" t="s">
        <v>573</v>
      </c>
      <c r="J123" s="624" t="s">
        <v>586</v>
      </c>
      <c r="L123" s="675">
        <v>0</v>
      </c>
      <c r="M123" s="676">
        <v>0</v>
      </c>
      <c r="N123" s="676">
        <v>0</v>
      </c>
      <c r="O123" s="676">
        <v>0</v>
      </c>
      <c r="P123" s="676">
        <v>0</v>
      </c>
      <c r="Q123" s="676">
        <v>4</v>
      </c>
      <c r="R123" s="676">
        <v>4</v>
      </c>
      <c r="S123" s="676">
        <v>4</v>
      </c>
      <c r="T123" s="676">
        <v>4</v>
      </c>
      <c r="U123" s="676">
        <v>4</v>
      </c>
      <c r="V123" s="676">
        <v>3</v>
      </c>
      <c r="W123" s="676">
        <v>0</v>
      </c>
      <c r="X123" s="676">
        <v>0</v>
      </c>
      <c r="Y123" s="676">
        <v>0</v>
      </c>
      <c r="Z123" s="676">
        <v>0</v>
      </c>
      <c r="AA123" s="676">
        <v>0</v>
      </c>
      <c r="AB123" s="676">
        <v>0</v>
      </c>
      <c r="AC123" s="676">
        <v>0</v>
      </c>
      <c r="AD123" s="676">
        <v>0</v>
      </c>
      <c r="AE123" s="676">
        <v>0</v>
      </c>
      <c r="AF123" s="676">
        <v>0</v>
      </c>
      <c r="AG123" s="676">
        <v>0</v>
      </c>
      <c r="AH123" s="676">
        <v>0</v>
      </c>
      <c r="AI123" s="676">
        <v>0</v>
      </c>
      <c r="AJ123" s="676">
        <v>0</v>
      </c>
      <c r="AK123" s="676">
        <v>0</v>
      </c>
      <c r="AL123" s="676">
        <v>0</v>
      </c>
      <c r="AM123" s="676">
        <v>0</v>
      </c>
      <c r="AN123" s="676">
        <v>0</v>
      </c>
      <c r="AO123" s="677">
        <v>0</v>
      </c>
      <c r="AP123" s="613"/>
      <c r="AQ123" s="675">
        <v>0</v>
      </c>
      <c r="AR123" s="676">
        <v>0</v>
      </c>
      <c r="AS123" s="676">
        <v>0</v>
      </c>
      <c r="AT123" s="676">
        <v>0</v>
      </c>
      <c r="AU123" s="676">
        <v>0</v>
      </c>
      <c r="AV123" s="676">
        <v>57856</v>
      </c>
      <c r="AW123" s="676">
        <v>57856</v>
      </c>
      <c r="AX123" s="676">
        <v>57856</v>
      </c>
      <c r="AY123" s="676">
        <v>57856</v>
      </c>
      <c r="AZ123" s="676">
        <v>57856</v>
      </c>
      <c r="BA123" s="676">
        <v>44408</v>
      </c>
      <c r="BB123" s="676">
        <v>457</v>
      </c>
      <c r="BC123" s="676">
        <v>0</v>
      </c>
      <c r="BD123" s="676">
        <v>0</v>
      </c>
      <c r="BE123" s="676">
        <v>0</v>
      </c>
      <c r="BF123" s="676">
        <v>0</v>
      </c>
      <c r="BG123" s="676">
        <v>0</v>
      </c>
      <c r="BH123" s="676">
        <v>0</v>
      </c>
      <c r="BI123" s="676">
        <v>0</v>
      </c>
      <c r="BJ123" s="676">
        <v>0</v>
      </c>
      <c r="BK123" s="676">
        <v>0</v>
      </c>
      <c r="BL123" s="676">
        <v>0</v>
      </c>
      <c r="BM123" s="676">
        <v>0</v>
      </c>
      <c r="BN123" s="676">
        <v>0</v>
      </c>
      <c r="BO123" s="676">
        <v>0</v>
      </c>
      <c r="BP123" s="676">
        <v>0</v>
      </c>
      <c r="BQ123" s="676">
        <v>0</v>
      </c>
      <c r="BR123" s="676">
        <v>0</v>
      </c>
      <c r="BS123" s="676">
        <v>0</v>
      </c>
      <c r="BT123" s="677">
        <v>0</v>
      </c>
    </row>
    <row r="124" spans="2:73">
      <c r="B124" s="743" t="s">
        <v>208</v>
      </c>
      <c r="C124" s="738" t="s">
        <v>777</v>
      </c>
      <c r="D124" s="738" t="s">
        <v>803</v>
      </c>
      <c r="E124" s="738" t="s">
        <v>753</v>
      </c>
      <c r="F124" s="738" t="s">
        <v>29</v>
      </c>
      <c r="G124" s="738" t="s">
        <v>778</v>
      </c>
      <c r="H124" s="738">
        <v>2016</v>
      </c>
      <c r="I124" s="624" t="s">
        <v>573</v>
      </c>
      <c r="J124" s="624" t="s">
        <v>586</v>
      </c>
      <c r="L124" s="675">
        <v>0</v>
      </c>
      <c r="M124" s="676">
        <v>0</v>
      </c>
      <c r="N124" s="676">
        <v>0</v>
      </c>
      <c r="O124" s="676">
        <v>0</v>
      </c>
      <c r="P124" s="676">
        <v>0</v>
      </c>
      <c r="Q124" s="676">
        <v>0</v>
      </c>
      <c r="R124" s="676">
        <v>0</v>
      </c>
      <c r="S124" s="676">
        <v>0</v>
      </c>
      <c r="T124" s="676">
        <v>0</v>
      </c>
      <c r="U124" s="676">
        <v>0</v>
      </c>
      <c r="V124" s="676">
        <v>0</v>
      </c>
      <c r="W124" s="676">
        <v>0</v>
      </c>
      <c r="X124" s="676">
        <v>0</v>
      </c>
      <c r="Y124" s="676">
        <v>0</v>
      </c>
      <c r="Z124" s="676">
        <v>0</v>
      </c>
      <c r="AA124" s="676">
        <v>0</v>
      </c>
      <c r="AB124" s="676">
        <v>0</v>
      </c>
      <c r="AC124" s="676">
        <v>0</v>
      </c>
      <c r="AD124" s="676">
        <v>0</v>
      </c>
      <c r="AE124" s="676">
        <v>0</v>
      </c>
      <c r="AF124" s="676">
        <v>0</v>
      </c>
      <c r="AG124" s="676">
        <v>0</v>
      </c>
      <c r="AH124" s="676">
        <v>0</v>
      </c>
      <c r="AI124" s="676">
        <v>0</v>
      </c>
      <c r="AJ124" s="676">
        <v>0</v>
      </c>
      <c r="AK124" s="676">
        <v>0</v>
      </c>
      <c r="AL124" s="676">
        <v>0</v>
      </c>
      <c r="AM124" s="676">
        <v>0</v>
      </c>
      <c r="AN124" s="676">
        <v>0</v>
      </c>
      <c r="AO124" s="677">
        <v>0</v>
      </c>
      <c r="AP124" s="613"/>
      <c r="AQ124" s="675">
        <v>0</v>
      </c>
      <c r="AR124" s="676">
        <v>0</v>
      </c>
      <c r="AS124" s="676">
        <v>0</v>
      </c>
      <c r="AT124" s="676">
        <v>0</v>
      </c>
      <c r="AU124" s="676">
        <v>0</v>
      </c>
      <c r="AV124" s="676">
        <v>258</v>
      </c>
      <c r="AW124" s="676">
        <v>258</v>
      </c>
      <c r="AX124" s="676">
        <v>258</v>
      </c>
      <c r="AY124" s="676">
        <v>258</v>
      </c>
      <c r="AZ124" s="676">
        <v>258</v>
      </c>
      <c r="BA124" s="676">
        <v>258</v>
      </c>
      <c r="BB124" s="676">
        <v>258</v>
      </c>
      <c r="BC124" s="676">
        <v>258</v>
      </c>
      <c r="BD124" s="676">
        <v>258</v>
      </c>
      <c r="BE124" s="676">
        <v>258</v>
      </c>
      <c r="BF124" s="676">
        <v>258</v>
      </c>
      <c r="BG124" s="676">
        <v>258</v>
      </c>
      <c r="BH124" s="676">
        <v>258</v>
      </c>
      <c r="BI124" s="676">
        <v>258</v>
      </c>
      <c r="BJ124" s="676">
        <v>162</v>
      </c>
      <c r="BK124" s="676">
        <v>162</v>
      </c>
      <c r="BL124" s="676">
        <v>162</v>
      </c>
      <c r="BM124" s="676">
        <v>162</v>
      </c>
      <c r="BN124" s="676">
        <v>0</v>
      </c>
      <c r="BO124" s="676">
        <v>0</v>
      </c>
      <c r="BP124" s="676">
        <v>0</v>
      </c>
      <c r="BQ124" s="676">
        <v>0</v>
      </c>
      <c r="BR124" s="676">
        <v>0</v>
      </c>
      <c r="BS124" s="676">
        <v>0</v>
      </c>
      <c r="BT124" s="677">
        <v>0</v>
      </c>
    </row>
    <row r="125" spans="2:73">
      <c r="B125" s="743" t="s">
        <v>208</v>
      </c>
      <c r="C125" s="743" t="s">
        <v>779</v>
      </c>
      <c r="D125" s="743" t="s">
        <v>100</v>
      </c>
      <c r="E125" s="738" t="s">
        <v>753</v>
      </c>
      <c r="F125" s="743" t="s">
        <v>781</v>
      </c>
      <c r="G125" s="738" t="s">
        <v>778</v>
      </c>
      <c r="H125" s="738">
        <v>2015</v>
      </c>
      <c r="I125" s="624" t="s">
        <v>574</v>
      </c>
      <c r="J125" s="624" t="s">
        <v>579</v>
      </c>
      <c r="L125" s="675">
        <v>0</v>
      </c>
      <c r="M125" s="676">
        <v>0</v>
      </c>
      <c r="N125" s="676">
        <v>0</v>
      </c>
      <c r="O125" s="676">
        <v>0</v>
      </c>
      <c r="P125" s="676">
        <v>23</v>
      </c>
      <c r="Q125" s="676">
        <v>23</v>
      </c>
      <c r="R125" s="676">
        <v>34</v>
      </c>
      <c r="S125" s="676">
        <v>34</v>
      </c>
      <c r="T125" s="676">
        <v>34</v>
      </c>
      <c r="U125" s="676">
        <v>34</v>
      </c>
      <c r="V125" s="676">
        <v>42</v>
      </c>
      <c r="W125" s="676">
        <v>42</v>
      </c>
      <c r="X125" s="676">
        <v>42</v>
      </c>
      <c r="Y125" s="676">
        <v>40</v>
      </c>
      <c r="Z125" s="676">
        <v>34</v>
      </c>
      <c r="AA125" s="676">
        <v>34</v>
      </c>
      <c r="AB125" s="676">
        <v>27</v>
      </c>
      <c r="AC125" s="676">
        <v>3</v>
      </c>
      <c r="AD125" s="676">
        <v>3</v>
      </c>
      <c r="AE125" s="676">
        <v>3</v>
      </c>
      <c r="AF125" s="676">
        <v>3</v>
      </c>
      <c r="AG125" s="676">
        <v>3</v>
      </c>
      <c r="AH125" s="676">
        <v>3</v>
      </c>
      <c r="AI125" s="676">
        <v>3</v>
      </c>
      <c r="AJ125" s="676">
        <v>0</v>
      </c>
      <c r="AK125" s="676">
        <v>0</v>
      </c>
      <c r="AL125" s="676">
        <v>0</v>
      </c>
      <c r="AM125" s="676">
        <v>0</v>
      </c>
      <c r="AN125" s="676">
        <v>0</v>
      </c>
      <c r="AO125" s="677">
        <v>0</v>
      </c>
      <c r="AP125" s="613"/>
      <c r="AQ125" s="675">
        <v>0</v>
      </c>
      <c r="AR125" s="676">
        <v>0</v>
      </c>
      <c r="AS125" s="676">
        <v>0</v>
      </c>
      <c r="AT125" s="676">
        <v>0</v>
      </c>
      <c r="AU125" s="676">
        <v>68061</v>
      </c>
      <c r="AV125" s="676">
        <v>68061</v>
      </c>
      <c r="AW125" s="676">
        <v>103174</v>
      </c>
      <c r="AX125" s="676">
        <v>103889</v>
      </c>
      <c r="AY125" s="676">
        <v>103889</v>
      </c>
      <c r="AZ125" s="676">
        <v>103889</v>
      </c>
      <c r="BA125" s="676">
        <v>152343</v>
      </c>
      <c r="BB125" s="676">
        <v>152343</v>
      </c>
      <c r="BC125" s="676">
        <v>317003</v>
      </c>
      <c r="BD125" s="676">
        <v>365779</v>
      </c>
      <c r="BE125" s="676">
        <v>201478</v>
      </c>
      <c r="BF125" s="676">
        <v>103405</v>
      </c>
      <c r="BG125" s="676">
        <v>86495</v>
      </c>
      <c r="BH125" s="676">
        <v>10293</v>
      </c>
      <c r="BI125" s="676">
        <v>10293</v>
      </c>
      <c r="BJ125" s="676">
        <v>10293</v>
      </c>
      <c r="BK125" s="676">
        <v>10293</v>
      </c>
      <c r="BL125" s="676">
        <v>10293</v>
      </c>
      <c r="BM125" s="676">
        <v>10293</v>
      </c>
      <c r="BN125" s="676">
        <v>10293</v>
      </c>
      <c r="BO125" s="676"/>
      <c r="BP125" s="676"/>
      <c r="BQ125" s="676"/>
      <c r="BR125" s="676"/>
      <c r="BS125" s="676"/>
      <c r="BT125" s="676"/>
    </row>
    <row r="126" spans="2:73">
      <c r="B126" s="743" t="s">
        <v>208</v>
      </c>
      <c r="C126" s="743" t="s">
        <v>779</v>
      </c>
      <c r="D126" s="743" t="s">
        <v>101</v>
      </c>
      <c r="E126" s="738" t="s">
        <v>753</v>
      </c>
      <c r="F126" s="743" t="s">
        <v>781</v>
      </c>
      <c r="G126" s="738" t="s">
        <v>778</v>
      </c>
      <c r="H126" s="738">
        <v>2015</v>
      </c>
      <c r="I126" s="624" t="s">
        <v>574</v>
      </c>
      <c r="J126" s="624" t="s">
        <v>579</v>
      </c>
      <c r="L126" s="675">
        <v>0</v>
      </c>
      <c r="M126" s="676">
        <v>0</v>
      </c>
      <c r="N126" s="676">
        <v>0</v>
      </c>
      <c r="O126" s="676">
        <v>0</v>
      </c>
      <c r="P126" s="676">
        <v>-30</v>
      </c>
      <c r="Q126" s="676">
        <v>-22</v>
      </c>
      <c r="R126" s="676">
        <v>-2</v>
      </c>
      <c r="S126" s="676">
        <v>0</v>
      </c>
      <c r="T126" s="676">
        <v>0</v>
      </c>
      <c r="U126" s="676">
        <v>0</v>
      </c>
      <c r="V126" s="676">
        <v>0</v>
      </c>
      <c r="W126" s="676">
        <v>0</v>
      </c>
      <c r="X126" s="676">
        <v>0</v>
      </c>
      <c r="Y126" s="676">
        <v>0</v>
      </c>
      <c r="Z126" s="676">
        <v>0</v>
      </c>
      <c r="AA126" s="676">
        <v>2</v>
      </c>
      <c r="AB126" s="676">
        <v>0</v>
      </c>
      <c r="AC126" s="676">
        <v>0</v>
      </c>
      <c r="AD126" s="676">
        <v>0</v>
      </c>
      <c r="AE126" s="676">
        <v>0</v>
      </c>
      <c r="AF126" s="676">
        <v>0</v>
      </c>
      <c r="AG126" s="676">
        <v>0</v>
      </c>
      <c r="AH126" s="676">
        <v>0</v>
      </c>
      <c r="AI126" s="676">
        <v>0</v>
      </c>
      <c r="AJ126" s="676">
        <v>0</v>
      </c>
      <c r="AK126" s="676">
        <v>0</v>
      </c>
      <c r="AL126" s="676">
        <v>0</v>
      </c>
      <c r="AM126" s="676">
        <v>0</v>
      </c>
      <c r="AN126" s="676">
        <v>0</v>
      </c>
      <c r="AO126" s="677">
        <v>0</v>
      </c>
      <c r="AP126" s="613"/>
      <c r="AQ126" s="675">
        <v>0</v>
      </c>
      <c r="AR126" s="676">
        <v>0</v>
      </c>
      <c r="AS126" s="676">
        <v>0</v>
      </c>
      <c r="AT126" s="676">
        <v>0</v>
      </c>
      <c r="AU126" s="676">
        <v>-122373</v>
      </c>
      <c r="AV126" s="676">
        <v>-83151</v>
      </c>
      <c r="AW126" s="676">
        <v>-11432</v>
      </c>
      <c r="AX126" s="676">
        <v>154</v>
      </c>
      <c r="AY126" s="676">
        <v>154</v>
      </c>
      <c r="AZ126" s="676">
        <v>154</v>
      </c>
      <c r="BA126" s="676">
        <v>154</v>
      </c>
      <c r="BB126" s="676">
        <v>154</v>
      </c>
      <c r="BC126" s="676">
        <v>154</v>
      </c>
      <c r="BD126" s="676">
        <v>154</v>
      </c>
      <c r="BE126" s="676">
        <v>154</v>
      </c>
      <c r="BF126" s="676">
        <v>5732</v>
      </c>
      <c r="BG126" s="676">
        <v>0</v>
      </c>
      <c r="BH126" s="676">
        <v>0</v>
      </c>
      <c r="BI126" s="676">
        <v>0</v>
      </c>
      <c r="BJ126" s="676">
        <v>0</v>
      </c>
      <c r="BK126" s="676">
        <v>0</v>
      </c>
      <c r="BL126" s="676">
        <v>0</v>
      </c>
      <c r="BM126" s="676">
        <v>0</v>
      </c>
      <c r="BN126" s="676">
        <v>0</v>
      </c>
      <c r="BO126" s="676"/>
      <c r="BP126" s="676"/>
      <c r="BQ126" s="676"/>
      <c r="BR126" s="676"/>
      <c r="BS126" s="676"/>
      <c r="BT126" s="677"/>
    </row>
    <row r="127" spans="2:73">
      <c r="B127" s="743" t="s">
        <v>208</v>
      </c>
      <c r="C127" s="743" t="s">
        <v>777</v>
      </c>
      <c r="D127" s="743" t="s">
        <v>113</v>
      </c>
      <c r="E127" s="738" t="s">
        <v>753</v>
      </c>
      <c r="F127" s="738" t="s">
        <v>29</v>
      </c>
      <c r="G127" s="738" t="s">
        <v>778</v>
      </c>
      <c r="H127" s="743">
        <v>2016</v>
      </c>
      <c r="I127" s="624" t="s">
        <v>574</v>
      </c>
      <c r="J127" s="624" t="s">
        <v>579</v>
      </c>
      <c r="L127" s="675">
        <v>0</v>
      </c>
      <c r="M127" s="676">
        <v>0</v>
      </c>
      <c r="N127" s="676">
        <v>0</v>
      </c>
      <c r="O127" s="676">
        <v>0</v>
      </c>
      <c r="P127" s="676">
        <v>0</v>
      </c>
      <c r="Q127" s="676">
        <v>19</v>
      </c>
      <c r="R127" s="676">
        <v>19</v>
      </c>
      <c r="S127" s="676">
        <v>19</v>
      </c>
      <c r="T127" s="676">
        <v>19</v>
      </c>
      <c r="U127" s="676">
        <v>19</v>
      </c>
      <c r="V127" s="676">
        <v>19</v>
      </c>
      <c r="W127" s="676">
        <v>19</v>
      </c>
      <c r="X127" s="676">
        <v>19</v>
      </c>
      <c r="Y127" s="676">
        <v>19</v>
      </c>
      <c r="Z127" s="676">
        <v>19</v>
      </c>
      <c r="AA127" s="676">
        <v>19</v>
      </c>
      <c r="AB127" s="676">
        <v>19</v>
      </c>
      <c r="AC127" s="676">
        <v>19</v>
      </c>
      <c r="AD127" s="676">
        <v>19</v>
      </c>
      <c r="AE127" s="676">
        <v>16</v>
      </c>
      <c r="AF127" s="676">
        <v>16</v>
      </c>
      <c r="AG127" s="676">
        <v>7</v>
      </c>
      <c r="AH127" s="676">
        <v>0</v>
      </c>
      <c r="AI127" s="676">
        <v>0</v>
      </c>
      <c r="AJ127" s="676">
        <v>0</v>
      </c>
      <c r="AK127" s="676">
        <v>0</v>
      </c>
      <c r="AL127" s="676">
        <v>0</v>
      </c>
      <c r="AM127" s="676">
        <v>0</v>
      </c>
      <c r="AN127" s="676">
        <v>0</v>
      </c>
      <c r="AO127" s="677">
        <v>0</v>
      </c>
      <c r="AP127" s="613"/>
      <c r="AQ127" s="675">
        <v>0</v>
      </c>
      <c r="AR127" s="676">
        <v>0</v>
      </c>
      <c r="AS127" s="676">
        <v>0</v>
      </c>
      <c r="AT127" s="676">
        <v>0</v>
      </c>
      <c r="AU127" s="676">
        <v>0</v>
      </c>
      <c r="AV127" s="676">
        <v>296781</v>
      </c>
      <c r="AW127" s="676">
        <v>296781</v>
      </c>
      <c r="AX127" s="676">
        <v>296781</v>
      </c>
      <c r="AY127" s="676">
        <v>296781</v>
      </c>
      <c r="AZ127" s="676">
        <v>296781</v>
      </c>
      <c r="BA127" s="676">
        <v>296781</v>
      </c>
      <c r="BB127" s="676">
        <v>296781</v>
      </c>
      <c r="BC127" s="676">
        <v>296756</v>
      </c>
      <c r="BD127" s="676">
        <v>296756</v>
      </c>
      <c r="BE127" s="676">
        <v>297186</v>
      </c>
      <c r="BF127" s="676">
        <v>297364</v>
      </c>
      <c r="BG127" s="676">
        <v>297641</v>
      </c>
      <c r="BH127" s="676">
        <v>297641</v>
      </c>
      <c r="BI127" s="676">
        <v>296870</v>
      </c>
      <c r="BJ127" s="676">
        <v>257166</v>
      </c>
      <c r="BK127" s="676">
        <v>257166</v>
      </c>
      <c r="BL127" s="676">
        <v>106875</v>
      </c>
      <c r="BM127" s="676">
        <v>0</v>
      </c>
      <c r="BN127" s="676">
        <v>0</v>
      </c>
      <c r="BO127" s="676"/>
      <c r="BP127" s="676"/>
      <c r="BQ127" s="676"/>
      <c r="BR127" s="676"/>
      <c r="BS127" s="676"/>
      <c r="BT127" s="677"/>
    </row>
    <row r="128" spans="2:73">
      <c r="B128" s="743" t="s">
        <v>208</v>
      </c>
      <c r="C128" s="743" t="s">
        <v>777</v>
      </c>
      <c r="D128" s="743" t="s">
        <v>802</v>
      </c>
      <c r="E128" s="738" t="s">
        <v>753</v>
      </c>
      <c r="F128" s="738" t="s">
        <v>29</v>
      </c>
      <c r="G128" s="738" t="s">
        <v>778</v>
      </c>
      <c r="H128" s="743">
        <v>2016</v>
      </c>
      <c r="I128" s="624" t="s">
        <v>574</v>
      </c>
      <c r="J128" s="624" t="s">
        <v>579</v>
      </c>
      <c r="L128" s="675">
        <v>0</v>
      </c>
      <c r="M128" s="676">
        <v>0</v>
      </c>
      <c r="N128" s="676">
        <v>0</v>
      </c>
      <c r="O128" s="676">
        <v>0</v>
      </c>
      <c r="P128" s="676">
        <v>0</v>
      </c>
      <c r="Q128" s="676">
        <v>2</v>
      </c>
      <c r="R128" s="676">
        <v>2</v>
      </c>
      <c r="S128" s="676">
        <v>2</v>
      </c>
      <c r="T128" s="676">
        <v>2</v>
      </c>
      <c r="U128" s="676">
        <v>2</v>
      </c>
      <c r="V128" s="676">
        <v>2</v>
      </c>
      <c r="W128" s="676">
        <v>2</v>
      </c>
      <c r="X128" s="676">
        <v>2</v>
      </c>
      <c r="Y128" s="676">
        <v>2</v>
      </c>
      <c r="Z128" s="676">
        <v>2</v>
      </c>
      <c r="AA128" s="676">
        <v>2</v>
      </c>
      <c r="AB128" s="676">
        <v>2</v>
      </c>
      <c r="AC128" s="676">
        <v>2</v>
      </c>
      <c r="AD128" s="676">
        <v>2</v>
      </c>
      <c r="AE128" s="676">
        <v>2</v>
      </c>
      <c r="AF128" s="676">
        <v>2</v>
      </c>
      <c r="AG128" s="676">
        <v>2</v>
      </c>
      <c r="AH128" s="676">
        <v>2</v>
      </c>
      <c r="AI128" s="676">
        <v>2</v>
      </c>
      <c r="AJ128" s="676">
        <v>0</v>
      </c>
      <c r="AK128" s="676">
        <v>0</v>
      </c>
      <c r="AL128" s="676">
        <v>0</v>
      </c>
      <c r="AM128" s="676">
        <v>0</v>
      </c>
      <c r="AN128" s="676">
        <v>0</v>
      </c>
      <c r="AO128" s="677">
        <v>0</v>
      </c>
      <c r="AP128" s="613"/>
      <c r="AQ128" s="678">
        <v>0</v>
      </c>
      <c r="AR128" s="679">
        <v>0</v>
      </c>
      <c r="AS128" s="679">
        <v>0</v>
      </c>
      <c r="AT128" s="679">
        <v>0</v>
      </c>
      <c r="AU128" s="679">
        <v>0</v>
      </c>
      <c r="AV128" s="679">
        <v>6793</v>
      </c>
      <c r="AW128" s="679">
        <v>6793</v>
      </c>
      <c r="AX128" s="679">
        <v>6793</v>
      </c>
      <c r="AY128" s="679">
        <v>6793</v>
      </c>
      <c r="AZ128" s="679">
        <v>6793</v>
      </c>
      <c r="BA128" s="679">
        <v>6793</v>
      </c>
      <c r="BB128" s="679">
        <v>6793</v>
      </c>
      <c r="BC128" s="679">
        <v>6793</v>
      </c>
      <c r="BD128" s="679">
        <v>6793</v>
      </c>
      <c r="BE128" s="679">
        <v>6793</v>
      </c>
      <c r="BF128" s="679">
        <v>6793</v>
      </c>
      <c r="BG128" s="679">
        <v>6793</v>
      </c>
      <c r="BH128" s="679">
        <v>6793</v>
      </c>
      <c r="BI128" s="679">
        <v>6793</v>
      </c>
      <c r="BJ128" s="679">
        <v>6793</v>
      </c>
      <c r="BK128" s="679">
        <v>6793</v>
      </c>
      <c r="BL128" s="679">
        <v>6793</v>
      </c>
      <c r="BM128" s="679">
        <v>6793</v>
      </c>
      <c r="BN128" s="679">
        <v>6697</v>
      </c>
      <c r="BO128" s="679"/>
      <c r="BP128" s="679"/>
      <c r="BQ128" s="679"/>
      <c r="BR128" s="679"/>
      <c r="BS128" s="679"/>
      <c r="BT128" s="680"/>
    </row>
    <row r="129" spans="2:72">
      <c r="B129" s="743" t="s">
        <v>208</v>
      </c>
      <c r="C129" s="743" t="s">
        <v>779</v>
      </c>
      <c r="D129" s="743" t="s">
        <v>118</v>
      </c>
      <c r="E129" s="738" t="s">
        <v>753</v>
      </c>
      <c r="F129" s="743" t="s">
        <v>781</v>
      </c>
      <c r="G129" s="738" t="s">
        <v>778</v>
      </c>
      <c r="H129" s="743">
        <v>2016</v>
      </c>
      <c r="I129" s="624" t="s">
        <v>574</v>
      </c>
      <c r="J129" s="624" t="s">
        <v>579</v>
      </c>
      <c r="L129" s="675">
        <v>0</v>
      </c>
      <c r="M129" s="676">
        <v>0</v>
      </c>
      <c r="N129" s="676">
        <v>0</v>
      </c>
      <c r="O129" s="676">
        <v>0</v>
      </c>
      <c r="P129" s="676">
        <v>0</v>
      </c>
      <c r="Q129" s="676">
        <v>658</v>
      </c>
      <c r="R129" s="676">
        <v>662</v>
      </c>
      <c r="S129" s="676">
        <v>757</v>
      </c>
      <c r="T129" s="676">
        <v>757</v>
      </c>
      <c r="U129" s="676">
        <v>757</v>
      </c>
      <c r="V129" s="676">
        <v>750</v>
      </c>
      <c r="W129" s="676">
        <v>750</v>
      </c>
      <c r="X129" s="676">
        <v>750</v>
      </c>
      <c r="Y129" s="676">
        <v>749</v>
      </c>
      <c r="Z129" s="676">
        <v>749</v>
      </c>
      <c r="AA129" s="676">
        <v>747</v>
      </c>
      <c r="AB129" s="676">
        <v>213</v>
      </c>
      <c r="AC129" s="676">
        <v>49</v>
      </c>
      <c r="AD129" s="676">
        <v>49</v>
      </c>
      <c r="AE129" s="676">
        <v>12</v>
      </c>
      <c r="AF129" s="676">
        <v>0</v>
      </c>
      <c r="AG129" s="676">
        <v>0</v>
      </c>
      <c r="AH129" s="676">
        <v>0</v>
      </c>
      <c r="AI129" s="676">
        <v>0</v>
      </c>
      <c r="AJ129" s="676">
        <v>0</v>
      </c>
      <c r="AK129" s="676">
        <v>0</v>
      </c>
      <c r="AL129" s="676">
        <v>0</v>
      </c>
      <c r="AM129" s="676">
        <v>0</v>
      </c>
      <c r="AN129" s="676">
        <v>0</v>
      </c>
      <c r="AO129" s="677">
        <v>0</v>
      </c>
      <c r="AP129" s="613"/>
      <c r="AQ129" s="672">
        <v>0</v>
      </c>
      <c r="AR129" s="673">
        <v>0</v>
      </c>
      <c r="AS129" s="673">
        <v>0</v>
      </c>
      <c r="AT129" s="673">
        <v>0</v>
      </c>
      <c r="AU129" s="673">
        <v>0</v>
      </c>
      <c r="AV129" s="673">
        <v>2592647</v>
      </c>
      <c r="AW129" s="673">
        <v>2615138</v>
      </c>
      <c r="AX129" s="673">
        <v>2845850</v>
      </c>
      <c r="AY129" s="673">
        <v>2845850</v>
      </c>
      <c r="AZ129" s="673">
        <v>2845850</v>
      </c>
      <c r="BA129" s="673">
        <v>2799381</v>
      </c>
      <c r="BB129" s="673">
        <v>2799381</v>
      </c>
      <c r="BC129" s="673">
        <v>2799381</v>
      </c>
      <c r="BD129" s="673">
        <v>2795897</v>
      </c>
      <c r="BE129" s="673">
        <v>2795897</v>
      </c>
      <c r="BF129" s="673">
        <v>2775506</v>
      </c>
      <c r="BG129" s="673">
        <v>1210256</v>
      </c>
      <c r="BH129" s="673">
        <v>184920</v>
      </c>
      <c r="BI129" s="673">
        <v>184920</v>
      </c>
      <c r="BJ129" s="673">
        <v>43361</v>
      </c>
      <c r="BK129" s="673">
        <v>0</v>
      </c>
      <c r="BL129" s="673">
        <v>0</v>
      </c>
      <c r="BM129" s="673">
        <v>0</v>
      </c>
      <c r="BN129" s="673">
        <v>0</v>
      </c>
      <c r="BO129" s="673"/>
      <c r="BP129" s="673"/>
      <c r="BQ129" s="673"/>
      <c r="BR129" s="673"/>
      <c r="BS129" s="673"/>
      <c r="BT129" s="674"/>
    </row>
    <row r="130" spans="2:72">
      <c r="B130" s="743" t="s">
        <v>208</v>
      </c>
      <c r="C130" s="743" t="s">
        <v>779</v>
      </c>
      <c r="D130" s="743" t="s">
        <v>119</v>
      </c>
      <c r="E130" s="738" t="s">
        <v>753</v>
      </c>
      <c r="F130" s="743" t="s">
        <v>781</v>
      </c>
      <c r="G130" s="738" t="s">
        <v>778</v>
      </c>
      <c r="H130" s="743">
        <v>2016</v>
      </c>
      <c r="I130" s="624" t="s">
        <v>574</v>
      </c>
      <c r="J130" s="624" t="s">
        <v>579</v>
      </c>
      <c r="L130" s="675">
        <v>0</v>
      </c>
      <c r="M130" s="676">
        <v>0</v>
      </c>
      <c r="N130" s="676">
        <v>0</v>
      </c>
      <c r="O130" s="676">
        <v>0</v>
      </c>
      <c r="P130" s="676">
        <v>0</v>
      </c>
      <c r="Q130" s="676">
        <v>1</v>
      </c>
      <c r="R130" s="676">
        <v>1</v>
      </c>
      <c r="S130" s="676">
        <v>1</v>
      </c>
      <c r="T130" s="676">
        <v>1</v>
      </c>
      <c r="U130" s="676">
        <v>1</v>
      </c>
      <c r="V130" s="676">
        <v>1</v>
      </c>
      <c r="W130" s="676">
        <v>1</v>
      </c>
      <c r="X130" s="676">
        <v>1</v>
      </c>
      <c r="Y130" s="676">
        <v>1</v>
      </c>
      <c r="Z130" s="676">
        <v>1</v>
      </c>
      <c r="AA130" s="676">
        <v>1</v>
      </c>
      <c r="AB130" s="676">
        <v>1</v>
      </c>
      <c r="AC130" s="676">
        <v>0</v>
      </c>
      <c r="AD130" s="676">
        <v>0</v>
      </c>
      <c r="AE130" s="676">
        <v>0</v>
      </c>
      <c r="AF130" s="676">
        <v>0</v>
      </c>
      <c r="AG130" s="676">
        <v>0</v>
      </c>
      <c r="AH130" s="676">
        <v>0</v>
      </c>
      <c r="AI130" s="676">
        <v>0</v>
      </c>
      <c r="AJ130" s="676">
        <v>0</v>
      </c>
      <c r="AK130" s="676">
        <v>0</v>
      </c>
      <c r="AL130" s="676">
        <v>0</v>
      </c>
      <c r="AM130" s="676">
        <v>0</v>
      </c>
      <c r="AN130" s="676">
        <v>0</v>
      </c>
      <c r="AO130" s="677">
        <v>0</v>
      </c>
      <c r="AP130" s="613"/>
      <c r="AQ130" s="675">
        <v>0</v>
      </c>
      <c r="AR130" s="676">
        <v>0</v>
      </c>
      <c r="AS130" s="676">
        <v>0</v>
      </c>
      <c r="AT130" s="676">
        <v>0</v>
      </c>
      <c r="AU130" s="676">
        <v>0</v>
      </c>
      <c r="AV130" s="676">
        <v>9636</v>
      </c>
      <c r="AW130" s="676">
        <v>9636</v>
      </c>
      <c r="AX130" s="676">
        <v>9636</v>
      </c>
      <c r="AY130" s="676">
        <v>9636</v>
      </c>
      <c r="AZ130" s="676">
        <v>9636</v>
      </c>
      <c r="BA130" s="676">
        <v>9622</v>
      </c>
      <c r="BB130" s="676">
        <v>9579</v>
      </c>
      <c r="BC130" s="676">
        <v>9579</v>
      </c>
      <c r="BD130" s="676">
        <v>9579</v>
      </c>
      <c r="BE130" s="676">
        <v>8397</v>
      </c>
      <c r="BF130" s="676">
        <v>8316</v>
      </c>
      <c r="BG130" s="676">
        <v>8316</v>
      </c>
      <c r="BH130" s="676">
        <v>665</v>
      </c>
      <c r="BI130" s="676">
        <v>0</v>
      </c>
      <c r="BJ130" s="676">
        <v>0</v>
      </c>
      <c r="BK130" s="676">
        <v>0</v>
      </c>
      <c r="BL130" s="676">
        <v>0</v>
      </c>
      <c r="BM130" s="676">
        <v>0</v>
      </c>
      <c r="BN130" s="676">
        <v>0</v>
      </c>
      <c r="BO130" s="676"/>
      <c r="BP130" s="676"/>
      <c r="BQ130" s="676"/>
      <c r="BR130" s="676"/>
      <c r="BS130" s="676"/>
      <c r="BT130" s="677"/>
    </row>
    <row r="131" spans="2:72">
      <c r="B131" s="743" t="s">
        <v>208</v>
      </c>
      <c r="C131" s="738" t="s">
        <v>783</v>
      </c>
      <c r="D131" s="743" t="s">
        <v>124</v>
      </c>
      <c r="E131" s="738" t="s">
        <v>753</v>
      </c>
      <c r="F131" s="738" t="s">
        <v>783</v>
      </c>
      <c r="G131" s="738" t="s">
        <v>778</v>
      </c>
      <c r="H131" s="743">
        <v>2016</v>
      </c>
      <c r="I131" s="624" t="s">
        <v>574</v>
      </c>
      <c r="J131" s="624" t="s">
        <v>579</v>
      </c>
      <c r="L131" s="675">
        <v>0</v>
      </c>
      <c r="M131" s="676">
        <v>0</v>
      </c>
      <c r="N131" s="676">
        <v>0</v>
      </c>
      <c r="O131" s="676">
        <v>0</v>
      </c>
      <c r="P131" s="676">
        <v>0</v>
      </c>
      <c r="Q131" s="676">
        <v>0</v>
      </c>
      <c r="R131" s="676">
        <v>0</v>
      </c>
      <c r="S131" s="676">
        <v>0</v>
      </c>
      <c r="T131" s="676">
        <v>0</v>
      </c>
      <c r="U131" s="676">
        <v>0</v>
      </c>
      <c r="V131" s="676">
        <v>0</v>
      </c>
      <c r="W131" s="676">
        <v>0</v>
      </c>
      <c r="X131" s="676">
        <v>0</v>
      </c>
      <c r="Y131" s="676">
        <v>0</v>
      </c>
      <c r="Z131" s="676">
        <v>0</v>
      </c>
      <c r="AA131" s="676">
        <v>0</v>
      </c>
      <c r="AB131" s="676">
        <v>0</v>
      </c>
      <c r="AC131" s="676">
        <v>0</v>
      </c>
      <c r="AD131" s="676">
        <v>0</v>
      </c>
      <c r="AE131" s="676">
        <v>0</v>
      </c>
      <c r="AF131" s="676">
        <v>0</v>
      </c>
      <c r="AG131" s="676">
        <v>0</v>
      </c>
      <c r="AH131" s="676">
        <v>0</v>
      </c>
      <c r="AI131" s="676">
        <v>0</v>
      </c>
      <c r="AJ131" s="676">
        <v>0</v>
      </c>
      <c r="AK131" s="676">
        <v>0</v>
      </c>
      <c r="AL131" s="676">
        <v>0</v>
      </c>
      <c r="AM131" s="676">
        <v>0</v>
      </c>
      <c r="AN131" s="676">
        <v>0</v>
      </c>
      <c r="AO131" s="677">
        <v>0</v>
      </c>
      <c r="AP131" s="613"/>
      <c r="AQ131" s="675">
        <v>0</v>
      </c>
      <c r="AR131" s="676">
        <v>0</v>
      </c>
      <c r="AS131" s="676">
        <v>0</v>
      </c>
      <c r="AT131" s="676">
        <v>0</v>
      </c>
      <c r="AU131" s="676">
        <v>0</v>
      </c>
      <c r="AV131" s="676">
        <v>835</v>
      </c>
      <c r="AW131" s="676">
        <v>835</v>
      </c>
      <c r="AX131" s="676">
        <v>835</v>
      </c>
      <c r="AY131" s="676">
        <v>835</v>
      </c>
      <c r="AZ131" s="676">
        <v>835</v>
      </c>
      <c r="BA131" s="676">
        <v>835</v>
      </c>
      <c r="BB131" s="676">
        <v>835</v>
      </c>
      <c r="BC131" s="676">
        <v>835</v>
      </c>
      <c r="BD131" s="676">
        <v>835</v>
      </c>
      <c r="BE131" s="676">
        <v>835</v>
      </c>
      <c r="BF131" s="676">
        <v>835</v>
      </c>
      <c r="BG131" s="676">
        <v>835</v>
      </c>
      <c r="BH131" s="676">
        <v>0</v>
      </c>
      <c r="BI131" s="676">
        <v>0</v>
      </c>
      <c r="BJ131" s="676">
        <v>0</v>
      </c>
      <c r="BK131" s="676">
        <v>0</v>
      </c>
      <c r="BL131" s="676">
        <v>0</v>
      </c>
      <c r="BM131" s="676">
        <v>0</v>
      </c>
      <c r="BN131" s="676">
        <v>0</v>
      </c>
      <c r="BO131" s="676"/>
      <c r="BP131" s="676"/>
      <c r="BQ131" s="676"/>
      <c r="BR131" s="676"/>
      <c r="BS131" s="676"/>
      <c r="BT131" s="677"/>
    </row>
    <row r="132" spans="2:72">
      <c r="B132" s="743" t="s">
        <v>208</v>
      </c>
      <c r="C132" s="743" t="s">
        <v>777</v>
      </c>
      <c r="D132" s="738" t="s">
        <v>113</v>
      </c>
      <c r="E132" s="738" t="s">
        <v>753</v>
      </c>
      <c r="F132" s="738" t="s">
        <v>29</v>
      </c>
      <c r="G132" s="738" t="s">
        <v>778</v>
      </c>
      <c r="H132" s="743">
        <v>2017</v>
      </c>
      <c r="I132" s="624" t="s">
        <v>574</v>
      </c>
      <c r="J132" s="624" t="s">
        <v>586</v>
      </c>
      <c r="L132" s="675">
        <v>0</v>
      </c>
      <c r="M132" s="676">
        <v>0</v>
      </c>
      <c r="N132" s="676">
        <v>0</v>
      </c>
      <c r="O132" s="676">
        <v>0</v>
      </c>
      <c r="P132" s="676">
        <v>0</v>
      </c>
      <c r="Q132" s="676">
        <v>0</v>
      </c>
      <c r="R132" s="676">
        <v>228</v>
      </c>
      <c r="S132" s="676">
        <v>184</v>
      </c>
      <c r="T132" s="676">
        <v>184</v>
      </c>
      <c r="U132" s="676">
        <v>184</v>
      </c>
      <c r="V132" s="676">
        <v>184</v>
      </c>
      <c r="W132" s="676">
        <v>184</v>
      </c>
      <c r="X132" s="676">
        <v>184</v>
      </c>
      <c r="Y132" s="676">
        <v>184</v>
      </c>
      <c r="Z132" s="676">
        <v>184</v>
      </c>
      <c r="AA132" s="676">
        <v>184</v>
      </c>
      <c r="AB132" s="676">
        <v>174</v>
      </c>
      <c r="AC132" s="676">
        <v>174</v>
      </c>
      <c r="AD132" s="676">
        <v>174</v>
      </c>
      <c r="AE132" s="676">
        <v>174</v>
      </c>
      <c r="AF132" s="676">
        <v>150</v>
      </c>
      <c r="AG132" s="676">
        <v>150</v>
      </c>
      <c r="AH132" s="676">
        <v>20</v>
      </c>
      <c r="AI132" s="676">
        <v>0</v>
      </c>
      <c r="AJ132" s="676">
        <v>0</v>
      </c>
      <c r="AK132" s="676">
        <v>0</v>
      </c>
      <c r="AL132" s="676">
        <v>0</v>
      </c>
      <c r="AM132" s="676">
        <v>0</v>
      </c>
      <c r="AN132" s="676">
        <v>0</v>
      </c>
      <c r="AO132" s="677">
        <v>0</v>
      </c>
      <c r="AP132" s="613"/>
      <c r="AQ132" s="675">
        <v>0</v>
      </c>
      <c r="AR132" s="676">
        <v>0</v>
      </c>
      <c r="AS132" s="676">
        <v>0</v>
      </c>
      <c r="AT132" s="676">
        <v>0</v>
      </c>
      <c r="AU132" s="676">
        <v>0</v>
      </c>
      <c r="AV132" s="676">
        <v>0</v>
      </c>
      <c r="AW132" s="676">
        <v>3302399</v>
      </c>
      <c r="AX132" s="676">
        <v>2649493</v>
      </c>
      <c r="AY132" s="676">
        <v>2649493</v>
      </c>
      <c r="AZ132" s="676">
        <v>2649493</v>
      </c>
      <c r="BA132" s="676">
        <v>2649493</v>
      </c>
      <c r="BB132" s="676">
        <v>2649493</v>
      </c>
      <c r="BC132" s="676">
        <v>2649493</v>
      </c>
      <c r="BD132" s="676">
        <v>2649468</v>
      </c>
      <c r="BE132" s="676">
        <v>2649468</v>
      </c>
      <c r="BF132" s="676">
        <v>2643701</v>
      </c>
      <c r="BG132" s="676">
        <v>2594722</v>
      </c>
      <c r="BH132" s="676">
        <v>2594343</v>
      </c>
      <c r="BI132" s="676">
        <v>2594343</v>
      </c>
      <c r="BJ132" s="676">
        <v>2594164</v>
      </c>
      <c r="BK132" s="676">
        <v>2239411</v>
      </c>
      <c r="BL132" s="676">
        <v>2239411</v>
      </c>
      <c r="BM132" s="676">
        <v>297222</v>
      </c>
      <c r="BN132" s="676">
        <v>0</v>
      </c>
      <c r="BO132" s="676">
        <v>0</v>
      </c>
      <c r="BP132" s="676">
        <v>0</v>
      </c>
      <c r="BQ132" s="676">
        <v>0</v>
      </c>
      <c r="BR132" s="676">
        <v>0</v>
      </c>
      <c r="BS132" s="676"/>
      <c r="BT132" s="677"/>
    </row>
    <row r="133" spans="2:72">
      <c r="B133" s="743" t="s">
        <v>208</v>
      </c>
      <c r="C133" s="743" t="s">
        <v>777</v>
      </c>
      <c r="D133" s="738" t="s">
        <v>769</v>
      </c>
      <c r="E133" s="738" t="s">
        <v>753</v>
      </c>
      <c r="F133" s="738" t="s">
        <v>29</v>
      </c>
      <c r="G133" s="738" t="s">
        <v>778</v>
      </c>
      <c r="H133" s="743">
        <v>2017</v>
      </c>
      <c r="I133" s="624" t="s">
        <v>574</v>
      </c>
      <c r="J133" s="624" t="s">
        <v>586</v>
      </c>
      <c r="L133" s="675">
        <v>0</v>
      </c>
      <c r="M133" s="676">
        <v>0</v>
      </c>
      <c r="N133" s="676">
        <v>0</v>
      </c>
      <c r="O133" s="676">
        <v>0</v>
      </c>
      <c r="P133" s="676">
        <v>0</v>
      </c>
      <c r="Q133" s="676">
        <v>0</v>
      </c>
      <c r="R133" s="676">
        <v>187</v>
      </c>
      <c r="S133" s="676">
        <v>136</v>
      </c>
      <c r="T133" s="676">
        <v>136</v>
      </c>
      <c r="U133" s="676">
        <v>136</v>
      </c>
      <c r="V133" s="676">
        <v>136</v>
      </c>
      <c r="W133" s="676">
        <v>136</v>
      </c>
      <c r="X133" s="676">
        <v>136</v>
      </c>
      <c r="Y133" s="676">
        <v>136</v>
      </c>
      <c r="Z133" s="676">
        <v>136</v>
      </c>
      <c r="AA133" s="676">
        <v>136</v>
      </c>
      <c r="AB133" s="676">
        <v>129</v>
      </c>
      <c r="AC133" s="676">
        <v>129</v>
      </c>
      <c r="AD133" s="676">
        <v>129</v>
      </c>
      <c r="AE133" s="676">
        <v>109</v>
      </c>
      <c r="AF133" s="676">
        <v>109</v>
      </c>
      <c r="AG133" s="676">
        <v>85</v>
      </c>
      <c r="AH133" s="676">
        <v>67</v>
      </c>
      <c r="AI133" s="676">
        <v>0</v>
      </c>
      <c r="AJ133" s="676">
        <v>0</v>
      </c>
      <c r="AK133" s="676">
        <v>0</v>
      </c>
      <c r="AL133" s="676">
        <v>0</v>
      </c>
      <c r="AM133" s="676">
        <v>0</v>
      </c>
      <c r="AN133" s="676">
        <v>0</v>
      </c>
      <c r="AO133" s="677">
        <v>0</v>
      </c>
      <c r="AP133" s="613"/>
      <c r="AQ133" s="675">
        <v>0</v>
      </c>
      <c r="AR133" s="676">
        <v>0</v>
      </c>
      <c r="AS133" s="676">
        <v>0</v>
      </c>
      <c r="AT133" s="676">
        <v>0</v>
      </c>
      <c r="AU133" s="676">
        <v>0</v>
      </c>
      <c r="AV133" s="676">
        <v>0</v>
      </c>
      <c r="AW133" s="676">
        <v>2724036</v>
      </c>
      <c r="AX133" s="676">
        <v>1972715</v>
      </c>
      <c r="AY133" s="676">
        <v>1972715</v>
      </c>
      <c r="AZ133" s="676">
        <v>1972715</v>
      </c>
      <c r="BA133" s="676">
        <v>1972715</v>
      </c>
      <c r="BB133" s="676">
        <v>1972715</v>
      </c>
      <c r="BC133" s="676">
        <v>1972715</v>
      </c>
      <c r="BD133" s="676">
        <v>1972677</v>
      </c>
      <c r="BE133" s="676">
        <v>1972677</v>
      </c>
      <c r="BF133" s="676">
        <v>1972677</v>
      </c>
      <c r="BG133" s="676">
        <v>1936762</v>
      </c>
      <c r="BH133" s="676">
        <v>1933386</v>
      </c>
      <c r="BI133" s="676">
        <v>1933386</v>
      </c>
      <c r="BJ133" s="676">
        <v>1632484</v>
      </c>
      <c r="BK133" s="676">
        <v>1632484</v>
      </c>
      <c r="BL133" s="676">
        <v>1264433</v>
      </c>
      <c r="BM133" s="676">
        <v>1002154</v>
      </c>
      <c r="BN133" s="676">
        <v>0</v>
      </c>
      <c r="BO133" s="676">
        <v>0</v>
      </c>
      <c r="BP133" s="676">
        <v>0</v>
      </c>
      <c r="BQ133" s="676">
        <v>0</v>
      </c>
      <c r="BR133" s="676">
        <v>0</v>
      </c>
      <c r="BS133" s="676"/>
      <c r="BT133" s="677"/>
    </row>
    <row r="134" spans="2:72">
      <c r="B134" s="743" t="s">
        <v>208</v>
      </c>
      <c r="C134" s="743" t="s">
        <v>777</v>
      </c>
      <c r="D134" s="738" t="s">
        <v>802</v>
      </c>
      <c r="E134" s="738" t="s">
        <v>753</v>
      </c>
      <c r="F134" s="738" t="s">
        <v>29</v>
      </c>
      <c r="G134" s="738" t="s">
        <v>778</v>
      </c>
      <c r="H134" s="738">
        <v>2017</v>
      </c>
      <c r="I134" s="624" t="s">
        <v>574</v>
      </c>
      <c r="J134" s="624" t="s">
        <v>586</v>
      </c>
      <c r="L134" s="675">
        <v>0</v>
      </c>
      <c r="M134" s="676">
        <v>0</v>
      </c>
      <c r="N134" s="676">
        <v>0</v>
      </c>
      <c r="O134" s="676">
        <v>0</v>
      </c>
      <c r="P134" s="676">
        <v>0</v>
      </c>
      <c r="Q134" s="676">
        <v>0</v>
      </c>
      <c r="R134" s="676">
        <v>149</v>
      </c>
      <c r="S134" s="676">
        <v>149</v>
      </c>
      <c r="T134" s="676">
        <v>149</v>
      </c>
      <c r="U134" s="676">
        <v>149</v>
      </c>
      <c r="V134" s="676">
        <v>149</v>
      </c>
      <c r="W134" s="676">
        <v>149</v>
      </c>
      <c r="X134" s="676">
        <v>149</v>
      </c>
      <c r="Y134" s="676">
        <v>149</v>
      </c>
      <c r="Z134" s="676">
        <v>149</v>
      </c>
      <c r="AA134" s="676">
        <v>149</v>
      </c>
      <c r="AB134" s="676">
        <v>149</v>
      </c>
      <c r="AC134" s="676">
        <v>149</v>
      </c>
      <c r="AD134" s="676">
        <v>149</v>
      </c>
      <c r="AE134" s="676">
        <v>149</v>
      </c>
      <c r="AF134" s="676">
        <v>149</v>
      </c>
      <c r="AG134" s="676">
        <v>149</v>
      </c>
      <c r="AH134" s="676">
        <v>149</v>
      </c>
      <c r="AI134" s="676">
        <v>149</v>
      </c>
      <c r="AJ134" s="676">
        <v>135</v>
      </c>
      <c r="AK134" s="676">
        <v>0</v>
      </c>
      <c r="AL134" s="676">
        <v>0</v>
      </c>
      <c r="AM134" s="676">
        <v>0</v>
      </c>
      <c r="AN134" s="676">
        <v>0</v>
      </c>
      <c r="AO134" s="677">
        <v>0</v>
      </c>
      <c r="AP134" s="613"/>
      <c r="AQ134" s="675">
        <v>0</v>
      </c>
      <c r="AR134" s="676">
        <v>0</v>
      </c>
      <c r="AS134" s="676">
        <v>0</v>
      </c>
      <c r="AT134" s="676">
        <v>0</v>
      </c>
      <c r="AU134" s="676">
        <v>0</v>
      </c>
      <c r="AV134" s="676">
        <v>0</v>
      </c>
      <c r="AW134" s="676">
        <v>513769</v>
      </c>
      <c r="AX134" s="676">
        <v>513769</v>
      </c>
      <c r="AY134" s="676">
        <v>513769</v>
      </c>
      <c r="AZ134" s="676">
        <v>513769</v>
      </c>
      <c r="BA134" s="676">
        <v>513769</v>
      </c>
      <c r="BB134" s="676">
        <v>513769</v>
      </c>
      <c r="BC134" s="676">
        <v>513769</v>
      </c>
      <c r="BD134" s="676">
        <v>513769</v>
      </c>
      <c r="BE134" s="676">
        <v>513769</v>
      </c>
      <c r="BF134" s="676">
        <v>513769</v>
      </c>
      <c r="BG134" s="676">
        <v>513769</v>
      </c>
      <c r="BH134" s="676">
        <v>513769</v>
      </c>
      <c r="BI134" s="676">
        <v>513769</v>
      </c>
      <c r="BJ134" s="676">
        <v>513769</v>
      </c>
      <c r="BK134" s="676">
        <v>513769</v>
      </c>
      <c r="BL134" s="676">
        <v>513769</v>
      </c>
      <c r="BM134" s="676">
        <v>513769</v>
      </c>
      <c r="BN134" s="676">
        <v>513769</v>
      </c>
      <c r="BO134" s="676">
        <v>499696</v>
      </c>
      <c r="BP134" s="676">
        <v>0</v>
      </c>
      <c r="BQ134" s="676">
        <v>0</v>
      </c>
      <c r="BR134" s="676">
        <v>0</v>
      </c>
      <c r="BS134" s="676"/>
      <c r="BT134" s="677"/>
    </row>
    <row r="135" spans="2:72">
      <c r="B135" s="743" t="s">
        <v>208</v>
      </c>
      <c r="C135" s="743" t="s">
        <v>777</v>
      </c>
      <c r="D135" s="738" t="s">
        <v>116</v>
      </c>
      <c r="E135" s="738" t="s">
        <v>753</v>
      </c>
      <c r="F135" s="738" t="s">
        <v>29</v>
      </c>
      <c r="G135" s="738" t="s">
        <v>778</v>
      </c>
      <c r="H135" s="738">
        <v>2017</v>
      </c>
      <c r="I135" s="624" t="s">
        <v>574</v>
      </c>
      <c r="J135" s="624" t="s">
        <v>586</v>
      </c>
      <c r="L135" s="675">
        <v>0</v>
      </c>
      <c r="M135" s="676">
        <v>0</v>
      </c>
      <c r="N135" s="676">
        <v>0</v>
      </c>
      <c r="O135" s="676">
        <v>0</v>
      </c>
      <c r="P135" s="676">
        <v>0</v>
      </c>
      <c r="Q135" s="676">
        <v>0</v>
      </c>
      <c r="R135" s="676">
        <v>29</v>
      </c>
      <c r="S135" s="676">
        <v>29</v>
      </c>
      <c r="T135" s="676">
        <v>29</v>
      </c>
      <c r="U135" s="676">
        <v>29</v>
      </c>
      <c r="V135" s="676">
        <v>29</v>
      </c>
      <c r="W135" s="676">
        <v>29</v>
      </c>
      <c r="X135" s="676">
        <v>29</v>
      </c>
      <c r="Y135" s="676">
        <v>29</v>
      </c>
      <c r="Z135" s="676">
        <v>29</v>
      </c>
      <c r="AA135" s="676">
        <v>28</v>
      </c>
      <c r="AB135" s="676">
        <v>2</v>
      </c>
      <c r="AC135" s="676">
        <v>2</v>
      </c>
      <c r="AD135" s="676">
        <v>2</v>
      </c>
      <c r="AE135" s="676">
        <v>2</v>
      </c>
      <c r="AF135" s="676">
        <v>2</v>
      </c>
      <c r="AG135" s="676">
        <v>2</v>
      </c>
      <c r="AH135" s="676">
        <v>2</v>
      </c>
      <c r="AI135" s="676">
        <v>2</v>
      </c>
      <c r="AJ135" s="676">
        <v>2</v>
      </c>
      <c r="AK135" s="676">
        <v>2</v>
      </c>
      <c r="AL135" s="676">
        <v>0</v>
      </c>
      <c r="AM135" s="676">
        <v>0</v>
      </c>
      <c r="AN135" s="676">
        <v>0</v>
      </c>
      <c r="AO135" s="677">
        <v>0</v>
      </c>
      <c r="AP135" s="613"/>
      <c r="AQ135" s="675">
        <v>0</v>
      </c>
      <c r="AR135" s="676">
        <v>0</v>
      </c>
      <c r="AS135" s="676">
        <v>0</v>
      </c>
      <c r="AT135" s="676">
        <v>0</v>
      </c>
      <c r="AU135" s="676">
        <v>0</v>
      </c>
      <c r="AV135" s="676">
        <v>0</v>
      </c>
      <c r="AW135" s="676">
        <v>65722</v>
      </c>
      <c r="AX135" s="676">
        <v>65722</v>
      </c>
      <c r="AY135" s="676">
        <v>65722</v>
      </c>
      <c r="AZ135" s="676">
        <v>65722</v>
      </c>
      <c r="BA135" s="676">
        <v>65722</v>
      </c>
      <c r="BB135" s="676">
        <v>65722</v>
      </c>
      <c r="BC135" s="676">
        <v>65722</v>
      </c>
      <c r="BD135" s="676">
        <v>65722</v>
      </c>
      <c r="BE135" s="676">
        <v>65722</v>
      </c>
      <c r="BF135" s="676">
        <v>65608</v>
      </c>
      <c r="BG135" s="676">
        <v>26732</v>
      </c>
      <c r="BH135" s="676">
        <v>26732</v>
      </c>
      <c r="BI135" s="676">
        <v>26468</v>
      </c>
      <c r="BJ135" s="676">
        <v>26468</v>
      </c>
      <c r="BK135" s="676">
        <v>25311</v>
      </c>
      <c r="BL135" s="676">
        <v>25311</v>
      </c>
      <c r="BM135" s="676">
        <v>25311</v>
      </c>
      <c r="BN135" s="676">
        <v>25311</v>
      </c>
      <c r="BO135" s="676">
        <v>25311</v>
      </c>
      <c r="BP135" s="676">
        <v>25311</v>
      </c>
      <c r="BQ135" s="676">
        <v>0</v>
      </c>
      <c r="BR135" s="676">
        <v>0</v>
      </c>
      <c r="BS135" s="676"/>
      <c r="BT135" s="677"/>
    </row>
    <row r="136" spans="2:72">
      <c r="B136" s="743" t="s">
        <v>208</v>
      </c>
      <c r="C136" s="743" t="s">
        <v>779</v>
      </c>
      <c r="D136" s="738" t="s">
        <v>117</v>
      </c>
      <c r="E136" s="738" t="s">
        <v>753</v>
      </c>
      <c r="F136" s="743" t="s">
        <v>781</v>
      </c>
      <c r="G136" s="738" t="s">
        <v>778</v>
      </c>
      <c r="H136" s="738">
        <v>2017</v>
      </c>
      <c r="I136" s="624" t="s">
        <v>574</v>
      </c>
      <c r="J136" s="624" t="s">
        <v>586</v>
      </c>
      <c r="L136" s="675">
        <v>0</v>
      </c>
      <c r="M136" s="676">
        <v>0</v>
      </c>
      <c r="N136" s="676">
        <v>0</v>
      </c>
      <c r="O136" s="676">
        <v>0</v>
      </c>
      <c r="P136" s="676">
        <v>0</v>
      </c>
      <c r="Q136" s="676">
        <v>0</v>
      </c>
      <c r="R136" s="676">
        <v>6</v>
      </c>
      <c r="S136" s="676">
        <v>6</v>
      </c>
      <c r="T136" s="676">
        <v>6</v>
      </c>
      <c r="U136" s="676">
        <v>6</v>
      </c>
      <c r="V136" s="676">
        <v>6</v>
      </c>
      <c r="W136" s="676">
        <v>6</v>
      </c>
      <c r="X136" s="676">
        <v>6</v>
      </c>
      <c r="Y136" s="676">
        <v>6</v>
      </c>
      <c r="Z136" s="676">
        <v>6</v>
      </c>
      <c r="AA136" s="676">
        <v>5</v>
      </c>
      <c r="AB136" s="676">
        <v>0</v>
      </c>
      <c r="AC136" s="676">
        <v>0</v>
      </c>
      <c r="AD136" s="676">
        <v>0</v>
      </c>
      <c r="AE136" s="676">
        <v>0</v>
      </c>
      <c r="AF136" s="676">
        <v>0</v>
      </c>
      <c r="AG136" s="676">
        <v>0</v>
      </c>
      <c r="AH136" s="676">
        <v>0</v>
      </c>
      <c r="AI136" s="676">
        <v>0</v>
      </c>
      <c r="AJ136" s="676">
        <v>0</v>
      </c>
      <c r="AK136" s="676">
        <v>0</v>
      </c>
      <c r="AL136" s="676">
        <v>0</v>
      </c>
      <c r="AM136" s="676">
        <v>0</v>
      </c>
      <c r="AN136" s="676">
        <v>0</v>
      </c>
      <c r="AO136" s="677">
        <v>0</v>
      </c>
      <c r="AP136" s="613"/>
      <c r="AQ136" s="675">
        <v>0</v>
      </c>
      <c r="AR136" s="676">
        <v>0</v>
      </c>
      <c r="AS136" s="676">
        <v>0</v>
      </c>
      <c r="AT136" s="676">
        <v>0</v>
      </c>
      <c r="AU136" s="676">
        <v>0</v>
      </c>
      <c r="AV136" s="676">
        <v>0</v>
      </c>
      <c r="AW136" s="676">
        <v>130667</v>
      </c>
      <c r="AX136" s="676">
        <v>130667</v>
      </c>
      <c r="AY136" s="676">
        <v>130667</v>
      </c>
      <c r="AZ136" s="676">
        <v>130667</v>
      </c>
      <c r="BA136" s="676">
        <v>130667</v>
      </c>
      <c r="BB136" s="676">
        <v>130667</v>
      </c>
      <c r="BC136" s="676">
        <v>130667</v>
      </c>
      <c r="BD136" s="676">
        <v>130667</v>
      </c>
      <c r="BE136" s="676">
        <v>130667</v>
      </c>
      <c r="BF136" s="676">
        <v>112855</v>
      </c>
      <c r="BG136" s="676">
        <v>0</v>
      </c>
      <c r="BH136" s="676">
        <v>0</v>
      </c>
      <c r="BI136" s="676">
        <v>0</v>
      </c>
      <c r="BJ136" s="676">
        <v>0</v>
      </c>
      <c r="BK136" s="676">
        <v>0</v>
      </c>
      <c r="BL136" s="676">
        <v>0</v>
      </c>
      <c r="BM136" s="676">
        <v>0</v>
      </c>
      <c r="BN136" s="676">
        <v>0</v>
      </c>
      <c r="BO136" s="676">
        <v>0</v>
      </c>
      <c r="BP136" s="676">
        <v>0</v>
      </c>
      <c r="BQ136" s="676">
        <v>0</v>
      </c>
      <c r="BR136" s="676">
        <v>0</v>
      </c>
      <c r="BS136" s="676"/>
      <c r="BT136" s="677"/>
    </row>
    <row r="137" spans="2:72">
      <c r="B137" s="743" t="s">
        <v>208</v>
      </c>
      <c r="C137" s="743" t="s">
        <v>779</v>
      </c>
      <c r="D137" s="738" t="s">
        <v>118</v>
      </c>
      <c r="E137" s="738" t="s">
        <v>753</v>
      </c>
      <c r="F137" s="743" t="s">
        <v>781</v>
      </c>
      <c r="G137" s="738" t="s">
        <v>778</v>
      </c>
      <c r="H137" s="738">
        <v>2017</v>
      </c>
      <c r="I137" s="624" t="s">
        <v>574</v>
      </c>
      <c r="J137" s="624" t="s">
        <v>586</v>
      </c>
      <c r="L137" s="675">
        <v>0</v>
      </c>
      <c r="M137" s="676">
        <v>0</v>
      </c>
      <c r="N137" s="676">
        <v>0</v>
      </c>
      <c r="O137" s="676">
        <v>0</v>
      </c>
      <c r="P137" s="676">
        <v>0</v>
      </c>
      <c r="Q137" s="676">
        <v>0</v>
      </c>
      <c r="R137" s="676">
        <v>681</v>
      </c>
      <c r="S137" s="676">
        <v>754</v>
      </c>
      <c r="T137" s="676">
        <v>754</v>
      </c>
      <c r="U137" s="676">
        <v>754</v>
      </c>
      <c r="V137" s="676">
        <v>754</v>
      </c>
      <c r="W137" s="676">
        <v>741</v>
      </c>
      <c r="X137" s="676">
        <v>741</v>
      </c>
      <c r="Y137" s="676">
        <v>741</v>
      </c>
      <c r="Z137" s="676">
        <v>737</v>
      </c>
      <c r="AA137" s="676">
        <v>737</v>
      </c>
      <c r="AB137" s="676">
        <v>717</v>
      </c>
      <c r="AC137" s="676">
        <v>389</v>
      </c>
      <c r="AD137" s="676">
        <v>64</v>
      </c>
      <c r="AE137" s="676">
        <v>17</v>
      </c>
      <c r="AF137" s="676">
        <v>9</v>
      </c>
      <c r="AG137" s="676">
        <v>0</v>
      </c>
      <c r="AH137" s="676">
        <v>0</v>
      </c>
      <c r="AI137" s="676">
        <v>0</v>
      </c>
      <c r="AJ137" s="676">
        <v>0</v>
      </c>
      <c r="AK137" s="676">
        <v>0</v>
      </c>
      <c r="AL137" s="676">
        <v>0</v>
      </c>
      <c r="AM137" s="676">
        <v>0</v>
      </c>
      <c r="AN137" s="676">
        <v>0</v>
      </c>
      <c r="AO137" s="677">
        <v>0</v>
      </c>
      <c r="AP137" s="613"/>
      <c r="AQ137" s="675">
        <v>0</v>
      </c>
      <c r="AR137" s="676">
        <v>0</v>
      </c>
      <c r="AS137" s="676">
        <v>0</v>
      </c>
      <c r="AT137" s="676">
        <v>0</v>
      </c>
      <c r="AU137" s="676">
        <v>0</v>
      </c>
      <c r="AV137" s="676">
        <v>0</v>
      </c>
      <c r="AW137" s="676">
        <v>3248461</v>
      </c>
      <c r="AX137" s="676">
        <v>3431569</v>
      </c>
      <c r="AY137" s="676">
        <v>3431569</v>
      </c>
      <c r="AZ137" s="676">
        <v>3431569</v>
      </c>
      <c r="BA137" s="676">
        <v>3431569</v>
      </c>
      <c r="BB137" s="676">
        <v>3349094</v>
      </c>
      <c r="BC137" s="676">
        <v>3349094</v>
      </c>
      <c r="BD137" s="676">
        <v>3349094</v>
      </c>
      <c r="BE137" s="676">
        <v>3299116</v>
      </c>
      <c r="BF137" s="676">
        <v>3299116</v>
      </c>
      <c r="BG137" s="676">
        <v>3198304</v>
      </c>
      <c r="BH137" s="676">
        <v>2419743</v>
      </c>
      <c r="BI137" s="676">
        <v>744368</v>
      </c>
      <c r="BJ137" s="676">
        <v>563680</v>
      </c>
      <c r="BK137" s="676">
        <v>136101</v>
      </c>
      <c r="BL137" s="676">
        <v>0</v>
      </c>
      <c r="BM137" s="676">
        <v>0</v>
      </c>
      <c r="BN137" s="676">
        <v>0</v>
      </c>
      <c r="BO137" s="676">
        <v>0</v>
      </c>
      <c r="BP137" s="676">
        <v>0</v>
      </c>
      <c r="BQ137" s="676">
        <v>0</v>
      </c>
      <c r="BR137" s="676">
        <v>0</v>
      </c>
      <c r="BS137" s="676"/>
      <c r="BT137" s="677"/>
    </row>
    <row r="138" spans="2:72">
      <c r="B138" s="743" t="s">
        <v>208</v>
      </c>
      <c r="C138" s="743" t="s">
        <v>779</v>
      </c>
      <c r="D138" s="738" t="s">
        <v>119</v>
      </c>
      <c r="E138" s="738" t="s">
        <v>753</v>
      </c>
      <c r="F138" s="743" t="s">
        <v>781</v>
      </c>
      <c r="G138" s="738" t="s">
        <v>778</v>
      </c>
      <c r="H138" s="738">
        <v>2017</v>
      </c>
      <c r="I138" s="624" t="s">
        <v>574</v>
      </c>
      <c r="J138" s="624" t="s">
        <v>586</v>
      </c>
      <c r="L138" s="675">
        <v>0</v>
      </c>
      <c r="M138" s="676">
        <v>0</v>
      </c>
      <c r="N138" s="676">
        <v>0</v>
      </c>
      <c r="O138" s="676">
        <v>0</v>
      </c>
      <c r="P138" s="676">
        <v>0</v>
      </c>
      <c r="Q138" s="676">
        <v>0</v>
      </c>
      <c r="R138" s="676">
        <v>13</v>
      </c>
      <c r="S138" s="676">
        <v>13</v>
      </c>
      <c r="T138" s="676">
        <v>13</v>
      </c>
      <c r="U138" s="676">
        <v>13</v>
      </c>
      <c r="V138" s="676">
        <v>10</v>
      </c>
      <c r="W138" s="676">
        <v>8</v>
      </c>
      <c r="X138" s="676">
        <v>6</v>
      </c>
      <c r="Y138" s="676">
        <v>6</v>
      </c>
      <c r="Z138" s="676">
        <v>6</v>
      </c>
      <c r="AA138" s="676">
        <v>6</v>
      </c>
      <c r="AB138" s="676">
        <v>6</v>
      </c>
      <c r="AC138" s="676">
        <v>5</v>
      </c>
      <c r="AD138" s="676">
        <v>2</v>
      </c>
      <c r="AE138" s="676">
        <v>0</v>
      </c>
      <c r="AF138" s="676">
        <v>0</v>
      </c>
      <c r="AG138" s="676">
        <v>0</v>
      </c>
      <c r="AH138" s="676">
        <v>0</v>
      </c>
      <c r="AI138" s="676">
        <v>0</v>
      </c>
      <c r="AJ138" s="676">
        <v>0</v>
      </c>
      <c r="AK138" s="676">
        <v>0</v>
      </c>
      <c r="AL138" s="676">
        <v>0</v>
      </c>
      <c r="AM138" s="676">
        <v>0</v>
      </c>
      <c r="AN138" s="676">
        <v>0</v>
      </c>
      <c r="AO138" s="677">
        <v>0</v>
      </c>
      <c r="AP138" s="613"/>
      <c r="AQ138" s="675">
        <v>0</v>
      </c>
      <c r="AR138" s="676">
        <v>0</v>
      </c>
      <c r="AS138" s="676">
        <v>0</v>
      </c>
      <c r="AT138" s="676">
        <v>0</v>
      </c>
      <c r="AU138" s="676">
        <v>0</v>
      </c>
      <c r="AV138" s="676">
        <v>0</v>
      </c>
      <c r="AW138" s="676">
        <v>63401</v>
      </c>
      <c r="AX138" s="676">
        <v>63401</v>
      </c>
      <c r="AY138" s="676">
        <v>63401</v>
      </c>
      <c r="AZ138" s="676">
        <v>62253</v>
      </c>
      <c r="BA138" s="676">
        <v>41542</v>
      </c>
      <c r="BB138" s="676">
        <v>29406</v>
      </c>
      <c r="BC138" s="676">
        <v>14773</v>
      </c>
      <c r="BD138" s="676">
        <v>14773</v>
      </c>
      <c r="BE138" s="676">
        <v>14773</v>
      </c>
      <c r="BF138" s="676">
        <v>14773</v>
      </c>
      <c r="BG138" s="676">
        <v>14773</v>
      </c>
      <c r="BH138" s="676">
        <v>13549</v>
      </c>
      <c r="BI138" s="676">
        <v>4321</v>
      </c>
      <c r="BJ138" s="676">
        <v>0</v>
      </c>
      <c r="BK138" s="676">
        <v>0</v>
      </c>
      <c r="BL138" s="676">
        <v>0</v>
      </c>
      <c r="BM138" s="676">
        <v>0</v>
      </c>
      <c r="BN138" s="676">
        <v>0</v>
      </c>
      <c r="BO138" s="676">
        <v>0</v>
      </c>
      <c r="BP138" s="676">
        <v>0</v>
      </c>
      <c r="BQ138" s="676">
        <v>0</v>
      </c>
      <c r="BR138" s="676">
        <v>0</v>
      </c>
      <c r="BS138" s="676"/>
      <c r="BT138" s="677"/>
    </row>
    <row r="139" spans="2:72">
      <c r="B139" s="743" t="s">
        <v>208</v>
      </c>
      <c r="C139" s="738" t="s">
        <v>783</v>
      </c>
      <c r="D139" s="738" t="s">
        <v>124</v>
      </c>
      <c r="E139" s="738" t="s">
        <v>753</v>
      </c>
      <c r="F139" s="738" t="s">
        <v>783</v>
      </c>
      <c r="G139" s="738" t="s">
        <v>778</v>
      </c>
      <c r="H139" s="738">
        <v>2017</v>
      </c>
      <c r="I139" s="624" t="s">
        <v>574</v>
      </c>
      <c r="J139" s="624" t="s">
        <v>586</v>
      </c>
      <c r="L139" s="675">
        <v>0</v>
      </c>
      <c r="M139" s="676">
        <v>0</v>
      </c>
      <c r="N139" s="676">
        <v>0</v>
      </c>
      <c r="O139" s="676">
        <v>0</v>
      </c>
      <c r="P139" s="676">
        <v>0</v>
      </c>
      <c r="Q139" s="676">
        <v>0</v>
      </c>
      <c r="R139" s="676">
        <v>0</v>
      </c>
      <c r="S139" s="676">
        <v>0</v>
      </c>
      <c r="T139" s="676">
        <v>0</v>
      </c>
      <c r="U139" s="676">
        <v>0</v>
      </c>
      <c r="V139" s="676">
        <v>0</v>
      </c>
      <c r="W139" s="676">
        <v>0</v>
      </c>
      <c r="X139" s="676">
        <v>0</v>
      </c>
      <c r="Y139" s="676">
        <v>0</v>
      </c>
      <c r="Z139" s="676">
        <v>0</v>
      </c>
      <c r="AA139" s="676">
        <v>0</v>
      </c>
      <c r="AB139" s="676">
        <v>0</v>
      </c>
      <c r="AC139" s="676">
        <v>0</v>
      </c>
      <c r="AD139" s="676">
        <v>0</v>
      </c>
      <c r="AE139" s="676">
        <v>0</v>
      </c>
      <c r="AF139" s="676">
        <v>0</v>
      </c>
      <c r="AG139" s="676">
        <v>0</v>
      </c>
      <c r="AH139" s="676">
        <v>0</v>
      </c>
      <c r="AI139" s="676">
        <v>0</v>
      </c>
      <c r="AJ139" s="676">
        <v>0</v>
      </c>
      <c r="AK139" s="676">
        <v>0</v>
      </c>
      <c r="AL139" s="676">
        <v>0</v>
      </c>
      <c r="AM139" s="676">
        <v>0</v>
      </c>
      <c r="AN139" s="676">
        <v>0</v>
      </c>
      <c r="AO139" s="677">
        <v>0</v>
      </c>
      <c r="AP139" s="613"/>
      <c r="AQ139" s="675">
        <v>0</v>
      </c>
      <c r="AR139" s="676">
        <v>0</v>
      </c>
      <c r="AS139" s="676">
        <v>0</v>
      </c>
      <c r="AT139" s="676">
        <v>0</v>
      </c>
      <c r="AU139" s="676">
        <v>0</v>
      </c>
      <c r="AV139" s="676">
        <v>0</v>
      </c>
      <c r="AW139" s="676">
        <v>65440</v>
      </c>
      <c r="AX139" s="676">
        <v>65440</v>
      </c>
      <c r="AY139" s="676">
        <v>65440</v>
      </c>
      <c r="AZ139" s="676">
        <v>0</v>
      </c>
      <c r="BA139" s="676">
        <v>0</v>
      </c>
      <c r="BB139" s="676">
        <v>0</v>
      </c>
      <c r="BC139" s="676">
        <v>0</v>
      </c>
      <c r="BD139" s="676">
        <v>0</v>
      </c>
      <c r="BE139" s="676">
        <v>0</v>
      </c>
      <c r="BF139" s="676">
        <v>0</v>
      </c>
      <c r="BG139" s="676">
        <v>0</v>
      </c>
      <c r="BH139" s="676">
        <v>0</v>
      </c>
      <c r="BI139" s="676">
        <v>0</v>
      </c>
      <c r="BJ139" s="676">
        <v>0</v>
      </c>
      <c r="BK139" s="676">
        <v>0</v>
      </c>
      <c r="BL139" s="676">
        <v>0</v>
      </c>
      <c r="BM139" s="676">
        <v>0</v>
      </c>
      <c r="BN139" s="676">
        <v>0</v>
      </c>
      <c r="BO139" s="676">
        <v>0</v>
      </c>
      <c r="BP139" s="676">
        <v>0</v>
      </c>
      <c r="BQ139" s="676">
        <v>0</v>
      </c>
      <c r="BR139" s="676">
        <v>0</v>
      </c>
      <c r="BS139" s="676"/>
      <c r="BT139" s="677"/>
    </row>
    <row r="140" spans="2:72">
      <c r="B140" s="743" t="s">
        <v>208</v>
      </c>
      <c r="C140" s="743" t="s">
        <v>777</v>
      </c>
      <c r="D140" s="738" t="s">
        <v>770</v>
      </c>
      <c r="E140" s="738" t="s">
        <v>753</v>
      </c>
      <c r="F140" s="738"/>
      <c r="G140" s="738" t="s">
        <v>778</v>
      </c>
      <c r="H140" s="738">
        <v>2017</v>
      </c>
      <c r="I140" s="624" t="s">
        <v>574</v>
      </c>
      <c r="J140" s="624" t="s">
        <v>586</v>
      </c>
      <c r="L140" s="675">
        <v>0</v>
      </c>
      <c r="M140" s="676">
        <v>0</v>
      </c>
      <c r="N140" s="676">
        <v>0</v>
      </c>
      <c r="O140" s="676">
        <v>0</v>
      </c>
      <c r="P140" s="676">
        <v>0</v>
      </c>
      <c r="Q140" s="676">
        <v>0</v>
      </c>
      <c r="R140" s="676">
        <v>81</v>
      </c>
      <c r="S140" s="676">
        <v>81</v>
      </c>
      <c r="T140" s="676">
        <v>81</v>
      </c>
      <c r="U140" s="676">
        <v>81</v>
      </c>
      <c r="V140" s="676">
        <v>81</v>
      </c>
      <c r="W140" s="676">
        <v>81</v>
      </c>
      <c r="X140" s="676">
        <v>81</v>
      </c>
      <c r="Y140" s="676">
        <v>81</v>
      </c>
      <c r="Z140" s="676">
        <v>81</v>
      </c>
      <c r="AA140" s="676">
        <v>81</v>
      </c>
      <c r="AB140" s="676">
        <v>0</v>
      </c>
      <c r="AC140" s="676">
        <v>0</v>
      </c>
      <c r="AD140" s="676">
        <v>0</v>
      </c>
      <c r="AE140" s="676">
        <v>0</v>
      </c>
      <c r="AF140" s="676">
        <v>0</v>
      </c>
      <c r="AG140" s="676">
        <v>0</v>
      </c>
      <c r="AH140" s="676">
        <v>0</v>
      </c>
      <c r="AI140" s="676">
        <v>0</v>
      </c>
      <c r="AJ140" s="676">
        <v>0</v>
      </c>
      <c r="AK140" s="676">
        <v>0</v>
      </c>
      <c r="AL140" s="676">
        <v>0</v>
      </c>
      <c r="AM140" s="676">
        <v>0</v>
      </c>
      <c r="AN140" s="676">
        <v>0</v>
      </c>
      <c r="AO140" s="677">
        <v>0</v>
      </c>
      <c r="AP140" s="613"/>
      <c r="AQ140" s="675">
        <v>0</v>
      </c>
      <c r="AR140" s="676">
        <v>0</v>
      </c>
      <c r="AS140" s="676">
        <v>0</v>
      </c>
      <c r="AT140" s="676">
        <v>0</v>
      </c>
      <c r="AU140" s="676">
        <v>0</v>
      </c>
      <c r="AV140" s="676">
        <v>0</v>
      </c>
      <c r="AW140" s="676">
        <v>519685</v>
      </c>
      <c r="AX140" s="676">
        <v>519685</v>
      </c>
      <c r="AY140" s="676">
        <v>519685</v>
      </c>
      <c r="AZ140" s="676">
        <v>519685</v>
      </c>
      <c r="BA140" s="676">
        <v>519685</v>
      </c>
      <c r="BB140" s="676">
        <v>519685</v>
      </c>
      <c r="BC140" s="676">
        <v>519685</v>
      </c>
      <c r="BD140" s="676">
        <v>519685</v>
      </c>
      <c r="BE140" s="676">
        <v>519685</v>
      </c>
      <c r="BF140" s="676">
        <v>519685</v>
      </c>
      <c r="BG140" s="676">
        <v>0</v>
      </c>
      <c r="BH140" s="676">
        <v>0</v>
      </c>
      <c r="BI140" s="676">
        <v>0</v>
      </c>
      <c r="BJ140" s="676">
        <v>0</v>
      </c>
      <c r="BK140" s="676">
        <v>0</v>
      </c>
      <c r="BL140" s="676">
        <v>0</v>
      </c>
      <c r="BM140" s="676">
        <v>0</v>
      </c>
      <c r="BN140" s="676">
        <v>0</v>
      </c>
      <c r="BO140" s="676">
        <v>0</v>
      </c>
      <c r="BP140" s="676">
        <v>0</v>
      </c>
      <c r="BQ140" s="676">
        <v>0</v>
      </c>
      <c r="BR140" s="676">
        <v>0</v>
      </c>
      <c r="BS140" s="676"/>
      <c r="BT140" s="677"/>
    </row>
    <row r="141" spans="2:72">
      <c r="B141" s="743" t="s">
        <v>208</v>
      </c>
      <c r="C141" s="743" t="s">
        <v>777</v>
      </c>
      <c r="D141" s="738" t="s">
        <v>771</v>
      </c>
      <c r="E141" s="738" t="s">
        <v>753</v>
      </c>
      <c r="F141" s="738"/>
      <c r="G141" s="738" t="s">
        <v>778</v>
      </c>
      <c r="H141" s="738">
        <v>2017</v>
      </c>
      <c r="I141" s="624" t="s">
        <v>574</v>
      </c>
      <c r="J141" s="624" t="s">
        <v>586</v>
      </c>
      <c r="L141" s="675">
        <v>0</v>
      </c>
      <c r="M141" s="676">
        <v>0</v>
      </c>
      <c r="N141" s="676">
        <v>0</v>
      </c>
      <c r="O141" s="676">
        <v>0</v>
      </c>
      <c r="P141" s="676">
        <v>0</v>
      </c>
      <c r="Q141" s="676">
        <v>0</v>
      </c>
      <c r="R141" s="676">
        <v>12</v>
      </c>
      <c r="S141" s="676">
        <v>12</v>
      </c>
      <c r="T141" s="676">
        <v>12</v>
      </c>
      <c r="U141" s="676">
        <v>12</v>
      </c>
      <c r="V141" s="676">
        <v>12</v>
      </c>
      <c r="W141" s="676">
        <v>12</v>
      </c>
      <c r="X141" s="676">
        <v>12</v>
      </c>
      <c r="Y141" s="676">
        <v>12</v>
      </c>
      <c r="Z141" s="676">
        <v>12</v>
      </c>
      <c r="AA141" s="676">
        <v>12</v>
      </c>
      <c r="AB141" s="676">
        <v>12</v>
      </c>
      <c r="AC141" s="676">
        <v>12</v>
      </c>
      <c r="AD141" s="676">
        <v>12</v>
      </c>
      <c r="AE141" s="676">
        <v>12</v>
      </c>
      <c r="AF141" s="676">
        <v>12</v>
      </c>
      <c r="AG141" s="676">
        <v>11</v>
      </c>
      <c r="AH141" s="676">
        <v>11</v>
      </c>
      <c r="AI141" s="676">
        <v>11</v>
      </c>
      <c r="AJ141" s="676">
        <v>10</v>
      </c>
      <c r="AK141" s="676">
        <v>7</v>
      </c>
      <c r="AL141" s="676">
        <v>0</v>
      </c>
      <c r="AM141" s="676">
        <v>0</v>
      </c>
      <c r="AN141" s="676">
        <v>0</v>
      </c>
      <c r="AO141" s="677">
        <v>0</v>
      </c>
      <c r="AP141" s="613"/>
      <c r="AQ141" s="675">
        <v>0</v>
      </c>
      <c r="AR141" s="676">
        <v>0</v>
      </c>
      <c r="AS141" s="676">
        <v>0</v>
      </c>
      <c r="AT141" s="676">
        <v>0</v>
      </c>
      <c r="AU141" s="676">
        <v>0</v>
      </c>
      <c r="AV141" s="676">
        <v>0</v>
      </c>
      <c r="AW141" s="676">
        <v>63082</v>
      </c>
      <c r="AX141" s="676">
        <v>63082</v>
      </c>
      <c r="AY141" s="676">
        <v>63082</v>
      </c>
      <c r="AZ141" s="676">
        <v>63082</v>
      </c>
      <c r="BA141" s="676">
        <v>62522</v>
      </c>
      <c r="BB141" s="676">
        <v>60848</v>
      </c>
      <c r="BC141" s="676">
        <v>60848</v>
      </c>
      <c r="BD141" s="676">
        <v>60848</v>
      </c>
      <c r="BE141" s="676">
        <v>60848</v>
      </c>
      <c r="BF141" s="676">
        <v>60848</v>
      </c>
      <c r="BG141" s="676">
        <v>60848</v>
      </c>
      <c r="BH141" s="676">
        <v>60636</v>
      </c>
      <c r="BI141" s="676">
        <v>60636</v>
      </c>
      <c r="BJ141" s="676">
        <v>60636</v>
      </c>
      <c r="BK141" s="676">
        <v>60636</v>
      </c>
      <c r="BL141" s="676">
        <v>60299</v>
      </c>
      <c r="BM141" s="676">
        <v>60299</v>
      </c>
      <c r="BN141" s="676">
        <v>60092</v>
      </c>
      <c r="BO141" s="676">
        <v>58911</v>
      </c>
      <c r="BP141" s="676">
        <v>12712</v>
      </c>
      <c r="BQ141" s="676">
        <v>44</v>
      </c>
      <c r="BR141" s="676">
        <v>44</v>
      </c>
      <c r="BS141" s="676"/>
      <c r="BT141" s="677"/>
    </row>
    <row r="142" spans="2:72">
      <c r="B142" s="743" t="s">
        <v>208</v>
      </c>
      <c r="C142" s="743" t="s">
        <v>779</v>
      </c>
      <c r="D142" s="738" t="s">
        <v>772</v>
      </c>
      <c r="E142" s="738" t="s">
        <v>753</v>
      </c>
      <c r="F142" s="738"/>
      <c r="G142" s="738" t="s">
        <v>778</v>
      </c>
      <c r="H142" s="738">
        <v>2017</v>
      </c>
      <c r="I142" s="624" t="s">
        <v>574</v>
      </c>
      <c r="J142" s="624" t="s">
        <v>586</v>
      </c>
      <c r="L142" s="675">
        <v>0</v>
      </c>
      <c r="M142" s="676">
        <v>0</v>
      </c>
      <c r="N142" s="676">
        <v>0</v>
      </c>
      <c r="O142" s="676">
        <v>0</v>
      </c>
      <c r="P142" s="676">
        <v>0</v>
      </c>
      <c r="Q142" s="676">
        <v>0</v>
      </c>
      <c r="R142" s="676">
        <v>4</v>
      </c>
      <c r="S142" s="676">
        <v>4</v>
      </c>
      <c r="T142" s="676">
        <v>4</v>
      </c>
      <c r="U142" s="676">
        <v>4</v>
      </c>
      <c r="V142" s="676">
        <v>4</v>
      </c>
      <c r="W142" s="676">
        <v>4</v>
      </c>
      <c r="X142" s="676">
        <v>4</v>
      </c>
      <c r="Y142" s="676">
        <v>4</v>
      </c>
      <c r="Z142" s="676">
        <v>4</v>
      </c>
      <c r="AA142" s="676">
        <v>4</v>
      </c>
      <c r="AB142" s="676">
        <v>4</v>
      </c>
      <c r="AC142" s="676">
        <v>4</v>
      </c>
      <c r="AD142" s="676">
        <v>4</v>
      </c>
      <c r="AE142" s="676">
        <v>4</v>
      </c>
      <c r="AF142" s="676">
        <v>4</v>
      </c>
      <c r="AG142" s="676">
        <v>0</v>
      </c>
      <c r="AH142" s="676">
        <v>0</v>
      </c>
      <c r="AI142" s="676">
        <v>0</v>
      </c>
      <c r="AJ142" s="676">
        <v>0</v>
      </c>
      <c r="AK142" s="676">
        <v>0</v>
      </c>
      <c r="AL142" s="676">
        <v>0</v>
      </c>
      <c r="AM142" s="676">
        <v>0</v>
      </c>
      <c r="AN142" s="676">
        <v>0</v>
      </c>
      <c r="AO142" s="677">
        <v>0</v>
      </c>
      <c r="AP142" s="613"/>
      <c r="AQ142" s="675">
        <v>0</v>
      </c>
      <c r="AR142" s="676">
        <v>0</v>
      </c>
      <c r="AS142" s="676">
        <v>0</v>
      </c>
      <c r="AT142" s="676">
        <v>0</v>
      </c>
      <c r="AU142" s="676">
        <v>0</v>
      </c>
      <c r="AV142" s="676">
        <v>0</v>
      </c>
      <c r="AW142" s="676">
        <v>64997</v>
      </c>
      <c r="AX142" s="676">
        <v>64997</v>
      </c>
      <c r="AY142" s="676">
        <v>64997</v>
      </c>
      <c r="AZ142" s="676">
        <v>64997</v>
      </c>
      <c r="BA142" s="676">
        <v>64997</v>
      </c>
      <c r="BB142" s="676">
        <v>64997</v>
      </c>
      <c r="BC142" s="676">
        <v>64997</v>
      </c>
      <c r="BD142" s="676">
        <v>64997</v>
      </c>
      <c r="BE142" s="676">
        <v>64997</v>
      </c>
      <c r="BF142" s="676">
        <v>64997</v>
      </c>
      <c r="BG142" s="676">
        <v>64997</v>
      </c>
      <c r="BH142" s="676">
        <v>64997</v>
      </c>
      <c r="BI142" s="676">
        <v>64997</v>
      </c>
      <c r="BJ142" s="676">
        <v>64997</v>
      </c>
      <c r="BK142" s="676">
        <v>64997</v>
      </c>
      <c r="BL142" s="676">
        <v>0</v>
      </c>
      <c r="BM142" s="676">
        <v>0</v>
      </c>
      <c r="BN142" s="676">
        <v>0</v>
      </c>
      <c r="BO142" s="676">
        <v>0</v>
      </c>
      <c r="BP142" s="676">
        <v>0</v>
      </c>
      <c r="BQ142" s="676">
        <v>0</v>
      </c>
      <c r="BR142" s="676">
        <v>0</v>
      </c>
      <c r="BS142" s="676"/>
      <c r="BT142" s="677"/>
    </row>
    <row r="143" spans="2:72">
      <c r="B143" s="743" t="s">
        <v>208</v>
      </c>
      <c r="C143" s="743" t="s">
        <v>777</v>
      </c>
      <c r="D143" s="738" t="s">
        <v>114</v>
      </c>
      <c r="E143" s="738" t="s">
        <v>753</v>
      </c>
      <c r="F143" s="738" t="s">
        <v>29</v>
      </c>
      <c r="G143" s="738" t="s">
        <v>778</v>
      </c>
      <c r="H143" s="738">
        <v>2018</v>
      </c>
      <c r="I143" s="624"/>
      <c r="J143" s="624" t="s">
        <v>586</v>
      </c>
      <c r="L143" s="675"/>
      <c r="M143" s="676"/>
      <c r="N143" s="676"/>
      <c r="O143" s="676"/>
      <c r="P143" s="676"/>
      <c r="Q143" s="676"/>
      <c r="R143" s="676"/>
      <c r="S143" s="676">
        <f>AX143*(SUM(R134,Q129,Q119)/SUM(AW134,AV129,AV119))</f>
        <v>66.066813949837766</v>
      </c>
      <c r="T143" s="676">
        <f>AY143*(SUM(S134,R129,R119)/SUM(AX134,AW129,AW119))</f>
        <v>65.935114531144961</v>
      </c>
      <c r="U143" s="676">
        <f t="shared" ref="U143" si="0">AZ143*(SUM(T134,S129,S119)/SUM(AY134,AX129,AX119))</f>
        <v>68.06560728881206</v>
      </c>
      <c r="V143" s="676"/>
      <c r="W143" s="676"/>
      <c r="X143" s="676"/>
      <c r="Y143" s="676"/>
      <c r="Z143" s="676"/>
      <c r="AA143" s="676"/>
      <c r="AB143" s="676"/>
      <c r="AC143" s="676"/>
      <c r="AD143" s="676"/>
      <c r="AE143" s="676"/>
      <c r="AF143" s="676"/>
      <c r="AG143" s="676"/>
      <c r="AH143" s="676"/>
      <c r="AI143" s="676"/>
      <c r="AJ143" s="676"/>
      <c r="AK143" s="676"/>
      <c r="AL143" s="676"/>
      <c r="AM143" s="676"/>
      <c r="AN143" s="676"/>
      <c r="AO143" s="677"/>
      <c r="AP143" s="613"/>
      <c r="AQ143" s="675"/>
      <c r="AR143" s="676"/>
      <c r="AS143" s="676"/>
      <c r="AT143" s="676"/>
      <c r="AU143" s="676"/>
      <c r="AV143" s="676"/>
      <c r="AW143" s="676"/>
      <c r="AX143" s="676">
        <v>248835.78206249999</v>
      </c>
      <c r="AY143" s="676">
        <f>AVERAGE(AX143,AZ143)</f>
        <v>248835.78206249999</v>
      </c>
      <c r="AZ143" s="676">
        <v>248835.78206249999</v>
      </c>
      <c r="BA143" s="676"/>
      <c r="BB143" s="676"/>
      <c r="BC143" s="676"/>
      <c r="BD143" s="676"/>
      <c r="BE143" s="676"/>
      <c r="BF143" s="676"/>
      <c r="BG143" s="676"/>
      <c r="BH143" s="676"/>
      <c r="BI143" s="676"/>
      <c r="BJ143" s="676"/>
      <c r="BK143" s="676"/>
      <c r="BL143" s="676"/>
      <c r="BM143" s="676"/>
      <c r="BN143" s="676"/>
      <c r="BO143" s="676"/>
      <c r="BP143" s="676"/>
      <c r="BQ143" s="676"/>
      <c r="BR143" s="676"/>
      <c r="BS143" s="676"/>
      <c r="BT143" s="677"/>
    </row>
    <row r="144" spans="2:72">
      <c r="B144" s="743" t="s">
        <v>208</v>
      </c>
      <c r="C144" s="743" t="s">
        <v>777</v>
      </c>
      <c r="D144" s="738" t="s">
        <v>769</v>
      </c>
      <c r="E144" s="738" t="s">
        <v>753</v>
      </c>
      <c r="F144" s="738" t="s">
        <v>29</v>
      </c>
      <c r="G144" s="738" t="s">
        <v>778</v>
      </c>
      <c r="H144" s="738">
        <v>2018</v>
      </c>
      <c r="I144" s="624"/>
      <c r="J144" s="624" t="s">
        <v>586</v>
      </c>
      <c r="L144" s="675"/>
      <c r="M144" s="676"/>
      <c r="N144" s="676"/>
      <c r="O144" s="676"/>
      <c r="P144" s="676"/>
      <c r="Q144" s="676"/>
      <c r="R144" s="676"/>
      <c r="S144" s="676">
        <f>AX144*(R133/AW133)</f>
        <v>80.151437674921198</v>
      </c>
      <c r="T144" s="676">
        <f>AY144*(S133/AX133)</f>
        <v>80.161963509878476</v>
      </c>
      <c r="U144" s="676">
        <f t="shared" ref="U144" si="1">AZ144*(T133/AY133)</f>
        <v>79.831112275244323</v>
      </c>
      <c r="V144" s="676"/>
      <c r="W144" s="676"/>
      <c r="X144" s="676"/>
      <c r="Y144" s="676"/>
      <c r="Z144" s="676"/>
      <c r="AA144" s="676"/>
      <c r="AB144" s="676"/>
      <c r="AC144" s="676"/>
      <c r="AD144" s="676"/>
      <c r="AE144" s="676"/>
      <c r="AF144" s="676"/>
      <c r="AG144" s="676"/>
      <c r="AH144" s="676"/>
      <c r="AI144" s="676"/>
      <c r="AJ144" s="676"/>
      <c r="AK144" s="676"/>
      <c r="AL144" s="676"/>
      <c r="AM144" s="676"/>
      <c r="AN144" s="676"/>
      <c r="AO144" s="677"/>
      <c r="AP144" s="613"/>
      <c r="AQ144" s="675"/>
      <c r="AR144" s="676"/>
      <c r="AS144" s="676"/>
      <c r="AT144" s="676"/>
      <c r="AU144" s="676"/>
      <c r="AV144" s="676"/>
      <c r="AW144" s="676"/>
      <c r="AX144" s="676">
        <v>1167568.9929317737</v>
      </c>
      <c r="AY144" s="676">
        <f t="shared" ref="AY144:AY149" si="2">AVERAGE(AX144,AZ144)</f>
        <v>1162769.9106278671</v>
      </c>
      <c r="AZ144" s="676">
        <v>1157970.8283239603</v>
      </c>
      <c r="BA144" s="676"/>
      <c r="BB144" s="676"/>
      <c r="BC144" s="676"/>
      <c r="BD144" s="676"/>
      <c r="BE144" s="676"/>
      <c r="BF144" s="676"/>
      <c r="BG144" s="676"/>
      <c r="BH144" s="676"/>
      <c r="BI144" s="676"/>
      <c r="BJ144" s="676"/>
      <c r="BK144" s="676"/>
      <c r="BL144" s="676"/>
      <c r="BM144" s="676"/>
      <c r="BN144" s="676"/>
      <c r="BO144" s="676"/>
      <c r="BP144" s="676"/>
      <c r="BQ144" s="676"/>
      <c r="BR144" s="676"/>
      <c r="BS144" s="676"/>
      <c r="BT144" s="677"/>
    </row>
    <row r="145" spans="2:72">
      <c r="B145" s="743" t="s">
        <v>208</v>
      </c>
      <c r="C145" s="743" t="s">
        <v>777</v>
      </c>
      <c r="D145" s="738" t="s">
        <v>773</v>
      </c>
      <c r="E145" s="738" t="s">
        <v>753</v>
      </c>
      <c r="F145" s="738" t="s">
        <v>29</v>
      </c>
      <c r="G145" s="738" t="s">
        <v>778</v>
      </c>
      <c r="H145" s="738">
        <v>2018</v>
      </c>
      <c r="I145" s="624"/>
      <c r="J145" s="624" t="s">
        <v>586</v>
      </c>
      <c r="L145" s="675"/>
      <c r="M145" s="676"/>
      <c r="N145" s="676"/>
      <c r="O145" s="676"/>
      <c r="P145" s="676"/>
      <c r="Q145" s="676"/>
      <c r="R145" s="676"/>
      <c r="S145" s="676"/>
      <c r="T145" s="676"/>
      <c r="U145" s="676"/>
      <c r="V145" s="676"/>
      <c r="W145" s="676"/>
      <c r="X145" s="676"/>
      <c r="Y145" s="676"/>
      <c r="Z145" s="676"/>
      <c r="AA145" s="676"/>
      <c r="AB145" s="676"/>
      <c r="AC145" s="676"/>
      <c r="AD145" s="676"/>
      <c r="AE145" s="676"/>
      <c r="AF145" s="676"/>
      <c r="AG145" s="676"/>
      <c r="AH145" s="676"/>
      <c r="AI145" s="676"/>
      <c r="AJ145" s="676"/>
      <c r="AK145" s="676"/>
      <c r="AL145" s="676"/>
      <c r="AM145" s="676"/>
      <c r="AN145" s="676"/>
      <c r="AO145" s="677"/>
      <c r="AP145" s="613"/>
      <c r="AQ145" s="675"/>
      <c r="AR145" s="676"/>
      <c r="AS145" s="676"/>
      <c r="AT145" s="676"/>
      <c r="AU145" s="676"/>
      <c r="AV145" s="676"/>
      <c r="AW145" s="676"/>
      <c r="AX145" s="676">
        <v>44471.399999999907</v>
      </c>
      <c r="AY145" s="676">
        <f t="shared" si="2"/>
        <v>44471.399999999907</v>
      </c>
      <c r="AZ145" s="676">
        <v>44471.399999999907</v>
      </c>
      <c r="BA145" s="676"/>
      <c r="BB145" s="676"/>
      <c r="BC145" s="676"/>
      <c r="BD145" s="676"/>
      <c r="BE145" s="676"/>
      <c r="BF145" s="676"/>
      <c r="BG145" s="676"/>
      <c r="BH145" s="676"/>
      <c r="BI145" s="676"/>
      <c r="BJ145" s="676"/>
      <c r="BK145" s="676"/>
      <c r="BL145" s="676"/>
      <c r="BM145" s="676"/>
      <c r="BN145" s="676"/>
      <c r="BO145" s="676"/>
      <c r="BP145" s="676"/>
      <c r="BQ145" s="676"/>
      <c r="BR145" s="676"/>
      <c r="BS145" s="676"/>
      <c r="BT145" s="677"/>
    </row>
    <row r="146" spans="2:72">
      <c r="B146" s="743" t="s">
        <v>208</v>
      </c>
      <c r="C146" s="743" t="s">
        <v>779</v>
      </c>
      <c r="D146" s="738" t="s">
        <v>118</v>
      </c>
      <c r="E146" s="738" t="s">
        <v>753</v>
      </c>
      <c r="F146" s="743" t="s">
        <v>781</v>
      </c>
      <c r="G146" s="738" t="s">
        <v>778</v>
      </c>
      <c r="H146" s="738">
        <v>2018</v>
      </c>
      <c r="I146" s="624"/>
      <c r="J146" s="624" t="s">
        <v>586</v>
      </c>
      <c r="L146" s="675"/>
      <c r="M146" s="676"/>
      <c r="N146" s="676"/>
      <c r="O146" s="676"/>
      <c r="P146" s="676"/>
      <c r="Q146" s="676"/>
      <c r="R146" s="676"/>
      <c r="S146" s="676">
        <f>AX146*(SUM(R137,Q129,Q122)/SUM(AW137,AV129,AV122))</f>
        <v>858.3134562648446</v>
      </c>
      <c r="T146" s="676">
        <f>AY146*(SUM(S137,R129,R122)/SUM(AX137,AW129,AW122))</f>
        <v>878.03963097411793</v>
      </c>
      <c r="U146" s="676">
        <f>AZ146*(SUM(T137,S129,S122)/SUM(AY137,AX129,AX122))</f>
        <v>903.62039406989595</v>
      </c>
      <c r="V146" s="676"/>
      <c r="W146" s="676"/>
      <c r="X146" s="676"/>
      <c r="Y146" s="676"/>
      <c r="Z146" s="676"/>
      <c r="AA146" s="676"/>
      <c r="AB146" s="676"/>
      <c r="AC146" s="676"/>
      <c r="AD146" s="676"/>
      <c r="AE146" s="676"/>
      <c r="AF146" s="676"/>
      <c r="AG146" s="676"/>
      <c r="AH146" s="676"/>
      <c r="AI146" s="676"/>
      <c r="AJ146" s="676"/>
      <c r="AK146" s="676"/>
      <c r="AL146" s="676"/>
      <c r="AM146" s="676"/>
      <c r="AN146" s="676"/>
      <c r="AO146" s="677"/>
      <c r="AP146" s="613"/>
      <c r="AQ146" s="675"/>
      <c r="AR146" s="676"/>
      <c r="AS146" s="676"/>
      <c r="AT146" s="676"/>
      <c r="AU146" s="676"/>
      <c r="AV146" s="676"/>
      <c r="AW146" s="676"/>
      <c r="AX146" s="676">
        <f>4611250.7621968</f>
        <v>4611250.7621967997</v>
      </c>
      <c r="AY146" s="676">
        <f t="shared" si="2"/>
        <v>4599849.204583725</v>
      </c>
      <c r="AZ146" s="676">
        <f>4588447.64697065</f>
        <v>4588447.6469706502</v>
      </c>
      <c r="BA146" s="676"/>
      <c r="BB146" s="676"/>
      <c r="BC146" s="676"/>
      <c r="BD146" s="676"/>
      <c r="BE146" s="676"/>
      <c r="BF146" s="676"/>
      <c r="BG146" s="676"/>
      <c r="BH146" s="676"/>
      <c r="BI146" s="676"/>
      <c r="BJ146" s="676"/>
      <c r="BK146" s="676"/>
      <c r="BL146" s="676"/>
      <c r="BM146" s="676"/>
      <c r="BN146" s="676"/>
      <c r="BO146" s="676"/>
      <c r="BP146" s="676"/>
      <c r="BQ146" s="676"/>
      <c r="BR146" s="676"/>
      <c r="BS146" s="676"/>
      <c r="BT146" s="677"/>
    </row>
    <row r="147" spans="2:72">
      <c r="B147" s="743" t="s">
        <v>208</v>
      </c>
      <c r="C147" s="743" t="s">
        <v>779</v>
      </c>
      <c r="D147" s="738" t="s">
        <v>119</v>
      </c>
      <c r="E147" s="738" t="s">
        <v>753</v>
      </c>
      <c r="F147" s="743" t="s">
        <v>781</v>
      </c>
      <c r="G147" s="738" t="s">
        <v>778</v>
      </c>
      <c r="H147" s="738">
        <v>2018</v>
      </c>
      <c r="I147" s="624"/>
      <c r="J147" s="624" t="s">
        <v>586</v>
      </c>
      <c r="L147" s="675"/>
      <c r="M147" s="676"/>
      <c r="N147" s="676"/>
      <c r="O147" s="676"/>
      <c r="P147" s="676"/>
      <c r="Q147" s="676"/>
      <c r="R147" s="676"/>
      <c r="S147" s="676">
        <f>AX147*(SUM(R138,Q130,Q123)/SUM(AW138,AV130,AV123))</f>
        <v>2.0787991929633103</v>
      </c>
      <c r="T147" s="676">
        <f>AY147*(SUM(S138,R130,R123)/SUM(AX138,AW130,AW123))</f>
        <v>1.7077215099356364</v>
      </c>
      <c r="U147" s="676">
        <f t="shared" ref="U147" si="3">AZ147*(SUM(T138,S130,S123)/SUM(AY138,AX130,AX123))</f>
        <v>1.336643826907963</v>
      </c>
      <c r="V147" s="676"/>
      <c r="W147" s="676"/>
      <c r="X147" s="676"/>
      <c r="Y147" s="676"/>
      <c r="Z147" s="676"/>
      <c r="AA147" s="676"/>
      <c r="AB147" s="676"/>
      <c r="AC147" s="676"/>
      <c r="AD147" s="676"/>
      <c r="AE147" s="676"/>
      <c r="AF147" s="676"/>
      <c r="AG147" s="676"/>
      <c r="AH147" s="676"/>
      <c r="AI147" s="676"/>
      <c r="AJ147" s="676"/>
      <c r="AK147" s="676"/>
      <c r="AL147" s="676"/>
      <c r="AM147" s="676"/>
      <c r="AN147" s="676"/>
      <c r="AO147" s="677"/>
      <c r="AP147" s="613"/>
      <c r="AQ147" s="675"/>
      <c r="AR147" s="676"/>
      <c r="AS147" s="676"/>
      <c r="AT147" s="676"/>
      <c r="AU147" s="676"/>
      <c r="AV147" s="676"/>
      <c r="AW147" s="676"/>
      <c r="AX147" s="676">
        <v>15116.681264697032</v>
      </c>
      <c r="AY147" s="676">
        <f t="shared" si="2"/>
        <v>12418.266200000293</v>
      </c>
      <c r="AZ147" s="676">
        <v>9719.8511353035556</v>
      </c>
      <c r="BA147" s="676"/>
      <c r="BB147" s="676"/>
      <c r="BC147" s="676"/>
      <c r="BD147" s="676"/>
      <c r="BE147" s="676"/>
      <c r="BF147" s="676"/>
      <c r="BG147" s="676"/>
      <c r="BH147" s="676"/>
      <c r="BI147" s="676"/>
      <c r="BJ147" s="676"/>
      <c r="BK147" s="676"/>
      <c r="BL147" s="676"/>
      <c r="BM147" s="676"/>
      <c r="BN147" s="676"/>
      <c r="BO147" s="676"/>
      <c r="BP147" s="676"/>
      <c r="BQ147" s="676"/>
      <c r="BR147" s="676"/>
      <c r="BS147" s="676"/>
      <c r="BT147" s="677"/>
    </row>
    <row r="148" spans="2:72">
      <c r="B148" s="743" t="s">
        <v>208</v>
      </c>
      <c r="C148" s="743" t="s">
        <v>779</v>
      </c>
      <c r="D148" s="738" t="s">
        <v>121</v>
      </c>
      <c r="E148" s="738" t="s">
        <v>753</v>
      </c>
      <c r="F148" s="743" t="s">
        <v>781</v>
      </c>
      <c r="G148" s="738" t="s">
        <v>778</v>
      </c>
      <c r="H148" s="738">
        <v>2018</v>
      </c>
      <c r="I148" s="624"/>
      <c r="J148" s="624" t="s">
        <v>586</v>
      </c>
      <c r="L148" s="675"/>
      <c r="M148" s="676"/>
      <c r="N148" s="676"/>
      <c r="O148" s="676"/>
      <c r="P148" s="676"/>
      <c r="Q148" s="676"/>
      <c r="R148" s="676"/>
      <c r="S148" s="676">
        <f>AX148*(SUM(P117)/SUM(AU117))</f>
        <v>16.394217687513965</v>
      </c>
      <c r="T148" s="676">
        <f>AY148*(SUM(Q117)/SUM(AV117))</f>
        <v>16.394217687513969</v>
      </c>
      <c r="U148" s="676">
        <f t="shared" ref="U148" si="4">AZ148*(SUM(R117)/SUM(AW117))</f>
        <v>16.394217687513976</v>
      </c>
      <c r="V148" s="676"/>
      <c r="W148" s="676"/>
      <c r="X148" s="676"/>
      <c r="Y148" s="676"/>
      <c r="Z148" s="676"/>
      <c r="AA148" s="676"/>
      <c r="AB148" s="676"/>
      <c r="AC148" s="676"/>
      <c r="AD148" s="676"/>
      <c r="AE148" s="676"/>
      <c r="AF148" s="676"/>
      <c r="AG148" s="676"/>
      <c r="AH148" s="676"/>
      <c r="AI148" s="676"/>
      <c r="AJ148" s="676"/>
      <c r="AK148" s="676"/>
      <c r="AL148" s="676"/>
      <c r="AM148" s="676"/>
      <c r="AN148" s="676"/>
      <c r="AO148" s="677"/>
      <c r="AP148" s="613"/>
      <c r="AQ148" s="675"/>
      <c r="AR148" s="676"/>
      <c r="AS148" s="676"/>
      <c r="AT148" s="676"/>
      <c r="AU148" s="676"/>
      <c r="AV148" s="676"/>
      <c r="AW148" s="676"/>
      <c r="AX148" s="676">
        <v>61809.274597744065</v>
      </c>
      <c r="AY148" s="676">
        <f t="shared" si="2"/>
        <v>61809.274597744079</v>
      </c>
      <c r="AZ148" s="676">
        <v>61809.274597744101</v>
      </c>
      <c r="BA148" s="676"/>
      <c r="BB148" s="676"/>
      <c r="BC148" s="676"/>
      <c r="BD148" s="676"/>
      <c r="BE148" s="676"/>
      <c r="BF148" s="676"/>
      <c r="BG148" s="676"/>
      <c r="BH148" s="676"/>
      <c r="BI148" s="676"/>
      <c r="BJ148" s="676"/>
      <c r="BK148" s="676"/>
      <c r="BL148" s="676"/>
      <c r="BM148" s="676"/>
      <c r="BN148" s="676"/>
      <c r="BO148" s="676"/>
      <c r="BP148" s="676"/>
      <c r="BQ148" s="676"/>
      <c r="BR148" s="676"/>
      <c r="BS148" s="676"/>
      <c r="BT148" s="677"/>
    </row>
    <row r="149" spans="2:72">
      <c r="B149" s="743" t="s">
        <v>208</v>
      </c>
      <c r="C149" s="743" t="s">
        <v>777</v>
      </c>
      <c r="D149" s="738" t="s">
        <v>804</v>
      </c>
      <c r="E149" s="738" t="s">
        <v>753</v>
      </c>
      <c r="F149" s="743" t="s">
        <v>781</v>
      </c>
      <c r="G149" s="738" t="s">
        <v>778</v>
      </c>
      <c r="H149" s="738">
        <v>2018</v>
      </c>
      <c r="I149" s="624"/>
      <c r="J149" s="624" t="s">
        <v>586</v>
      </c>
      <c r="L149" s="675"/>
      <c r="M149" s="676"/>
      <c r="N149" s="676"/>
      <c r="O149" s="676"/>
      <c r="P149" s="676"/>
      <c r="Q149" s="676"/>
      <c r="R149" s="676"/>
      <c r="S149" s="676">
        <f>AX149*(R140/AW140)</f>
        <v>55.26865112520084</v>
      </c>
      <c r="T149" s="676">
        <f>AY149*(S140/AX140)</f>
        <v>55.26865112520084</v>
      </c>
      <c r="U149" s="676">
        <f t="shared" ref="U149" si="5">AZ149*(T140/AY140)</f>
        <v>55.26865112520084</v>
      </c>
      <c r="V149" s="676"/>
      <c r="W149" s="676"/>
      <c r="X149" s="676"/>
      <c r="Y149" s="676"/>
      <c r="Z149" s="676"/>
      <c r="AA149" s="676"/>
      <c r="AB149" s="676"/>
      <c r="AC149" s="676"/>
      <c r="AD149" s="676"/>
      <c r="AE149" s="676"/>
      <c r="AF149" s="676"/>
      <c r="AG149" s="676"/>
      <c r="AH149" s="676"/>
      <c r="AI149" s="676"/>
      <c r="AJ149" s="676"/>
      <c r="AK149" s="676"/>
      <c r="AL149" s="676"/>
      <c r="AM149" s="676"/>
      <c r="AN149" s="676"/>
      <c r="AO149" s="677"/>
      <c r="AP149" s="613"/>
      <c r="AQ149" s="675"/>
      <c r="AR149" s="676"/>
      <c r="AS149" s="676"/>
      <c r="AT149" s="676"/>
      <c r="AU149" s="676"/>
      <c r="AV149" s="676"/>
      <c r="AW149" s="676"/>
      <c r="AX149" s="676">
        <v>354596.16</v>
      </c>
      <c r="AY149" s="676">
        <f t="shared" si="2"/>
        <v>354596.16</v>
      </c>
      <c r="AZ149" s="676">
        <v>354596.16</v>
      </c>
      <c r="BA149" s="676"/>
      <c r="BB149" s="676"/>
      <c r="BC149" s="676"/>
      <c r="BD149" s="676"/>
      <c r="BE149" s="676"/>
      <c r="BF149" s="676"/>
      <c r="BG149" s="676"/>
      <c r="BH149" s="676"/>
      <c r="BI149" s="676"/>
      <c r="BJ149" s="676"/>
      <c r="BK149" s="676"/>
      <c r="BL149" s="676"/>
      <c r="BM149" s="676"/>
      <c r="BN149" s="676"/>
      <c r="BO149" s="676"/>
      <c r="BP149" s="676"/>
      <c r="BQ149" s="676"/>
      <c r="BR149" s="676"/>
      <c r="BS149" s="676"/>
      <c r="BT149" s="677"/>
    </row>
    <row r="150" spans="2:72">
      <c r="B150" s="743" t="s">
        <v>208</v>
      </c>
      <c r="C150" s="743" t="s">
        <v>779</v>
      </c>
      <c r="D150" s="738" t="s">
        <v>118</v>
      </c>
      <c r="E150" s="738" t="s">
        <v>753</v>
      </c>
      <c r="F150" s="743" t="s">
        <v>781</v>
      </c>
      <c r="G150" s="738" t="s">
        <v>805</v>
      </c>
      <c r="H150" s="738">
        <v>2018</v>
      </c>
      <c r="I150" s="624"/>
      <c r="J150" s="624" t="s">
        <v>579</v>
      </c>
      <c r="L150" s="675"/>
      <c r="M150" s="676"/>
      <c r="N150" s="676"/>
      <c r="O150" s="676"/>
      <c r="P150" s="676"/>
      <c r="Q150" s="676">
        <f>AV150*(SUM(R137,Q129,Q122)/SUM(AW137,AV129,AV122))</f>
        <v>2.0434369308845608</v>
      </c>
      <c r="R150" s="676">
        <f t="shared" ref="R150:U150" si="6">AW150*(SUM(S137,R129,R122)/SUM(AX137,AW129,AW122))</f>
        <v>2.1137606193968566</v>
      </c>
      <c r="S150" s="676">
        <f>AX150*(SUM(T137,S129,S122)/SUM(AY137,AX129,AX122))</f>
        <v>2.3731375747463135</v>
      </c>
      <c r="T150" s="676">
        <f t="shared" si="6"/>
        <v>2.3731375747463135</v>
      </c>
      <c r="U150" s="676">
        <f t="shared" si="6"/>
        <v>2.3731375747463135</v>
      </c>
      <c r="V150" s="676"/>
      <c r="W150" s="676"/>
      <c r="X150" s="676"/>
      <c r="Y150" s="676"/>
      <c r="Z150" s="676"/>
      <c r="AA150" s="676"/>
      <c r="AB150" s="676"/>
      <c r="AC150" s="676"/>
      <c r="AD150" s="676"/>
      <c r="AE150" s="676"/>
      <c r="AF150" s="676"/>
      <c r="AG150" s="676"/>
      <c r="AH150" s="676"/>
      <c r="AI150" s="676"/>
      <c r="AJ150" s="676"/>
      <c r="AK150" s="676"/>
      <c r="AL150" s="676"/>
      <c r="AM150" s="676"/>
      <c r="AN150" s="676"/>
      <c r="AO150" s="677"/>
      <c r="AP150" s="613"/>
      <c r="AQ150" s="675"/>
      <c r="AR150" s="676"/>
      <c r="AS150" s="676"/>
      <c r="AT150" s="676"/>
      <c r="AU150" s="676"/>
      <c r="AV150" s="676">
        <v>10978.273771971464</v>
      </c>
      <c r="AW150" s="676">
        <f>AV150*(AW129/AV129)</f>
        <v>11073.509396183095</v>
      </c>
      <c r="AX150" s="676">
        <f t="shared" ref="AX150:AZ150" si="7">AW150*(AX129/AW129)</f>
        <v>12050.433558430821</v>
      </c>
      <c r="AY150" s="676">
        <f t="shared" si="7"/>
        <v>12050.433558430821</v>
      </c>
      <c r="AZ150" s="676">
        <f t="shared" si="7"/>
        <v>12050.433558430821</v>
      </c>
      <c r="BA150" s="676"/>
      <c r="BB150" s="676"/>
      <c r="BC150" s="676"/>
      <c r="BD150" s="676"/>
      <c r="BE150" s="676"/>
      <c r="BF150" s="676"/>
      <c r="BG150" s="676"/>
      <c r="BH150" s="676"/>
      <c r="BI150" s="676"/>
      <c r="BJ150" s="676"/>
      <c r="BK150" s="676"/>
      <c r="BL150" s="676"/>
      <c r="BM150" s="676"/>
      <c r="BN150" s="676"/>
      <c r="BO150" s="676"/>
      <c r="BP150" s="676"/>
      <c r="BQ150" s="676"/>
      <c r="BR150" s="676"/>
      <c r="BS150" s="676"/>
      <c r="BT150" s="677"/>
    </row>
    <row r="151" spans="2:72">
      <c r="B151" s="743" t="s">
        <v>208</v>
      </c>
      <c r="C151" s="743" t="s">
        <v>777</v>
      </c>
      <c r="D151" s="738" t="s">
        <v>113</v>
      </c>
      <c r="E151" s="738" t="s">
        <v>753</v>
      </c>
      <c r="F151" s="738" t="s">
        <v>29</v>
      </c>
      <c r="G151" s="738" t="s">
        <v>806</v>
      </c>
      <c r="H151" s="738">
        <v>2018</v>
      </c>
      <c r="I151" s="624"/>
      <c r="J151" s="624" t="s">
        <v>579</v>
      </c>
      <c r="L151" s="675"/>
      <c r="M151" s="676"/>
      <c r="N151" s="676"/>
      <c r="O151" s="676"/>
      <c r="P151" s="676"/>
      <c r="Q151" s="676"/>
      <c r="R151" s="676">
        <f>AW151*(SUM(R133,Q127,Q118)/SUM(AW133,AV127,AV118))</f>
        <v>0.27025520634851991</v>
      </c>
      <c r="S151" s="676">
        <f t="shared" ref="S151:U151" si="8">AX151*(SUM(S133,R127,R118)/SUM(AX133,AW127,AW118))</f>
        <v>0.21620947190016826</v>
      </c>
      <c r="T151" s="676">
        <f t="shared" si="8"/>
        <v>0.21620947190016826</v>
      </c>
      <c r="U151" s="676">
        <f t="shared" si="8"/>
        <v>0.21620947190016826</v>
      </c>
      <c r="V151" s="676"/>
      <c r="W151" s="676"/>
      <c r="X151" s="676"/>
      <c r="Y151" s="676"/>
      <c r="Z151" s="676"/>
      <c r="AA151" s="676"/>
      <c r="AB151" s="676"/>
      <c r="AC151" s="676"/>
      <c r="AD151" s="676"/>
      <c r="AE151" s="676"/>
      <c r="AF151" s="676"/>
      <c r="AG151" s="676"/>
      <c r="AH151" s="676"/>
      <c r="AI151" s="676"/>
      <c r="AJ151" s="676"/>
      <c r="AK151" s="676"/>
      <c r="AL151" s="676"/>
      <c r="AM151" s="676"/>
      <c r="AN151" s="676"/>
      <c r="AO151" s="677"/>
      <c r="AP151" s="613"/>
      <c r="AQ151" s="675"/>
      <c r="AR151" s="676"/>
      <c r="AS151" s="676"/>
      <c r="AT151" s="676"/>
      <c r="AU151" s="676"/>
      <c r="AV151" s="676"/>
      <c r="AW151" s="676">
        <v>4056.6228437288664</v>
      </c>
      <c r="AX151" s="676">
        <f>AW151*(AX132/AW132)</f>
        <v>3254.6018297909263</v>
      </c>
      <c r="AY151" s="676">
        <f t="shared" ref="AY151:AZ151" si="9">AX151*(AY132/AX132)</f>
        <v>3254.6018297909263</v>
      </c>
      <c r="AZ151" s="676">
        <f t="shared" si="9"/>
        <v>3254.6018297909263</v>
      </c>
      <c r="BA151" s="676"/>
      <c r="BB151" s="676"/>
      <c r="BC151" s="676"/>
      <c r="BD151" s="676"/>
      <c r="BE151" s="676"/>
      <c r="BF151" s="676"/>
      <c r="BG151" s="676"/>
      <c r="BH151" s="676"/>
      <c r="BI151" s="676"/>
      <c r="BJ151" s="676"/>
      <c r="BK151" s="676"/>
      <c r="BL151" s="676"/>
      <c r="BM151" s="676"/>
      <c r="BN151" s="676"/>
      <c r="BO151" s="676"/>
      <c r="BP151" s="676"/>
      <c r="BQ151" s="676"/>
      <c r="BR151" s="676"/>
      <c r="BS151" s="676"/>
      <c r="BT151" s="677"/>
    </row>
    <row r="152" spans="2:72">
      <c r="B152" s="743" t="s">
        <v>208</v>
      </c>
      <c r="C152" s="743" t="s">
        <v>777</v>
      </c>
      <c r="D152" s="738" t="s">
        <v>114</v>
      </c>
      <c r="E152" s="738" t="s">
        <v>753</v>
      </c>
      <c r="F152" s="738" t="s">
        <v>29</v>
      </c>
      <c r="G152" s="738" t="s">
        <v>806</v>
      </c>
      <c r="H152" s="738">
        <v>2018</v>
      </c>
      <c r="I152" s="624"/>
      <c r="J152" s="624" t="s">
        <v>579</v>
      </c>
      <c r="L152" s="675"/>
      <c r="M152" s="676"/>
      <c r="N152" s="676"/>
      <c r="O152" s="676"/>
      <c r="P152" s="676"/>
      <c r="Q152" s="676"/>
      <c r="R152" s="676">
        <f>AW152*(SUM(R134,Q129,Q119)/SUM(AW134,AV129,AV119))</f>
        <v>9.8173264076478066</v>
      </c>
      <c r="S152" s="676">
        <f t="shared" ref="S152:U152" si="10">AX152*(SUM(S134,R129,R119)/SUM(AX134,AW129,AW119))</f>
        <v>9.7977562769920983</v>
      </c>
      <c r="T152" s="676">
        <f t="shared" si="10"/>
        <v>10.114340982091214</v>
      </c>
      <c r="U152" s="676">
        <f t="shared" si="10"/>
        <v>10.114340982091214</v>
      </c>
      <c r="V152" s="676"/>
      <c r="W152" s="676"/>
      <c r="X152" s="676"/>
      <c r="Y152" s="676"/>
      <c r="Z152" s="676"/>
      <c r="AA152" s="676"/>
      <c r="AB152" s="676"/>
      <c r="AC152" s="676"/>
      <c r="AD152" s="676"/>
      <c r="AE152" s="676"/>
      <c r="AF152" s="676"/>
      <c r="AG152" s="676"/>
      <c r="AH152" s="676"/>
      <c r="AI152" s="676"/>
      <c r="AJ152" s="676"/>
      <c r="AK152" s="676"/>
      <c r="AL152" s="676"/>
      <c r="AM152" s="676"/>
      <c r="AN152" s="676"/>
      <c r="AO152" s="677"/>
      <c r="AP152" s="613"/>
      <c r="AQ152" s="675"/>
      <c r="AR152" s="676"/>
      <c r="AS152" s="676"/>
      <c r="AT152" s="676"/>
      <c r="AU152" s="676"/>
      <c r="AV152" s="676"/>
      <c r="AW152" s="676">
        <v>36976.235849131248</v>
      </c>
      <c r="AX152" s="676">
        <f>AW152*(AX134/AW134)</f>
        <v>36976.235849131248</v>
      </c>
      <c r="AY152" s="676">
        <f t="shared" ref="AY152:AZ152" si="11">AX152*(AY134/AX134)</f>
        <v>36976.235849131248</v>
      </c>
      <c r="AZ152" s="676">
        <f t="shared" si="11"/>
        <v>36976.235849131248</v>
      </c>
      <c r="BA152" s="676"/>
      <c r="BB152" s="676"/>
      <c r="BC152" s="676"/>
      <c r="BD152" s="676"/>
      <c r="BE152" s="676"/>
      <c r="BF152" s="676"/>
      <c r="BG152" s="676"/>
      <c r="BH152" s="676"/>
      <c r="BI152" s="676"/>
      <c r="BJ152" s="676"/>
      <c r="BK152" s="676"/>
      <c r="BL152" s="676"/>
      <c r="BM152" s="676"/>
      <c r="BN152" s="676"/>
      <c r="BO152" s="676"/>
      <c r="BP152" s="676"/>
      <c r="BQ152" s="676"/>
      <c r="BR152" s="676"/>
      <c r="BS152" s="676"/>
      <c r="BT152" s="677"/>
    </row>
    <row r="153" spans="2:72">
      <c r="B153" s="743" t="s">
        <v>208</v>
      </c>
      <c r="C153" s="743" t="s">
        <v>777</v>
      </c>
      <c r="D153" s="738" t="s">
        <v>773</v>
      </c>
      <c r="E153" s="738" t="s">
        <v>753</v>
      </c>
      <c r="F153" s="743" t="s">
        <v>781</v>
      </c>
      <c r="G153" s="738" t="s">
        <v>806</v>
      </c>
      <c r="H153" s="738">
        <v>2018</v>
      </c>
      <c r="I153" s="624"/>
      <c r="J153" s="624" t="s">
        <v>579</v>
      </c>
      <c r="L153" s="675"/>
      <c r="M153" s="676"/>
      <c r="N153" s="676"/>
      <c r="O153" s="676"/>
      <c r="P153" s="676"/>
      <c r="Q153" s="676"/>
      <c r="R153" s="676"/>
      <c r="S153" s="676"/>
      <c r="T153" s="676"/>
      <c r="U153" s="676"/>
      <c r="V153" s="676"/>
      <c r="W153" s="676"/>
      <c r="X153" s="676"/>
      <c r="Y153" s="676"/>
      <c r="Z153" s="676"/>
      <c r="AA153" s="676"/>
      <c r="AB153" s="676"/>
      <c r="AC153" s="676"/>
      <c r="AD153" s="676"/>
      <c r="AE153" s="676"/>
      <c r="AF153" s="676"/>
      <c r="AG153" s="676"/>
      <c r="AH153" s="676"/>
      <c r="AI153" s="676"/>
      <c r="AJ153" s="676"/>
      <c r="AK153" s="676"/>
      <c r="AL153" s="676"/>
      <c r="AM153" s="676"/>
      <c r="AN153" s="676"/>
      <c r="AO153" s="677"/>
      <c r="AP153" s="613"/>
      <c r="AQ153" s="675"/>
      <c r="AR153" s="676"/>
      <c r="AS153" s="676"/>
      <c r="AT153" s="676"/>
      <c r="AU153" s="676"/>
      <c r="AV153" s="676"/>
      <c r="AW153" s="676">
        <v>7410.9000000000024</v>
      </c>
      <c r="AX153" s="676">
        <f>AW153*(AX145/AZ145)</f>
        <v>7410.9000000000024</v>
      </c>
      <c r="AY153" s="676">
        <f>AX153</f>
        <v>7410.9000000000024</v>
      </c>
      <c r="AZ153" s="676">
        <f>AY153</f>
        <v>7410.9000000000024</v>
      </c>
      <c r="BA153" s="676"/>
      <c r="BB153" s="676"/>
      <c r="BC153" s="676"/>
      <c r="BD153" s="676"/>
      <c r="BE153" s="676"/>
      <c r="BF153" s="676"/>
      <c r="BG153" s="676"/>
      <c r="BH153" s="676"/>
      <c r="BI153" s="676"/>
      <c r="BJ153" s="676"/>
      <c r="BK153" s="676"/>
      <c r="BL153" s="676"/>
      <c r="BM153" s="676"/>
      <c r="BN153" s="676"/>
      <c r="BO153" s="676"/>
      <c r="BP153" s="676"/>
      <c r="BQ153" s="676"/>
      <c r="BR153" s="676"/>
      <c r="BS153" s="676"/>
      <c r="BT153" s="677"/>
    </row>
    <row r="154" spans="2:72">
      <c r="B154" s="743" t="s">
        <v>208</v>
      </c>
      <c r="C154" s="743" t="s">
        <v>779</v>
      </c>
      <c r="D154" s="738" t="s">
        <v>118</v>
      </c>
      <c r="E154" s="738" t="s">
        <v>753</v>
      </c>
      <c r="F154" s="743" t="s">
        <v>781</v>
      </c>
      <c r="G154" s="738" t="s">
        <v>806</v>
      </c>
      <c r="H154" s="738">
        <v>2018</v>
      </c>
      <c r="I154" s="624"/>
      <c r="J154" s="624" t="s">
        <v>579</v>
      </c>
      <c r="L154" s="675"/>
      <c r="M154" s="676"/>
      <c r="N154" s="676"/>
      <c r="O154" s="676"/>
      <c r="P154" s="676"/>
      <c r="Q154" s="676"/>
      <c r="R154" s="676">
        <f>AW154*(SUM(R137,Q129,Q122)/SUM(AW137,AV129,AV122))</f>
        <v>258.69335670283778</v>
      </c>
      <c r="S154" s="676">
        <f t="shared" ref="S154:U154" si="12">AX154*(SUM(S137,R129,R122)/SUM(AX137,AW129,AW122))</f>
        <v>280.24875863402815</v>
      </c>
      <c r="T154" s="676">
        <f t="shared" si="12"/>
        <v>289.13017347103278</v>
      </c>
      <c r="U154" s="676">
        <f t="shared" si="12"/>
        <v>289.13017347103278</v>
      </c>
      <c r="V154" s="676"/>
      <c r="W154" s="676"/>
      <c r="X154" s="676"/>
      <c r="Y154" s="676"/>
      <c r="Z154" s="676"/>
      <c r="AA154" s="676"/>
      <c r="AB154" s="676"/>
      <c r="AC154" s="676"/>
      <c r="AD154" s="676"/>
      <c r="AE154" s="676"/>
      <c r="AF154" s="676"/>
      <c r="AG154" s="676"/>
      <c r="AH154" s="676"/>
      <c r="AI154" s="676"/>
      <c r="AJ154" s="676"/>
      <c r="AK154" s="676"/>
      <c r="AL154" s="676"/>
      <c r="AM154" s="676"/>
      <c r="AN154" s="676"/>
      <c r="AO154" s="677"/>
      <c r="AP154" s="613"/>
      <c r="AQ154" s="675"/>
      <c r="AR154" s="676"/>
      <c r="AS154" s="676"/>
      <c r="AT154" s="676"/>
      <c r="AU154" s="676"/>
      <c r="AV154" s="676"/>
      <c r="AW154" s="676">
        <v>1389818.5209193826</v>
      </c>
      <c r="AX154" s="676">
        <f>AW154*(AX137/AW137)</f>
        <v>1468159.2766583329</v>
      </c>
      <c r="AY154" s="676">
        <f t="shared" ref="AY154:AZ154" si="13">AX154*(AY137/AX137)</f>
        <v>1468159.2766583329</v>
      </c>
      <c r="AZ154" s="676">
        <f t="shared" si="13"/>
        <v>1468159.2766583329</v>
      </c>
      <c r="BA154" s="676"/>
      <c r="BB154" s="676"/>
      <c r="BC154" s="676"/>
      <c r="BD154" s="676"/>
      <c r="BE154" s="676"/>
      <c r="BF154" s="676"/>
      <c r="BG154" s="676"/>
      <c r="BH154" s="676"/>
      <c r="BI154" s="676"/>
      <c r="BJ154" s="676"/>
      <c r="BK154" s="676"/>
      <c r="BL154" s="676"/>
      <c r="BM154" s="676"/>
      <c r="BN154" s="676"/>
      <c r="BO154" s="676"/>
      <c r="BP154" s="676"/>
      <c r="BQ154" s="676"/>
      <c r="BR154" s="676"/>
      <c r="BS154" s="676"/>
      <c r="BT154" s="677"/>
    </row>
    <row r="155" spans="2:72">
      <c r="B155" s="743" t="s">
        <v>208</v>
      </c>
      <c r="C155" s="743" t="s">
        <v>779</v>
      </c>
      <c r="D155" s="738" t="s">
        <v>118</v>
      </c>
      <c r="E155" s="738" t="s">
        <v>753</v>
      </c>
      <c r="F155" s="743" t="s">
        <v>781</v>
      </c>
      <c r="G155" s="738"/>
      <c r="H155" s="738">
        <v>2019</v>
      </c>
      <c r="I155" s="624"/>
      <c r="J155" s="624" t="s">
        <v>586</v>
      </c>
      <c r="L155" s="675"/>
      <c r="M155" s="676"/>
      <c r="N155" s="676"/>
      <c r="O155" s="676"/>
      <c r="P155" s="676"/>
      <c r="Q155" s="676"/>
      <c r="R155" s="676"/>
      <c r="S155" s="676"/>
      <c r="T155" s="676">
        <v>608.37545015519993</v>
      </c>
      <c r="U155" s="676">
        <v>608.37545015519993</v>
      </c>
      <c r="V155" s="676">
        <v>605.33357290442393</v>
      </c>
      <c r="W155" s="676"/>
      <c r="X155" s="676"/>
      <c r="Y155" s="676"/>
      <c r="Z155" s="676"/>
      <c r="AA155" s="676"/>
      <c r="AB155" s="676"/>
      <c r="AC155" s="676"/>
      <c r="AD155" s="676"/>
      <c r="AE155" s="676"/>
      <c r="AF155" s="676"/>
      <c r="AG155" s="676"/>
      <c r="AH155" s="676"/>
      <c r="AI155" s="676"/>
      <c r="AJ155" s="676"/>
      <c r="AK155" s="676"/>
      <c r="AL155" s="676"/>
      <c r="AM155" s="676"/>
      <c r="AN155" s="676"/>
      <c r="AO155" s="677"/>
      <c r="AP155" s="613"/>
      <c r="AQ155" s="675"/>
      <c r="AR155" s="676"/>
      <c r="AS155" s="676"/>
      <c r="AT155" s="676"/>
      <c r="AU155" s="676"/>
      <c r="AV155" s="676"/>
      <c r="AW155" s="676"/>
      <c r="AX155" s="676"/>
      <c r="AY155" s="676">
        <v>3346857.4338127971</v>
      </c>
      <c r="AZ155" s="676">
        <v>3346857.4338127971</v>
      </c>
      <c r="BA155" s="676">
        <v>3330123.1466437331</v>
      </c>
      <c r="BB155" s="676"/>
      <c r="BC155" s="676"/>
      <c r="BD155" s="676"/>
      <c r="BE155" s="676"/>
      <c r="BF155" s="676"/>
      <c r="BG155" s="676"/>
      <c r="BH155" s="676"/>
      <c r="BI155" s="676"/>
      <c r="BJ155" s="676"/>
      <c r="BK155" s="676"/>
      <c r="BL155" s="676"/>
      <c r="BM155" s="676"/>
      <c r="BN155" s="676"/>
      <c r="BO155" s="676"/>
      <c r="BP155" s="676"/>
      <c r="BQ155" s="676"/>
      <c r="BR155" s="676"/>
      <c r="BS155" s="676"/>
      <c r="BT155" s="677"/>
    </row>
    <row r="156" spans="2:72">
      <c r="B156" s="743" t="s">
        <v>208</v>
      </c>
      <c r="C156" s="743" t="s">
        <v>779</v>
      </c>
      <c r="D156" s="738" t="s">
        <v>807</v>
      </c>
      <c r="E156" s="738" t="s">
        <v>753</v>
      </c>
      <c r="F156" s="743" t="s">
        <v>781</v>
      </c>
      <c r="G156" s="738"/>
      <c r="H156" s="738">
        <v>2019</v>
      </c>
      <c r="I156" s="624"/>
      <c r="J156" s="624" t="s">
        <v>586</v>
      </c>
      <c r="L156" s="675"/>
      <c r="M156" s="676"/>
      <c r="N156" s="676"/>
      <c r="O156" s="676"/>
      <c r="P156" s="676"/>
      <c r="Q156" s="676"/>
      <c r="R156" s="676"/>
      <c r="S156" s="676"/>
      <c r="T156" s="676">
        <v>857.59185600000001</v>
      </c>
      <c r="U156" s="676">
        <v>857.59185600000001</v>
      </c>
      <c r="V156" s="676">
        <v>857.59185600000001</v>
      </c>
      <c r="W156" s="676"/>
      <c r="X156" s="676"/>
      <c r="Y156" s="676"/>
      <c r="Z156" s="676"/>
      <c r="AA156" s="676"/>
      <c r="AB156" s="676"/>
      <c r="AC156" s="676"/>
      <c r="AD156" s="676"/>
      <c r="AE156" s="676"/>
      <c r="AF156" s="676"/>
      <c r="AG156" s="676"/>
      <c r="AH156" s="676"/>
      <c r="AI156" s="676"/>
      <c r="AJ156" s="676"/>
      <c r="AK156" s="676"/>
      <c r="AL156" s="676"/>
      <c r="AM156" s="676"/>
      <c r="AN156" s="676"/>
      <c r="AO156" s="677"/>
      <c r="AP156" s="613"/>
      <c r="AQ156" s="675"/>
      <c r="AR156" s="676"/>
      <c r="AS156" s="676"/>
      <c r="AT156" s="676"/>
      <c r="AU156" s="676"/>
      <c r="AV156" s="676"/>
      <c r="AW156" s="676"/>
      <c r="AX156" s="676"/>
      <c r="AY156" s="676">
        <v>3592069.7669999991</v>
      </c>
      <c r="AZ156" s="676">
        <v>3592069.7669999991</v>
      </c>
      <c r="BA156" s="676">
        <v>3592069.7669999991</v>
      </c>
      <c r="BB156" s="676"/>
      <c r="BC156" s="676"/>
      <c r="BD156" s="676"/>
      <c r="BE156" s="676"/>
      <c r="BF156" s="676"/>
      <c r="BG156" s="676"/>
      <c r="BH156" s="676"/>
      <c r="BI156" s="676"/>
      <c r="BJ156" s="676"/>
      <c r="BK156" s="676"/>
      <c r="BL156" s="676"/>
      <c r="BM156" s="676"/>
      <c r="BN156" s="676"/>
      <c r="BO156" s="676"/>
      <c r="BP156" s="676"/>
      <c r="BQ156" s="676"/>
      <c r="BR156" s="676"/>
      <c r="BS156" s="676"/>
      <c r="BT156" s="677"/>
    </row>
    <row r="157" spans="2:72">
      <c r="B157" s="743" t="s">
        <v>208</v>
      </c>
      <c r="C157" s="743" t="s">
        <v>777</v>
      </c>
      <c r="D157" s="738" t="s">
        <v>114</v>
      </c>
      <c r="E157" s="738" t="s">
        <v>753</v>
      </c>
      <c r="F157" s="738" t="s">
        <v>29</v>
      </c>
      <c r="G157" s="738"/>
      <c r="H157" s="738">
        <v>2019</v>
      </c>
      <c r="I157" s="624" t="s">
        <v>575</v>
      </c>
      <c r="J157" s="624" t="s">
        <v>586</v>
      </c>
      <c r="L157" s="675"/>
      <c r="M157" s="676"/>
      <c r="N157" s="676"/>
      <c r="O157" s="676"/>
      <c r="P157" s="676"/>
      <c r="Q157" s="676"/>
      <c r="R157" s="676"/>
      <c r="S157" s="676"/>
      <c r="T157" s="676"/>
      <c r="U157" s="676"/>
      <c r="V157" s="676"/>
      <c r="W157" s="676"/>
      <c r="X157" s="676"/>
      <c r="Y157" s="676"/>
      <c r="Z157" s="676"/>
      <c r="AA157" s="676"/>
      <c r="AB157" s="676"/>
      <c r="AC157" s="676"/>
      <c r="AD157" s="676"/>
      <c r="AE157" s="676"/>
      <c r="AF157" s="676"/>
      <c r="AG157" s="676"/>
      <c r="AH157" s="676"/>
      <c r="AI157" s="676"/>
      <c r="AJ157" s="676"/>
      <c r="AK157" s="676"/>
      <c r="AL157" s="676"/>
      <c r="AM157" s="676"/>
      <c r="AN157" s="676"/>
      <c r="AO157" s="677"/>
      <c r="AP157" s="613"/>
      <c r="AQ157" s="675"/>
      <c r="AR157" s="676"/>
      <c r="AS157" s="676"/>
      <c r="AT157" s="676"/>
      <c r="AU157" s="676"/>
      <c r="AV157" s="676"/>
      <c r="AW157" s="676"/>
      <c r="AX157" s="676"/>
      <c r="AY157" s="676">
        <v>6300</v>
      </c>
      <c r="AZ157" s="676">
        <v>6300</v>
      </c>
      <c r="BA157" s="676"/>
      <c r="BB157" s="676"/>
      <c r="BC157" s="676"/>
      <c r="BD157" s="676"/>
      <c r="BE157" s="676"/>
      <c r="BF157" s="676"/>
      <c r="BG157" s="676"/>
      <c r="BH157" s="676"/>
      <c r="BI157" s="676"/>
      <c r="BJ157" s="676"/>
      <c r="BK157" s="676"/>
      <c r="BL157" s="676"/>
      <c r="BM157" s="676"/>
      <c r="BN157" s="676"/>
      <c r="BO157" s="676"/>
      <c r="BP157" s="676"/>
      <c r="BQ157" s="676"/>
      <c r="BR157" s="676"/>
      <c r="BS157" s="676"/>
      <c r="BT157" s="677"/>
    </row>
    <row r="158" spans="2:72">
      <c r="B158" s="743" t="s">
        <v>208</v>
      </c>
      <c r="C158" s="743" t="s">
        <v>779</v>
      </c>
      <c r="D158" s="738" t="s">
        <v>119</v>
      </c>
      <c r="E158" s="738" t="s">
        <v>753</v>
      </c>
      <c r="F158" s="743" t="s">
        <v>781</v>
      </c>
      <c r="G158" s="738"/>
      <c r="H158" s="738">
        <v>2019</v>
      </c>
      <c r="I158" s="624" t="s">
        <v>575</v>
      </c>
      <c r="J158" s="624" t="s">
        <v>586</v>
      </c>
      <c r="L158" s="675"/>
      <c r="M158" s="676"/>
      <c r="N158" s="676"/>
      <c r="O158" s="676"/>
      <c r="P158" s="676"/>
      <c r="Q158" s="676"/>
      <c r="R158" s="676"/>
      <c r="S158" s="676"/>
      <c r="T158" s="676"/>
      <c r="U158" s="745">
        <f>AZ158*(S147+R138+Q130)/(AX147+AW138+AV130)</f>
        <v>4.4066655292087269</v>
      </c>
      <c r="V158" s="745">
        <f>BA158*(T147+S138+R130)/(AY147+AX138+AW130)</f>
        <v>0</v>
      </c>
      <c r="W158" s="676"/>
      <c r="X158" s="676"/>
      <c r="Y158" s="676"/>
      <c r="Z158" s="676"/>
      <c r="AA158" s="676"/>
      <c r="AB158" s="676"/>
      <c r="AC158" s="676"/>
      <c r="AD158" s="676"/>
      <c r="AE158" s="676"/>
      <c r="AF158" s="676"/>
      <c r="AG158" s="676"/>
      <c r="AH158" s="676"/>
      <c r="AI158" s="676"/>
      <c r="AJ158" s="676"/>
      <c r="AK158" s="676"/>
      <c r="AL158" s="676"/>
      <c r="AM158" s="676"/>
      <c r="AN158" s="676"/>
      <c r="AO158" s="677"/>
      <c r="AP158" s="613"/>
      <c r="AQ158" s="675"/>
      <c r="AR158" s="676"/>
      <c r="AS158" s="676"/>
      <c r="AT158" s="676"/>
      <c r="AU158" s="676"/>
      <c r="AV158" s="676"/>
      <c r="AW158" s="676"/>
      <c r="AX158" s="676"/>
      <c r="AY158" s="676">
        <v>27439</v>
      </c>
      <c r="AZ158" s="676">
        <v>24160</v>
      </c>
      <c r="BA158" s="676"/>
      <c r="BB158" s="676"/>
      <c r="BC158" s="676"/>
      <c r="BD158" s="676"/>
      <c r="BE158" s="676"/>
      <c r="BF158" s="676"/>
      <c r="BG158" s="676"/>
      <c r="BH158" s="676"/>
      <c r="BI158" s="676"/>
      <c r="BJ158" s="676"/>
      <c r="BK158" s="676"/>
      <c r="BL158" s="676"/>
      <c r="BM158" s="676"/>
      <c r="BN158" s="676"/>
      <c r="BO158" s="676"/>
      <c r="BP158" s="676"/>
      <c r="BQ158" s="676"/>
      <c r="BR158" s="676"/>
      <c r="BS158" s="676"/>
      <c r="BT158" s="677"/>
    </row>
    <row r="159" spans="2:72">
      <c r="B159" s="743" t="s">
        <v>208</v>
      </c>
      <c r="C159" s="743" t="s">
        <v>779</v>
      </c>
      <c r="D159" s="738" t="s">
        <v>118</v>
      </c>
      <c r="E159" s="738" t="s">
        <v>753</v>
      </c>
      <c r="F159" s="743" t="s">
        <v>781</v>
      </c>
      <c r="G159" s="738"/>
      <c r="H159" s="738">
        <v>2020</v>
      </c>
      <c r="I159" s="624" t="s">
        <v>577</v>
      </c>
      <c r="J159" s="624" t="s">
        <v>586</v>
      </c>
      <c r="L159" s="675"/>
      <c r="M159" s="676"/>
      <c r="N159" s="676"/>
      <c r="O159" s="676"/>
      <c r="P159" s="676"/>
      <c r="Q159" s="676"/>
      <c r="R159" s="676"/>
      <c r="S159" s="676"/>
      <c r="T159" s="676"/>
      <c r="U159" s="676">
        <v>168.02944704000001</v>
      </c>
      <c r="V159" s="676">
        <v>168.02944704000001</v>
      </c>
      <c r="W159" s="676"/>
      <c r="X159" s="676"/>
      <c r="Y159" s="676"/>
      <c r="Z159" s="676"/>
      <c r="AA159" s="676"/>
      <c r="AB159" s="676"/>
      <c r="AC159" s="676"/>
      <c r="AD159" s="676"/>
      <c r="AE159" s="676"/>
      <c r="AF159" s="676"/>
      <c r="AG159" s="676"/>
      <c r="AH159" s="676"/>
      <c r="AI159" s="676"/>
      <c r="AJ159" s="676"/>
      <c r="AK159" s="676"/>
      <c r="AL159" s="676"/>
      <c r="AM159" s="676"/>
      <c r="AN159" s="676"/>
      <c r="AO159" s="677"/>
      <c r="AP159" s="613"/>
      <c r="AQ159" s="675"/>
      <c r="AR159" s="676"/>
      <c r="AS159" s="676"/>
      <c r="AT159" s="676"/>
      <c r="AU159" s="676"/>
      <c r="AV159" s="676"/>
      <c r="AW159" s="676"/>
      <c r="AX159" s="676"/>
      <c r="AY159" s="676"/>
      <c r="AZ159" s="676">
        <v>1054465.3400000001</v>
      </c>
      <c r="BA159" s="676">
        <v>1054465</v>
      </c>
      <c r="BB159" s="676"/>
      <c r="BC159" s="676"/>
      <c r="BD159" s="676"/>
      <c r="BE159" s="676"/>
      <c r="BF159" s="676"/>
      <c r="BG159" s="676"/>
      <c r="BH159" s="676"/>
      <c r="BI159" s="676"/>
      <c r="BJ159" s="676"/>
      <c r="BK159" s="676"/>
      <c r="BL159" s="676"/>
      <c r="BM159" s="676"/>
      <c r="BN159" s="676"/>
      <c r="BO159" s="676"/>
      <c r="BP159" s="676"/>
      <c r="BQ159" s="676"/>
      <c r="BR159" s="676"/>
      <c r="BS159" s="676"/>
      <c r="BT159" s="677"/>
    </row>
    <row r="160" spans="2:72">
      <c r="B160" s="743" t="s">
        <v>208</v>
      </c>
      <c r="C160" s="743" t="s">
        <v>779</v>
      </c>
      <c r="D160" s="738" t="s">
        <v>807</v>
      </c>
      <c r="E160" s="738" t="s">
        <v>753</v>
      </c>
      <c r="F160" s="743" t="s">
        <v>781</v>
      </c>
      <c r="G160" s="738"/>
      <c r="H160" s="738">
        <v>2019</v>
      </c>
      <c r="I160" s="624" t="s">
        <v>577</v>
      </c>
      <c r="J160" s="624" t="s">
        <v>579</v>
      </c>
      <c r="L160" s="675"/>
      <c r="M160" s="676"/>
      <c r="N160" s="676"/>
      <c r="O160" s="676"/>
      <c r="P160" s="676"/>
      <c r="Q160" s="676"/>
      <c r="R160" s="676"/>
      <c r="S160" s="676"/>
      <c r="T160" s="858">
        <v>-31.816223999999998</v>
      </c>
      <c r="U160" s="858">
        <v>-31.816223999999998</v>
      </c>
      <c r="V160" s="858">
        <v>-31.816224000000005</v>
      </c>
      <c r="W160" s="676"/>
      <c r="X160" s="676"/>
      <c r="Y160" s="676"/>
      <c r="Z160" s="676"/>
      <c r="AA160" s="676"/>
      <c r="AB160" s="676"/>
      <c r="AC160" s="676"/>
      <c r="AD160" s="676"/>
      <c r="AE160" s="676"/>
      <c r="AF160" s="676"/>
      <c r="AG160" s="676"/>
      <c r="AH160" s="676"/>
      <c r="AI160" s="676"/>
      <c r="AJ160" s="676"/>
      <c r="AK160" s="676"/>
      <c r="AL160" s="676"/>
      <c r="AM160" s="676"/>
      <c r="AN160" s="676"/>
      <c r="AO160" s="677"/>
      <c r="AP160" s="613"/>
      <c r="AQ160" s="675"/>
      <c r="AR160" s="676"/>
      <c r="AS160" s="676"/>
      <c r="AT160" s="676"/>
      <c r="AU160" s="676"/>
      <c r="AV160" s="676"/>
      <c r="AW160" s="676"/>
      <c r="AX160" s="676"/>
      <c r="AY160" s="858">
        <v>977795</v>
      </c>
      <c r="AZ160" s="858">
        <v>977795</v>
      </c>
      <c r="BA160" s="858">
        <v>977795</v>
      </c>
      <c r="BB160" s="676"/>
      <c r="BC160" s="676"/>
      <c r="BD160" s="676"/>
      <c r="BE160" s="676"/>
      <c r="BF160" s="676"/>
      <c r="BG160" s="676"/>
      <c r="BH160" s="676"/>
      <c r="BI160" s="676"/>
      <c r="BJ160" s="676"/>
      <c r="BK160" s="676"/>
      <c r="BL160" s="676"/>
      <c r="BM160" s="676"/>
      <c r="BN160" s="676"/>
      <c r="BO160" s="676"/>
      <c r="BP160" s="676"/>
      <c r="BQ160" s="676"/>
      <c r="BR160" s="676"/>
      <c r="BS160" s="676"/>
      <c r="BT160" s="677"/>
    </row>
    <row r="161" spans="2:72">
      <c r="B161" s="743"/>
      <c r="C161" s="743"/>
      <c r="D161" s="738"/>
      <c r="E161" s="738"/>
      <c r="F161" s="743"/>
      <c r="G161" s="738"/>
      <c r="H161" s="738"/>
      <c r="I161" s="624"/>
      <c r="J161" s="624"/>
      <c r="L161" s="675"/>
      <c r="M161" s="676"/>
      <c r="N161" s="676"/>
      <c r="O161" s="676"/>
      <c r="P161" s="676"/>
      <c r="Q161" s="676"/>
      <c r="R161" s="676"/>
      <c r="S161" s="676"/>
      <c r="T161" s="676"/>
      <c r="U161" s="676"/>
      <c r="V161" s="676"/>
      <c r="W161" s="676"/>
      <c r="X161" s="676"/>
      <c r="Y161" s="676"/>
      <c r="Z161" s="676"/>
      <c r="AA161" s="676"/>
      <c r="AB161" s="676"/>
      <c r="AC161" s="676"/>
      <c r="AD161" s="676"/>
      <c r="AE161" s="676"/>
      <c r="AF161" s="676"/>
      <c r="AG161" s="676"/>
      <c r="AH161" s="676"/>
      <c r="AI161" s="676"/>
      <c r="AJ161" s="676"/>
      <c r="AK161" s="676"/>
      <c r="AL161" s="676"/>
      <c r="AM161" s="676"/>
      <c r="AN161" s="676"/>
      <c r="AO161" s="677"/>
      <c r="AP161" s="613"/>
      <c r="AQ161" s="675"/>
      <c r="AR161" s="676"/>
      <c r="AS161" s="676"/>
      <c r="AT161" s="676"/>
      <c r="AU161" s="676"/>
      <c r="AV161" s="676"/>
      <c r="AW161" s="676"/>
      <c r="AX161" s="676"/>
      <c r="AY161" s="676"/>
      <c r="AZ161" s="676"/>
      <c r="BA161" s="676"/>
      <c r="BB161" s="676"/>
      <c r="BC161" s="676"/>
      <c r="BD161" s="676"/>
      <c r="BE161" s="676"/>
      <c r="BF161" s="676"/>
      <c r="BG161" s="676"/>
      <c r="BH161" s="676"/>
      <c r="BI161" s="676"/>
      <c r="BJ161" s="676"/>
      <c r="BK161" s="676"/>
      <c r="BL161" s="676"/>
      <c r="BM161" s="676"/>
      <c r="BN161" s="676"/>
      <c r="BO161" s="676"/>
      <c r="BP161" s="676"/>
      <c r="BQ161" s="676"/>
      <c r="BR161" s="676"/>
      <c r="BS161" s="676"/>
      <c r="BT161" s="677"/>
    </row>
    <row r="162" spans="2:72">
      <c r="B162" s="743"/>
      <c r="C162" s="743"/>
      <c r="D162" s="738"/>
      <c r="E162" s="738"/>
      <c r="F162" s="743"/>
      <c r="G162" s="738"/>
      <c r="H162" s="738"/>
      <c r="I162" s="624"/>
      <c r="J162" s="624"/>
      <c r="L162" s="675"/>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6"/>
      <c r="AL162" s="676"/>
      <c r="AM162" s="676"/>
      <c r="AN162" s="676"/>
      <c r="AO162" s="677"/>
      <c r="AP162" s="613"/>
      <c r="AQ162" s="675"/>
      <c r="AR162" s="676"/>
      <c r="AS162" s="676"/>
      <c r="AT162" s="676"/>
      <c r="AU162" s="676"/>
      <c r="AV162" s="676"/>
      <c r="AW162" s="676"/>
      <c r="AX162" s="676"/>
      <c r="AY162" s="676"/>
      <c r="AZ162" s="676"/>
      <c r="BA162" s="676"/>
      <c r="BB162" s="676"/>
      <c r="BC162" s="676"/>
      <c r="BD162" s="676"/>
      <c r="BE162" s="676"/>
      <c r="BF162" s="676"/>
      <c r="BG162" s="676"/>
      <c r="BH162" s="676"/>
      <c r="BI162" s="676"/>
      <c r="BJ162" s="676"/>
      <c r="BK162" s="676"/>
      <c r="BL162" s="676"/>
      <c r="BM162" s="676"/>
      <c r="BN162" s="676"/>
      <c r="BO162" s="676"/>
      <c r="BP162" s="676"/>
      <c r="BQ162" s="676"/>
      <c r="BR162" s="676"/>
      <c r="BS162" s="676"/>
      <c r="BT162" s="677"/>
    </row>
    <row r="163" spans="2:72">
      <c r="B163" s="743"/>
      <c r="C163" s="743"/>
      <c r="D163" s="738"/>
      <c r="E163" s="738"/>
      <c r="F163" s="743"/>
      <c r="G163" s="738"/>
      <c r="H163" s="738"/>
      <c r="I163" s="624"/>
      <c r="J163" s="624"/>
      <c r="L163" s="675"/>
      <c r="M163" s="676"/>
      <c r="N163" s="676"/>
      <c r="O163" s="676"/>
      <c r="P163" s="676"/>
      <c r="Q163" s="676"/>
      <c r="R163" s="676"/>
      <c r="S163" s="676"/>
      <c r="T163" s="676"/>
      <c r="U163" s="676"/>
      <c r="V163" s="676"/>
      <c r="W163" s="676"/>
      <c r="X163" s="676"/>
      <c r="Y163" s="676"/>
      <c r="Z163" s="676"/>
      <c r="AA163" s="676"/>
      <c r="AB163" s="676"/>
      <c r="AC163" s="676"/>
      <c r="AD163" s="676"/>
      <c r="AE163" s="676"/>
      <c r="AF163" s="676"/>
      <c r="AG163" s="676"/>
      <c r="AH163" s="676"/>
      <c r="AI163" s="676"/>
      <c r="AJ163" s="676"/>
      <c r="AK163" s="676"/>
      <c r="AL163" s="676"/>
      <c r="AM163" s="676"/>
      <c r="AN163" s="676"/>
      <c r="AO163" s="677"/>
      <c r="AP163" s="613"/>
      <c r="AQ163" s="675"/>
      <c r="AR163" s="676"/>
      <c r="AS163" s="676"/>
      <c r="AT163" s="676"/>
      <c r="AU163" s="676"/>
      <c r="AV163" s="676"/>
      <c r="AW163" s="676"/>
      <c r="AX163" s="676"/>
      <c r="AY163" s="676"/>
      <c r="AZ163" s="676"/>
      <c r="BA163" s="676"/>
      <c r="BB163" s="676"/>
      <c r="BC163" s="676"/>
      <c r="BD163" s="676"/>
      <c r="BE163" s="676"/>
      <c r="BF163" s="676"/>
      <c r="BG163" s="676"/>
      <c r="BH163" s="676"/>
      <c r="BI163" s="676"/>
      <c r="BJ163" s="676"/>
      <c r="BK163" s="676"/>
      <c r="BL163" s="676"/>
      <c r="BM163" s="676"/>
      <c r="BN163" s="676"/>
      <c r="BO163" s="676"/>
      <c r="BP163" s="676"/>
      <c r="BQ163" s="676"/>
      <c r="BR163" s="676"/>
      <c r="BS163" s="676"/>
      <c r="BT163" s="677"/>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118:O121">
    <cfRule type="cellIs" dxfId="47" priority="38" operator="equal">
      <formula>0</formula>
    </cfRule>
  </conditionalFormatting>
  <conditionalFormatting sqref="L122:AO123 AQ122:BT124 L124:AI124 AJ124:AO132 AL133:AO142 AQ125:AT127 AU127 AV132:AV142 AQ130:AU142">
    <cfRule type="cellIs" dxfId="46" priority="35" operator="equal">
      <formula>0</formula>
    </cfRule>
  </conditionalFormatting>
  <conditionalFormatting sqref="AQ118:AT120">
    <cfRule type="cellIs" dxfId="45" priority="37" operator="equal">
      <formula>0</formula>
    </cfRule>
  </conditionalFormatting>
  <conditionalFormatting sqref="AQ121:BT121">
    <cfRule type="cellIs" dxfId="44" priority="36" operator="equal">
      <formula>0</formula>
    </cfRule>
  </conditionalFormatting>
  <conditionalFormatting sqref="L125:AI125 AU125:BT125">
    <cfRule type="cellIs" dxfId="43" priority="34" operator="equal">
      <formula>0</formula>
    </cfRule>
  </conditionalFormatting>
  <conditionalFormatting sqref="AU126:BT126 L126:AI126 AV127:BT128">
    <cfRule type="cellIs" dxfId="42" priority="33" operator="equal">
      <formula>0</formula>
    </cfRule>
  </conditionalFormatting>
  <conditionalFormatting sqref="L133:AK142 L131:AI132 AV129:BT131 AW132:BT142">
    <cfRule type="cellIs" dxfId="41" priority="32" operator="equal">
      <formula>0</formula>
    </cfRule>
  </conditionalFormatting>
  <conditionalFormatting sqref="L127:AI130">
    <cfRule type="cellIs" dxfId="40" priority="31" operator="equal">
      <formula>0</formula>
    </cfRule>
  </conditionalFormatting>
  <conditionalFormatting sqref="AR128:AU128">
    <cfRule type="cellIs" dxfId="39" priority="30" operator="equal">
      <formula>0</formula>
    </cfRule>
  </conditionalFormatting>
  <conditionalFormatting sqref="AR129:AU129">
    <cfRule type="cellIs" dxfId="38" priority="29" operator="equal">
      <formula>0</formula>
    </cfRule>
  </conditionalFormatting>
  <conditionalFormatting sqref="AQ129">
    <cfRule type="cellIs" dxfId="37" priority="27" operator="equal">
      <formula>0</formula>
    </cfRule>
  </conditionalFormatting>
  <conditionalFormatting sqref="L27:AO67 AQ27:BT69">
    <cfRule type="cellIs" dxfId="36" priority="50" operator="equal">
      <formula>0</formula>
    </cfRule>
  </conditionalFormatting>
  <conditionalFormatting sqref="L72:AO84 AQ70:BT86">
    <cfRule type="cellIs" dxfId="35" priority="49" operator="equal">
      <formula>0</formula>
    </cfRule>
  </conditionalFormatting>
  <conditionalFormatting sqref="L89:AO101 AQ87:BT101">
    <cfRule type="cellIs" dxfId="34" priority="48" operator="equal">
      <formula>0</formula>
    </cfRule>
  </conditionalFormatting>
  <conditionalFormatting sqref="L27:AO31">
    <cfRule type="cellIs" dxfId="33" priority="47" operator="equal">
      <formula>0</formula>
    </cfRule>
  </conditionalFormatting>
  <conditionalFormatting sqref="L32:AO42">
    <cfRule type="cellIs" dxfId="32" priority="46" operator="equal">
      <formula>0</formula>
    </cfRule>
  </conditionalFormatting>
  <conditionalFormatting sqref="L68:AO71">
    <cfRule type="cellIs" dxfId="31" priority="45" operator="equal">
      <formula>0</formula>
    </cfRule>
  </conditionalFormatting>
  <conditionalFormatting sqref="L85:AO88">
    <cfRule type="cellIs" dxfId="30" priority="44" operator="equal">
      <formula>0</formula>
    </cfRule>
  </conditionalFormatting>
  <conditionalFormatting sqref="L102:AO102 AQ102:BT102">
    <cfRule type="cellIs" dxfId="29" priority="43" operator="equal">
      <formula>0</formula>
    </cfRule>
  </conditionalFormatting>
  <conditionalFormatting sqref="AQ103:BT105 L103:AO103">
    <cfRule type="cellIs" dxfId="28" priority="42" operator="equal">
      <formula>0</formula>
    </cfRule>
  </conditionalFormatting>
  <conditionalFormatting sqref="L108:AO117 AQ106:BT117 P118:AO120 AU118:BT120">
    <cfRule type="cellIs" dxfId="27" priority="41" operator="equal">
      <formula>0</formula>
    </cfRule>
  </conditionalFormatting>
  <conditionalFormatting sqref="L104:AO107">
    <cfRule type="cellIs" dxfId="26" priority="40" operator="equal">
      <formula>0</formula>
    </cfRule>
  </conditionalFormatting>
  <conditionalFormatting sqref="P121:AO121">
    <cfRule type="cellIs" dxfId="25" priority="39" operator="equal">
      <formula>0</formula>
    </cfRule>
  </conditionalFormatting>
  <conditionalFormatting sqref="AQ128">
    <cfRule type="cellIs" dxfId="24" priority="28" operator="equal">
      <formula>0</formula>
    </cfRule>
  </conditionalFormatting>
  <conditionalFormatting sqref="AL143:AO143 AQ143:AV143">
    <cfRule type="cellIs" dxfId="23" priority="26" operator="equal">
      <formula>0</formula>
    </cfRule>
  </conditionalFormatting>
  <conditionalFormatting sqref="AW143:BT143 L143:AK143 AY144:AY149">
    <cfRule type="cellIs" dxfId="22" priority="25" operator="equal">
      <formula>0</formula>
    </cfRule>
  </conditionalFormatting>
  <conditionalFormatting sqref="AL144:AO144 AQ144:AV144 AQ148:AV148 AL148:AO148 AL145:AN147 AR145:AV147">
    <cfRule type="cellIs" dxfId="21" priority="24" operator="equal">
      <formula>0</formula>
    </cfRule>
  </conditionalFormatting>
  <conditionalFormatting sqref="AW144:AX148 L144:AK148 AZ144:BT148">
    <cfRule type="cellIs" dxfId="20" priority="23" operator="equal">
      <formula>0</formula>
    </cfRule>
  </conditionalFormatting>
  <conditionalFormatting sqref="AL149:AO149 AQ149:AV149">
    <cfRule type="cellIs" dxfId="19" priority="22" operator="equal">
      <formula>0</formula>
    </cfRule>
  </conditionalFormatting>
  <conditionalFormatting sqref="AW149 AZ149:BT149 L149:AK149">
    <cfRule type="cellIs" dxfId="18" priority="21" operator="equal">
      <formula>0</formula>
    </cfRule>
  </conditionalFormatting>
  <conditionalFormatting sqref="AW150:BT154 L150:AK154">
    <cfRule type="cellIs" dxfId="17" priority="19" operator="equal">
      <formula>0</formula>
    </cfRule>
  </conditionalFormatting>
  <conditionalFormatting sqref="AL150:AO150 AQ150:AV150 AQ152:AV154 AR151:AV151 AL152:AO154 AL151:AN151">
    <cfRule type="cellIs" dxfId="16" priority="20" operator="equal">
      <formula>0</formula>
    </cfRule>
  </conditionalFormatting>
  <conditionalFormatting sqref="AO151 AQ151">
    <cfRule type="cellIs" dxfId="15" priority="18" operator="equal">
      <formula>0</formula>
    </cfRule>
  </conditionalFormatting>
  <conditionalFormatting sqref="AO145 AQ145">
    <cfRule type="cellIs" dxfId="14" priority="17" operator="equal">
      <formula>0</formula>
    </cfRule>
  </conditionalFormatting>
  <conditionalFormatting sqref="AO146 AQ146">
    <cfRule type="cellIs" dxfId="13" priority="16" operator="equal">
      <formula>0</formula>
    </cfRule>
  </conditionalFormatting>
  <conditionalFormatting sqref="AO147 AQ147">
    <cfRule type="cellIs" dxfId="12" priority="15" operator="equal">
      <formula>0</formula>
    </cfRule>
  </conditionalFormatting>
  <conditionalFormatting sqref="AX149">
    <cfRule type="cellIs" dxfId="11" priority="14" operator="equal">
      <formula>0</formula>
    </cfRule>
  </conditionalFormatting>
  <conditionalFormatting sqref="AO161 AQ161">
    <cfRule type="cellIs" dxfId="10" priority="4" operator="equal">
      <formula>0</formula>
    </cfRule>
  </conditionalFormatting>
  <conditionalFormatting sqref="AO162 AQ162">
    <cfRule type="cellIs" dxfId="9" priority="3" operator="equal">
      <formula>0</formula>
    </cfRule>
  </conditionalFormatting>
  <conditionalFormatting sqref="AL155:AO155 AQ155:AV155">
    <cfRule type="cellIs" dxfId="8" priority="11" operator="equal">
      <formula>0</formula>
    </cfRule>
  </conditionalFormatting>
  <conditionalFormatting sqref="L155:AK155 AW155:BT155">
    <cfRule type="cellIs" dxfId="7" priority="10" operator="equal">
      <formula>0</formula>
    </cfRule>
  </conditionalFormatting>
  <conditionalFormatting sqref="AL156:AO158 AQ156:AV158">
    <cfRule type="cellIs" dxfId="6" priority="9" operator="equal">
      <formula>0</formula>
    </cfRule>
  </conditionalFormatting>
  <conditionalFormatting sqref="AW156:BT156 L156:AK158 AW157:AY158 BB157:BT158">
    <cfRule type="cellIs" dxfId="5" priority="8" operator="equal">
      <formula>0</formula>
    </cfRule>
  </conditionalFormatting>
  <conditionalFormatting sqref="AL159:AO159 AQ159:AV159 AQ163:AV163 AL163:AO163 AL160:AN162 AR160:AV162">
    <cfRule type="cellIs" dxfId="4" priority="7" operator="equal">
      <formula>0</formula>
    </cfRule>
  </conditionalFormatting>
  <conditionalFormatting sqref="L159:AK163 AW159:BT163">
    <cfRule type="cellIs" dxfId="3" priority="6" operator="equal">
      <formula>0</formula>
    </cfRule>
  </conditionalFormatting>
  <conditionalFormatting sqref="AO160 AQ160">
    <cfRule type="cellIs" dxfId="2" priority="5" operator="equal">
      <formula>0</formula>
    </cfRule>
  </conditionalFormatting>
  <conditionalFormatting sqref="AY157:BA157">
    <cfRule type="cellIs" dxfId="1" priority="2" operator="equal">
      <formula>0</formula>
    </cfRule>
  </conditionalFormatting>
  <conditionalFormatting sqref="AY158:BA158">
    <cfRule type="cellIs" dxfId="0" priority="1" operator="equal">
      <formula>0</formula>
    </cfRule>
  </conditionalFormatting>
  <pageMargins left="0.70866141732283472" right="0.70866141732283472" top="0.74803149606299213" bottom="0.74803149606299213" header="0.31496062992125984" footer="0.31496062992125984"/>
  <pageSetup scale="31" fitToWidth="6" fitToHeight="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DropDownList!$G$2:$G$11</xm:f>
          </x14:formula1>
          <xm:sqref>I155:I1048576</xm:sqref>
        </x14:dataValidation>
        <x14:dataValidation type="list" allowBlank="1" showInputMessage="1" showErrorMessage="1" xr:uid="{00000000-0002-0000-0C00-000001000000}">
          <x14:formula1>
            <xm:f>DropDownList!$H$2:$H$3</xm:f>
          </x14:formula1>
          <xm:sqref>J155:J1048576</xm:sqref>
        </x14:dataValidation>
        <x14:dataValidation type="list" allowBlank="1" showInputMessage="1" showErrorMessage="1" xr:uid="{00000000-0002-0000-0C00-000002000000}">
          <x14:formula1>
            <xm:f>'W:\Bluewater\LRAMVA 2017\[2017 Bluewater LRAMVA WF.xlsm]DropDownList'!#REF!</xm:f>
          </x14:formula1>
          <xm:sqref>I27:J154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10" zoomScale="90" zoomScaleNormal="90" workbookViewId="0">
      <selection activeCell="B18" sqref="B18:U18"/>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68"/>
      <c r="B13" s="568" t="s">
        <v>171</v>
      </c>
      <c r="D13" s="125" t="s">
        <v>175</v>
      </c>
      <c r="E13" s="725"/>
      <c r="F13" s="176"/>
      <c r="G13" s="177"/>
      <c r="H13" s="178"/>
      <c r="K13" s="178"/>
      <c r="L13" s="176"/>
      <c r="M13" s="176"/>
      <c r="N13" s="176"/>
      <c r="O13" s="176"/>
      <c r="P13" s="176"/>
      <c r="Q13" s="179"/>
    </row>
    <row r="14" spans="1:17" s="9" customFormat="1" ht="15.75" customHeight="1">
      <c r="B14" s="531"/>
      <c r="D14" s="17"/>
      <c r="E14" s="17"/>
      <c r="F14" s="176"/>
      <c r="G14" s="177"/>
      <c r="H14" s="178"/>
      <c r="K14" s="178"/>
      <c r="L14" s="176"/>
      <c r="M14" s="176"/>
      <c r="N14" s="176"/>
      <c r="O14" s="176"/>
      <c r="P14" s="176"/>
      <c r="Q14" s="179"/>
    </row>
    <row r="15" spans="1:17" ht="15.75">
      <c r="B15" s="568" t="s">
        <v>505</v>
      </c>
    </row>
    <row r="16" spans="1:17" ht="15.75">
      <c r="B16" s="568"/>
    </row>
    <row r="17" spans="2:21" s="648" customFormat="1" ht="20.45" customHeight="1">
      <c r="B17" s="646" t="s">
        <v>661</v>
      </c>
      <c r="C17" s="647"/>
      <c r="D17" s="647"/>
      <c r="E17" s="647"/>
      <c r="F17" s="647"/>
      <c r="G17" s="647"/>
      <c r="H17" s="647"/>
      <c r="I17" s="647"/>
      <c r="J17" s="647"/>
      <c r="K17" s="647"/>
      <c r="L17" s="647"/>
      <c r="M17" s="647"/>
      <c r="N17" s="647"/>
      <c r="O17" s="647"/>
      <c r="P17" s="647"/>
      <c r="Q17" s="647"/>
      <c r="R17" s="647"/>
      <c r="S17" s="647"/>
      <c r="T17" s="647"/>
      <c r="U17" s="647"/>
    </row>
    <row r="18" spans="2:21" ht="60" customHeight="1">
      <c r="B18" s="938" t="s">
        <v>714</v>
      </c>
      <c r="C18" s="938"/>
      <c r="D18" s="938"/>
      <c r="E18" s="938"/>
      <c r="F18" s="938"/>
      <c r="G18" s="938"/>
      <c r="H18" s="938"/>
      <c r="I18" s="938"/>
      <c r="J18" s="938"/>
      <c r="K18" s="938"/>
      <c r="L18" s="938"/>
      <c r="M18" s="938"/>
      <c r="N18" s="938"/>
      <c r="O18" s="938"/>
      <c r="P18" s="938"/>
      <c r="Q18" s="938"/>
      <c r="R18" s="938"/>
      <c r="S18" s="938"/>
      <c r="T18" s="938"/>
      <c r="U18" s="938"/>
    </row>
    <row r="21" spans="2:21" ht="21">
      <c r="B21" s="723" t="s">
        <v>698</v>
      </c>
    </row>
    <row r="23" spans="2:21" ht="21">
      <c r="B23" s="723" t="s">
        <v>699</v>
      </c>
      <c r="C23" s="724"/>
      <c r="E23" s="724"/>
      <c r="F23" s="724"/>
      <c r="H23" s="723" t="s">
        <v>700</v>
      </c>
    </row>
    <row r="24" spans="2:21" ht="18.75" customHeight="1">
      <c r="B24" s="937" t="s">
        <v>677</v>
      </c>
      <c r="C24" s="937"/>
      <c r="D24" s="937"/>
      <c r="E24" s="937"/>
      <c r="F24" s="937"/>
      <c r="H24" s="12" t="s">
        <v>685</v>
      </c>
      <c r="M24" s="12" t="s">
        <v>686</v>
      </c>
    </row>
    <row r="25" spans="2:21" ht="45">
      <c r="B25" s="720" t="s">
        <v>62</v>
      </c>
      <c r="C25" s="720" t="s">
        <v>678</v>
      </c>
      <c r="D25" s="720" t="s">
        <v>679</v>
      </c>
      <c r="E25" s="720" t="s">
        <v>681</v>
      </c>
      <c r="F25" s="720" t="s">
        <v>680</v>
      </c>
      <c r="H25" s="720" t="s">
        <v>682</v>
      </c>
      <c r="I25" s="720" t="s">
        <v>683</v>
      </c>
      <c r="J25" s="720" t="s">
        <v>684</v>
      </c>
      <c r="K25" s="720" t="s">
        <v>678</v>
      </c>
      <c r="M25" s="720" t="s">
        <v>682</v>
      </c>
      <c r="N25" s="720" t="s">
        <v>683</v>
      </c>
      <c r="O25" s="720" t="s">
        <v>684</v>
      </c>
      <c r="P25" s="720" t="s">
        <v>678</v>
      </c>
    </row>
    <row r="26" spans="2:21" ht="18">
      <c r="B26" s="727"/>
      <c r="C26" s="727" t="s">
        <v>688</v>
      </c>
      <c r="D26" s="727" t="s">
        <v>689</v>
      </c>
      <c r="E26" s="727" t="s">
        <v>690</v>
      </c>
      <c r="F26" s="727" t="s">
        <v>691</v>
      </c>
      <c r="H26" s="727"/>
      <c r="I26" s="727" t="s">
        <v>692</v>
      </c>
      <c r="J26" s="727" t="s">
        <v>693</v>
      </c>
      <c r="K26" s="727" t="s">
        <v>694</v>
      </c>
      <c r="M26" s="727"/>
      <c r="N26" s="727" t="s">
        <v>695</v>
      </c>
      <c r="O26" s="727" t="s">
        <v>696</v>
      </c>
      <c r="P26" s="727" t="s">
        <v>697</v>
      </c>
    </row>
    <row r="27" spans="2:21" ht="15.75" customHeight="1">
      <c r="B27" s="722" t="s">
        <v>702</v>
      </c>
      <c r="C27" s="730">
        <f>K49</f>
        <v>0</v>
      </c>
      <c r="D27" s="728"/>
      <c r="E27" s="721"/>
      <c r="F27" s="721"/>
      <c r="H27" s="721"/>
      <c r="I27" s="721"/>
      <c r="J27" s="721"/>
      <c r="K27" s="721">
        <f>I27*J27</f>
        <v>0</v>
      </c>
      <c r="M27" s="721"/>
      <c r="N27" s="721"/>
      <c r="O27" s="721"/>
      <c r="P27" s="721">
        <f>N27*O27</f>
        <v>0</v>
      </c>
    </row>
    <row r="28" spans="2:21" ht="15.75" customHeight="1">
      <c r="B28" s="722" t="s">
        <v>703</v>
      </c>
      <c r="C28" s="731">
        <f>P49</f>
        <v>0</v>
      </c>
      <c r="D28" s="732">
        <f>C28-C27</f>
        <v>0</v>
      </c>
      <c r="E28" s="721"/>
      <c r="F28" s="729">
        <f>D28*E28</f>
        <v>0</v>
      </c>
      <c r="H28" s="721"/>
      <c r="I28" s="721"/>
      <c r="J28" s="721"/>
      <c r="K28" s="721"/>
      <c r="M28" s="721"/>
      <c r="N28" s="721"/>
      <c r="O28" s="721"/>
      <c r="P28" s="721"/>
    </row>
    <row r="29" spans="2:21" ht="15.75" customHeight="1">
      <c r="B29" s="722" t="s">
        <v>704</v>
      </c>
      <c r="C29" s="721"/>
      <c r="D29" s="721"/>
      <c r="E29" s="721"/>
      <c r="F29" s="721"/>
      <c r="H29" s="721"/>
      <c r="I29" s="721"/>
      <c r="J29" s="721"/>
      <c r="K29" s="721"/>
      <c r="M29" s="721"/>
      <c r="N29" s="721"/>
      <c r="O29" s="721"/>
      <c r="P29" s="721"/>
    </row>
    <row r="30" spans="2:21" ht="15.75" customHeight="1">
      <c r="B30" s="722" t="s">
        <v>705</v>
      </c>
      <c r="C30" s="721"/>
      <c r="D30" s="721"/>
      <c r="E30" s="721"/>
      <c r="F30" s="721"/>
      <c r="H30" s="721"/>
      <c r="I30" s="721"/>
      <c r="J30" s="721"/>
      <c r="K30" s="721"/>
      <c r="M30" s="721"/>
      <c r="N30" s="721"/>
      <c r="O30" s="721"/>
      <c r="P30" s="721"/>
    </row>
    <row r="31" spans="2:21" ht="15.75" customHeight="1">
      <c r="B31" s="722" t="s">
        <v>706</v>
      </c>
      <c r="C31" s="721"/>
      <c r="D31" s="721"/>
      <c r="E31" s="721"/>
      <c r="F31" s="721"/>
      <c r="H31" s="721"/>
      <c r="I31" s="721"/>
      <c r="J31" s="721"/>
      <c r="K31" s="721"/>
      <c r="M31" s="721"/>
      <c r="N31" s="721"/>
      <c r="O31" s="721"/>
      <c r="P31" s="721"/>
    </row>
    <row r="32" spans="2:21" ht="15.75" customHeight="1">
      <c r="B32" s="722" t="s">
        <v>707</v>
      </c>
      <c r="C32" s="721"/>
      <c r="D32" s="721"/>
      <c r="E32" s="721"/>
      <c r="F32" s="721"/>
      <c r="H32" s="721"/>
      <c r="I32" s="721"/>
      <c r="J32" s="721"/>
      <c r="K32" s="721"/>
      <c r="M32" s="721"/>
      <c r="N32" s="721"/>
      <c r="O32" s="721"/>
      <c r="P32" s="721"/>
    </row>
    <row r="33" spans="2:16" ht="15.75" customHeight="1">
      <c r="B33" s="722" t="s">
        <v>708</v>
      </c>
      <c r="C33" s="721"/>
      <c r="D33" s="721"/>
      <c r="E33" s="721"/>
      <c r="F33" s="721"/>
      <c r="H33" s="721"/>
      <c r="I33" s="721"/>
      <c r="J33" s="721"/>
      <c r="K33" s="721"/>
      <c r="M33" s="721"/>
      <c r="N33" s="721"/>
      <c r="O33" s="721"/>
      <c r="P33" s="721"/>
    </row>
    <row r="34" spans="2:16" ht="15.75" customHeight="1">
      <c r="B34" s="722" t="s">
        <v>709</v>
      </c>
      <c r="C34" s="721"/>
      <c r="D34" s="721"/>
      <c r="E34" s="721"/>
      <c r="F34" s="721"/>
      <c r="H34" s="721"/>
      <c r="I34" s="721"/>
      <c r="J34" s="721"/>
      <c r="K34" s="721"/>
      <c r="M34" s="721"/>
      <c r="N34" s="721"/>
      <c r="O34" s="721"/>
      <c r="P34" s="721"/>
    </row>
    <row r="35" spans="2:16" ht="15.75" customHeight="1">
      <c r="B35" s="722" t="s">
        <v>710</v>
      </c>
      <c r="C35" s="721"/>
      <c r="D35" s="721"/>
      <c r="E35" s="721"/>
      <c r="F35" s="721"/>
      <c r="H35" s="721"/>
      <c r="I35" s="721"/>
      <c r="J35" s="721"/>
      <c r="K35" s="721"/>
      <c r="M35" s="721"/>
      <c r="N35" s="721"/>
      <c r="O35" s="721"/>
      <c r="P35" s="721"/>
    </row>
    <row r="36" spans="2:16" ht="15.75" customHeight="1">
      <c r="B36" s="722" t="s">
        <v>711</v>
      </c>
      <c r="C36" s="721"/>
      <c r="D36" s="721"/>
      <c r="E36" s="721"/>
      <c r="F36" s="721"/>
      <c r="H36" s="721"/>
      <c r="I36" s="721"/>
      <c r="J36" s="721"/>
      <c r="K36" s="721"/>
      <c r="M36" s="721"/>
      <c r="N36" s="721"/>
      <c r="O36" s="721"/>
      <c r="P36" s="721"/>
    </row>
    <row r="37" spans="2:16" ht="15.75" customHeight="1">
      <c r="B37" s="722" t="s">
        <v>712</v>
      </c>
      <c r="C37" s="721"/>
      <c r="D37" s="721"/>
      <c r="E37" s="721"/>
      <c r="F37" s="721"/>
      <c r="H37" s="721"/>
      <c r="I37" s="721"/>
      <c r="J37" s="721"/>
      <c r="K37" s="721"/>
      <c r="M37" s="721"/>
      <c r="N37" s="721"/>
      <c r="O37" s="721"/>
      <c r="P37" s="721"/>
    </row>
    <row r="38" spans="2:16" ht="15.75" customHeight="1">
      <c r="B38" s="722" t="s">
        <v>713</v>
      </c>
      <c r="C38" s="721"/>
      <c r="D38" s="721"/>
      <c r="E38" s="721"/>
      <c r="F38" s="721"/>
      <c r="H38" s="721"/>
      <c r="I38" s="721"/>
      <c r="J38" s="721"/>
      <c r="K38" s="721"/>
      <c r="M38" s="721"/>
      <c r="N38" s="721"/>
      <c r="O38" s="721"/>
      <c r="P38" s="721"/>
    </row>
    <row r="39" spans="2:16" ht="16.350000000000001" customHeight="1">
      <c r="B39" s="733" t="s">
        <v>26</v>
      </c>
      <c r="C39" s="734"/>
      <c r="D39" s="734"/>
      <c r="E39" s="734"/>
      <c r="F39" s="735">
        <f>SUM(F28:F38)</f>
        <v>0</v>
      </c>
      <c r="H39" s="721"/>
      <c r="I39" s="721"/>
      <c r="J39" s="721"/>
      <c r="K39" s="721"/>
      <c r="M39" s="721"/>
      <c r="N39" s="721"/>
      <c r="O39" s="721"/>
      <c r="P39" s="721"/>
    </row>
    <row r="40" spans="2:16">
      <c r="B40" s="722" t="s">
        <v>701</v>
      </c>
      <c r="C40" s="721"/>
      <c r="D40" s="721"/>
      <c r="E40" s="721"/>
      <c r="F40" s="721"/>
      <c r="H40" s="721"/>
      <c r="I40" s="721"/>
      <c r="J40" s="721"/>
      <c r="K40" s="721"/>
      <c r="M40" s="721"/>
      <c r="N40" s="721"/>
      <c r="O40" s="721"/>
      <c r="P40" s="721"/>
    </row>
    <row r="41" spans="2:16">
      <c r="B41" s="722" t="s">
        <v>701</v>
      </c>
      <c r="C41" s="721"/>
      <c r="D41" s="721"/>
      <c r="E41" s="721"/>
      <c r="F41" s="721"/>
      <c r="H41" s="721"/>
      <c r="I41" s="721"/>
      <c r="J41" s="721"/>
      <c r="K41" s="721"/>
      <c r="M41" s="721"/>
      <c r="N41" s="721"/>
      <c r="O41" s="721"/>
      <c r="P41" s="721"/>
    </row>
    <row r="42" spans="2:16">
      <c r="B42" s="722" t="s">
        <v>701</v>
      </c>
      <c r="C42" s="721"/>
      <c r="D42" s="721"/>
      <c r="E42" s="721"/>
      <c r="F42" s="721"/>
      <c r="H42" s="721"/>
      <c r="I42" s="721"/>
      <c r="J42" s="721"/>
      <c r="K42" s="721"/>
      <c r="M42" s="721"/>
      <c r="N42" s="721"/>
      <c r="O42" s="721"/>
      <c r="P42" s="721"/>
    </row>
    <row r="43" spans="2:16">
      <c r="B43" s="722" t="s">
        <v>701</v>
      </c>
      <c r="C43" s="721"/>
      <c r="D43" s="721"/>
      <c r="E43" s="721"/>
      <c r="F43" s="721"/>
      <c r="H43" s="721"/>
      <c r="I43" s="721"/>
      <c r="J43" s="721"/>
      <c r="K43" s="721"/>
      <c r="M43" s="721"/>
      <c r="N43" s="721"/>
      <c r="O43" s="721"/>
      <c r="P43" s="721"/>
    </row>
    <row r="44" spans="2:16">
      <c r="H44" s="721"/>
      <c r="I44" s="721"/>
      <c r="J44" s="721"/>
      <c r="K44" s="721"/>
      <c r="M44" s="721"/>
      <c r="N44" s="721"/>
      <c r="O44" s="721"/>
      <c r="P44" s="721"/>
    </row>
    <row r="45" spans="2:16">
      <c r="H45" s="721"/>
      <c r="I45" s="721"/>
      <c r="J45" s="721"/>
      <c r="K45" s="721"/>
      <c r="M45" s="721"/>
      <c r="N45" s="721"/>
      <c r="O45" s="721"/>
      <c r="P45" s="721"/>
    </row>
    <row r="46" spans="2:16">
      <c r="H46" s="721"/>
      <c r="I46" s="721"/>
      <c r="J46" s="721"/>
      <c r="K46" s="721"/>
      <c r="M46" s="721"/>
      <c r="N46" s="721"/>
      <c r="O46" s="721"/>
      <c r="P46" s="721"/>
    </row>
    <row r="47" spans="2:16">
      <c r="H47" s="721"/>
      <c r="I47" s="721"/>
      <c r="J47" s="721"/>
      <c r="K47" s="721"/>
      <c r="M47" s="721"/>
      <c r="N47" s="721"/>
      <c r="O47" s="721"/>
      <c r="P47" s="721"/>
    </row>
    <row r="48" spans="2:16">
      <c r="H48" s="721"/>
      <c r="I48" s="721"/>
      <c r="J48" s="721"/>
      <c r="K48" s="721"/>
      <c r="M48" s="721"/>
      <c r="N48" s="721"/>
      <c r="O48" s="721"/>
      <c r="P48" s="721"/>
    </row>
    <row r="49" spans="8:16">
      <c r="H49" s="733" t="s">
        <v>26</v>
      </c>
      <c r="I49" s="734"/>
      <c r="J49" s="734"/>
      <c r="K49" s="730">
        <f>SUM(K27:K48)</f>
        <v>0</v>
      </c>
      <c r="M49" s="733" t="s">
        <v>26</v>
      </c>
      <c r="N49" s="734"/>
      <c r="O49" s="734"/>
      <c r="P49" s="73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17" activePane="bottomLeft" state="frozen"/>
      <selection pane="bottomLeft" activeCell="C29" sqref="C29:U29"/>
    </sheetView>
  </sheetViews>
  <sheetFormatPr defaultColWidth="9" defaultRowHeight="15"/>
  <cols>
    <col min="1" max="1" width="9" style="12"/>
    <col min="2" max="2" width="37" style="683" customWidth="1"/>
    <col min="3" max="3" width="9" style="10"/>
    <col min="4" max="16384" width="9" style="12"/>
  </cols>
  <sheetData>
    <row r="16" spans="2:21" ht="26.25" customHeight="1">
      <c r="B16" s="684" t="s">
        <v>561</v>
      </c>
      <c r="C16" s="863" t="s">
        <v>505</v>
      </c>
      <c r="D16" s="864"/>
      <c r="E16" s="864"/>
      <c r="F16" s="864"/>
      <c r="G16" s="864"/>
      <c r="H16" s="864"/>
      <c r="I16" s="864"/>
      <c r="J16" s="864"/>
      <c r="K16" s="864"/>
      <c r="L16" s="864"/>
      <c r="M16" s="864"/>
      <c r="N16" s="864"/>
      <c r="O16" s="864"/>
      <c r="P16" s="864"/>
      <c r="Q16" s="864"/>
      <c r="R16" s="864"/>
      <c r="S16" s="864"/>
      <c r="T16" s="864"/>
      <c r="U16" s="864"/>
    </row>
    <row r="17" spans="2:21" ht="55.5" customHeight="1">
      <c r="B17" s="685" t="s">
        <v>631</v>
      </c>
      <c r="C17" s="865" t="s">
        <v>737</v>
      </c>
      <c r="D17" s="865"/>
      <c r="E17" s="865"/>
      <c r="F17" s="865"/>
      <c r="G17" s="865"/>
      <c r="H17" s="865"/>
      <c r="I17" s="865"/>
      <c r="J17" s="865"/>
      <c r="K17" s="865"/>
      <c r="L17" s="865"/>
      <c r="M17" s="865"/>
      <c r="N17" s="865"/>
      <c r="O17" s="865"/>
      <c r="P17" s="865"/>
      <c r="Q17" s="865"/>
      <c r="R17" s="865"/>
      <c r="S17" s="865"/>
      <c r="T17" s="865"/>
      <c r="U17" s="866"/>
    </row>
    <row r="18" spans="2:21" ht="15.75">
      <c r="B18" s="686"/>
      <c r="C18" s="687"/>
      <c r="D18" s="688"/>
      <c r="E18" s="688"/>
      <c r="F18" s="688"/>
      <c r="G18" s="688"/>
      <c r="H18" s="688"/>
      <c r="I18" s="688"/>
      <c r="J18" s="688"/>
      <c r="K18" s="688"/>
      <c r="L18" s="688"/>
      <c r="M18" s="688"/>
      <c r="N18" s="688"/>
      <c r="O18" s="688"/>
      <c r="P18" s="688"/>
      <c r="Q18" s="688"/>
      <c r="R18" s="688"/>
      <c r="S18" s="688"/>
      <c r="T18" s="688"/>
      <c r="U18" s="689"/>
    </row>
    <row r="19" spans="2:21" ht="15.75">
      <c r="B19" s="686"/>
      <c r="C19" s="687" t="s">
        <v>635</v>
      </c>
      <c r="D19" s="688"/>
      <c r="E19" s="688"/>
      <c r="F19" s="688"/>
      <c r="G19" s="688"/>
      <c r="H19" s="688"/>
      <c r="I19" s="688"/>
      <c r="J19" s="688"/>
      <c r="K19" s="688"/>
      <c r="L19" s="688"/>
      <c r="M19" s="688"/>
      <c r="N19" s="688"/>
      <c r="O19" s="688"/>
      <c r="P19" s="688"/>
      <c r="Q19" s="688"/>
      <c r="R19" s="688"/>
      <c r="S19" s="688"/>
      <c r="T19" s="688"/>
      <c r="U19" s="689"/>
    </row>
    <row r="20" spans="2:21" ht="15.75">
      <c r="B20" s="686"/>
      <c r="C20" s="687"/>
      <c r="D20" s="688"/>
      <c r="E20" s="688"/>
      <c r="F20" s="688"/>
      <c r="G20" s="688"/>
      <c r="H20" s="688"/>
      <c r="I20" s="688"/>
      <c r="J20" s="688"/>
      <c r="K20" s="688"/>
      <c r="L20" s="688"/>
      <c r="M20" s="688"/>
      <c r="N20" s="688"/>
      <c r="O20" s="688"/>
      <c r="P20" s="688"/>
      <c r="Q20" s="688"/>
      <c r="R20" s="688"/>
      <c r="S20" s="688"/>
      <c r="T20" s="688"/>
      <c r="U20" s="689"/>
    </row>
    <row r="21" spans="2:21" ht="15.75">
      <c r="B21" s="686"/>
      <c r="C21" s="687" t="s">
        <v>632</v>
      </c>
      <c r="D21" s="688"/>
      <c r="E21" s="688"/>
      <c r="F21" s="688"/>
      <c r="G21" s="688"/>
      <c r="H21" s="688"/>
      <c r="I21" s="688"/>
      <c r="J21" s="688"/>
      <c r="K21" s="688"/>
      <c r="L21" s="688"/>
      <c r="M21" s="688"/>
      <c r="N21" s="688"/>
      <c r="O21" s="688"/>
      <c r="P21" s="688"/>
      <c r="Q21" s="688"/>
      <c r="R21" s="688"/>
      <c r="S21" s="688"/>
      <c r="T21" s="688"/>
      <c r="U21" s="689"/>
    </row>
    <row r="22" spans="2:21" ht="15.75">
      <c r="B22" s="686"/>
      <c r="C22" s="687"/>
      <c r="D22" s="688"/>
      <c r="E22" s="688"/>
      <c r="F22" s="688"/>
      <c r="G22" s="688"/>
      <c r="H22" s="688"/>
      <c r="I22" s="688"/>
      <c r="J22" s="688"/>
      <c r="K22" s="688"/>
      <c r="L22" s="688"/>
      <c r="M22" s="688"/>
      <c r="N22" s="688"/>
      <c r="O22" s="688"/>
      <c r="P22" s="688"/>
      <c r="Q22" s="688"/>
      <c r="R22" s="688"/>
      <c r="S22" s="688"/>
      <c r="T22" s="688"/>
      <c r="U22" s="689"/>
    </row>
    <row r="23" spans="2:21" ht="30" customHeight="1">
      <c r="B23" s="686"/>
      <c r="C23" s="862" t="s">
        <v>633</v>
      </c>
      <c r="D23" s="862"/>
      <c r="E23" s="862"/>
      <c r="F23" s="862"/>
      <c r="G23" s="862"/>
      <c r="H23" s="862"/>
      <c r="I23" s="862"/>
      <c r="J23" s="862"/>
      <c r="K23" s="862"/>
      <c r="L23" s="862"/>
      <c r="M23" s="862"/>
      <c r="N23" s="862"/>
      <c r="O23" s="862"/>
      <c r="P23" s="862"/>
      <c r="Q23" s="862"/>
      <c r="R23" s="862"/>
      <c r="S23" s="862"/>
      <c r="T23" s="688"/>
      <c r="U23" s="689"/>
    </row>
    <row r="24" spans="2:21" ht="15.75">
      <c r="B24" s="686"/>
      <c r="C24" s="687"/>
      <c r="D24" s="688"/>
      <c r="E24" s="688"/>
      <c r="F24" s="688"/>
      <c r="G24" s="688"/>
      <c r="H24" s="688"/>
      <c r="I24" s="688"/>
      <c r="J24" s="688"/>
      <c r="K24" s="688"/>
      <c r="L24" s="688"/>
      <c r="M24" s="688"/>
      <c r="N24" s="688"/>
      <c r="O24" s="688"/>
      <c r="P24" s="688"/>
      <c r="Q24" s="688"/>
      <c r="R24" s="688"/>
      <c r="S24" s="688"/>
      <c r="T24" s="688"/>
      <c r="U24" s="689"/>
    </row>
    <row r="25" spans="2:21" ht="15.75">
      <c r="B25" s="686"/>
      <c r="C25" s="687" t="s">
        <v>636</v>
      </c>
      <c r="D25" s="688"/>
      <c r="E25" s="688"/>
      <c r="F25" s="688"/>
      <c r="G25" s="688"/>
      <c r="H25" s="688"/>
      <c r="I25" s="688"/>
      <c r="J25" s="688"/>
      <c r="K25" s="688"/>
      <c r="L25" s="688"/>
      <c r="M25" s="688"/>
      <c r="N25" s="688"/>
      <c r="O25" s="688"/>
      <c r="P25" s="688"/>
      <c r="Q25" s="688"/>
      <c r="R25" s="688"/>
      <c r="S25" s="688"/>
      <c r="T25" s="688"/>
      <c r="U25" s="689"/>
    </row>
    <row r="26" spans="2:21" ht="15.75">
      <c r="B26" s="686"/>
      <c r="C26" s="687"/>
      <c r="D26" s="688"/>
      <c r="E26" s="688"/>
      <c r="F26" s="688"/>
      <c r="G26" s="688"/>
      <c r="H26" s="688"/>
      <c r="I26" s="688"/>
      <c r="J26" s="688"/>
      <c r="K26" s="688"/>
      <c r="L26" s="688"/>
      <c r="M26" s="688"/>
      <c r="N26" s="688"/>
      <c r="O26" s="688"/>
      <c r="P26" s="688"/>
      <c r="Q26" s="688"/>
      <c r="R26" s="688"/>
      <c r="S26" s="688"/>
      <c r="T26" s="688"/>
      <c r="U26" s="689"/>
    </row>
    <row r="27" spans="2:21" ht="31.5" customHeight="1">
      <c r="B27" s="686"/>
      <c r="C27" s="862" t="s">
        <v>634</v>
      </c>
      <c r="D27" s="862"/>
      <c r="E27" s="862"/>
      <c r="F27" s="862"/>
      <c r="G27" s="862"/>
      <c r="H27" s="862"/>
      <c r="I27" s="862"/>
      <c r="J27" s="862"/>
      <c r="K27" s="862"/>
      <c r="L27" s="862"/>
      <c r="M27" s="862"/>
      <c r="N27" s="862"/>
      <c r="O27" s="862"/>
      <c r="P27" s="862"/>
      <c r="Q27" s="862"/>
      <c r="R27" s="862"/>
      <c r="S27" s="862"/>
      <c r="T27" s="862"/>
      <c r="U27" s="867"/>
    </row>
    <row r="28" spans="2:21" ht="15.75">
      <c r="B28" s="686"/>
      <c r="C28" s="687"/>
      <c r="D28" s="688"/>
      <c r="E28" s="688"/>
      <c r="F28" s="688"/>
      <c r="G28" s="688"/>
      <c r="H28" s="688"/>
      <c r="I28" s="688"/>
      <c r="J28" s="688"/>
      <c r="K28" s="688"/>
      <c r="L28" s="688"/>
      <c r="M28" s="688"/>
      <c r="N28" s="688"/>
      <c r="O28" s="688"/>
      <c r="P28" s="688"/>
      <c r="Q28" s="688"/>
      <c r="R28" s="688"/>
      <c r="S28" s="688"/>
      <c r="T28" s="688"/>
      <c r="U28" s="689"/>
    </row>
    <row r="29" spans="2:21" ht="31.5" customHeight="1">
      <c r="B29" s="686"/>
      <c r="C29" s="862" t="s">
        <v>637</v>
      </c>
      <c r="D29" s="862"/>
      <c r="E29" s="862"/>
      <c r="F29" s="862"/>
      <c r="G29" s="862"/>
      <c r="H29" s="862"/>
      <c r="I29" s="862"/>
      <c r="J29" s="862"/>
      <c r="K29" s="862"/>
      <c r="L29" s="862"/>
      <c r="M29" s="862"/>
      <c r="N29" s="862"/>
      <c r="O29" s="862"/>
      <c r="P29" s="862"/>
      <c r="Q29" s="862"/>
      <c r="R29" s="862"/>
      <c r="S29" s="862"/>
      <c r="T29" s="862"/>
      <c r="U29" s="867"/>
    </row>
    <row r="30" spans="2:21" ht="15.75">
      <c r="B30" s="686"/>
      <c r="C30" s="687"/>
      <c r="D30" s="688"/>
      <c r="E30" s="688"/>
      <c r="F30" s="688"/>
      <c r="G30" s="688"/>
      <c r="H30" s="688"/>
      <c r="I30" s="688"/>
      <c r="J30" s="688"/>
      <c r="K30" s="688"/>
      <c r="L30" s="688"/>
      <c r="M30" s="688"/>
      <c r="N30" s="688"/>
      <c r="O30" s="688"/>
      <c r="P30" s="688"/>
      <c r="Q30" s="688"/>
      <c r="R30" s="688"/>
      <c r="S30" s="688"/>
      <c r="T30" s="688"/>
      <c r="U30" s="689"/>
    </row>
    <row r="31" spans="2:21" ht="15.75">
      <c r="B31" s="686"/>
      <c r="C31" s="687" t="s">
        <v>638</v>
      </c>
      <c r="D31" s="688"/>
      <c r="E31" s="688"/>
      <c r="F31" s="688"/>
      <c r="G31" s="688"/>
      <c r="H31" s="688"/>
      <c r="I31" s="688"/>
      <c r="J31" s="688"/>
      <c r="K31" s="688"/>
      <c r="L31" s="688"/>
      <c r="M31" s="688"/>
      <c r="N31" s="688"/>
      <c r="O31" s="688"/>
      <c r="P31" s="688"/>
      <c r="Q31" s="688"/>
      <c r="R31" s="688"/>
      <c r="S31" s="688"/>
      <c r="T31" s="688"/>
      <c r="U31" s="689"/>
    </row>
    <row r="32" spans="2:21" ht="15.75">
      <c r="B32" s="690"/>
      <c r="C32" s="691"/>
      <c r="D32" s="692"/>
      <c r="E32" s="692"/>
      <c r="F32" s="692"/>
      <c r="G32" s="692"/>
      <c r="H32" s="692"/>
      <c r="I32" s="692"/>
      <c r="J32" s="692"/>
      <c r="K32" s="692"/>
      <c r="L32" s="692"/>
      <c r="M32" s="692"/>
      <c r="N32" s="692"/>
      <c r="O32" s="692"/>
      <c r="P32" s="692"/>
      <c r="Q32" s="692"/>
      <c r="R32" s="692"/>
      <c r="S32" s="692"/>
      <c r="T32" s="692"/>
      <c r="U32" s="693"/>
    </row>
    <row r="33" spans="2:21" ht="39" customHeight="1">
      <c r="B33" s="694" t="s">
        <v>639</v>
      </c>
      <c r="C33" s="868" t="s">
        <v>640</v>
      </c>
      <c r="D33" s="868"/>
      <c r="E33" s="868"/>
      <c r="F33" s="868"/>
      <c r="G33" s="868"/>
      <c r="H33" s="868"/>
      <c r="I33" s="868"/>
      <c r="J33" s="868"/>
      <c r="K33" s="868"/>
      <c r="L33" s="868"/>
      <c r="M33" s="868"/>
      <c r="N33" s="868"/>
      <c r="O33" s="868"/>
      <c r="P33" s="868"/>
      <c r="Q33" s="868"/>
      <c r="R33" s="868"/>
      <c r="S33" s="868"/>
      <c r="T33" s="868"/>
      <c r="U33" s="869"/>
    </row>
    <row r="34" spans="2:21">
      <c r="B34" s="695"/>
      <c r="C34" s="696"/>
      <c r="D34" s="696"/>
      <c r="E34" s="696"/>
      <c r="F34" s="696"/>
      <c r="G34" s="696"/>
      <c r="H34" s="696"/>
      <c r="I34" s="696"/>
      <c r="J34" s="696"/>
      <c r="K34" s="696"/>
      <c r="L34" s="696"/>
      <c r="M34" s="696"/>
      <c r="N34" s="696"/>
      <c r="O34" s="696"/>
      <c r="P34" s="696"/>
      <c r="Q34" s="696"/>
      <c r="R34" s="696"/>
      <c r="S34" s="696"/>
      <c r="T34" s="696"/>
      <c r="U34" s="697"/>
    </row>
    <row r="35" spans="2:21" ht="15.75">
      <c r="B35" s="698" t="s">
        <v>641</v>
      </c>
      <c r="C35" s="699" t="s">
        <v>642</v>
      </c>
      <c r="D35" s="688"/>
      <c r="E35" s="688"/>
      <c r="F35" s="688"/>
      <c r="G35" s="688"/>
      <c r="H35" s="688"/>
      <c r="I35" s="688"/>
      <c r="J35" s="688"/>
      <c r="K35" s="688"/>
      <c r="L35" s="688"/>
      <c r="M35" s="688"/>
      <c r="N35" s="688"/>
      <c r="O35" s="688"/>
      <c r="P35" s="688"/>
      <c r="Q35" s="688"/>
      <c r="R35" s="688"/>
      <c r="S35" s="688"/>
      <c r="T35" s="688"/>
      <c r="U35" s="689"/>
    </row>
    <row r="36" spans="2:21">
      <c r="B36" s="700"/>
      <c r="C36" s="692"/>
      <c r="D36" s="692"/>
      <c r="E36" s="692"/>
      <c r="F36" s="692"/>
      <c r="G36" s="692"/>
      <c r="H36" s="692"/>
      <c r="I36" s="692"/>
      <c r="J36" s="692"/>
      <c r="K36" s="692"/>
      <c r="L36" s="692"/>
      <c r="M36" s="692"/>
      <c r="N36" s="692"/>
      <c r="O36" s="692"/>
      <c r="P36" s="692"/>
      <c r="Q36" s="692"/>
      <c r="R36" s="692"/>
      <c r="S36" s="692"/>
      <c r="T36" s="692"/>
      <c r="U36" s="693"/>
    </row>
    <row r="37" spans="2:21" ht="34.5" customHeight="1">
      <c r="B37" s="685" t="s">
        <v>643</v>
      </c>
      <c r="C37" s="870" t="s">
        <v>644</v>
      </c>
      <c r="D37" s="870"/>
      <c r="E37" s="870"/>
      <c r="F37" s="870"/>
      <c r="G37" s="870"/>
      <c r="H37" s="870"/>
      <c r="I37" s="870"/>
      <c r="J37" s="870"/>
      <c r="K37" s="870"/>
      <c r="L37" s="870"/>
      <c r="M37" s="870"/>
      <c r="N37" s="870"/>
      <c r="O37" s="870"/>
      <c r="P37" s="870"/>
      <c r="Q37" s="870"/>
      <c r="R37" s="870"/>
      <c r="S37" s="870"/>
      <c r="T37" s="870"/>
      <c r="U37" s="871"/>
    </row>
    <row r="38" spans="2:21">
      <c r="B38" s="700"/>
      <c r="C38" s="692"/>
      <c r="D38" s="692"/>
      <c r="E38" s="692"/>
      <c r="F38" s="692"/>
      <c r="G38" s="692"/>
      <c r="H38" s="692"/>
      <c r="I38" s="692"/>
      <c r="J38" s="692"/>
      <c r="K38" s="692"/>
      <c r="L38" s="692"/>
      <c r="M38" s="692"/>
      <c r="N38" s="692"/>
      <c r="O38" s="692"/>
      <c r="P38" s="692"/>
      <c r="Q38" s="692"/>
      <c r="R38" s="692"/>
      <c r="S38" s="692"/>
      <c r="T38" s="692"/>
      <c r="U38" s="693"/>
    </row>
    <row r="39" spans="2:21" ht="15.75">
      <c r="B39" s="685" t="s">
        <v>645</v>
      </c>
      <c r="C39" s="701" t="s">
        <v>646</v>
      </c>
      <c r="D39" s="696"/>
      <c r="E39" s="696"/>
      <c r="F39" s="696"/>
      <c r="G39" s="696"/>
      <c r="H39" s="696"/>
      <c r="I39" s="696"/>
      <c r="J39" s="696"/>
      <c r="K39" s="696"/>
      <c r="L39" s="696"/>
      <c r="M39" s="696"/>
      <c r="N39" s="696"/>
      <c r="O39" s="696"/>
      <c r="P39" s="696"/>
      <c r="Q39" s="696"/>
      <c r="R39" s="696"/>
      <c r="S39" s="696"/>
      <c r="T39" s="696"/>
      <c r="U39" s="697"/>
    </row>
    <row r="40" spans="2:21">
      <c r="B40" s="700"/>
      <c r="C40" s="692"/>
      <c r="D40" s="692"/>
      <c r="E40" s="692"/>
      <c r="F40" s="692"/>
      <c r="G40" s="692"/>
      <c r="H40" s="692"/>
      <c r="I40" s="692"/>
      <c r="J40" s="692"/>
      <c r="K40" s="692"/>
      <c r="L40" s="692"/>
      <c r="M40" s="692"/>
      <c r="N40" s="692"/>
      <c r="O40" s="692"/>
      <c r="P40" s="692"/>
      <c r="Q40" s="692"/>
      <c r="R40" s="692"/>
      <c r="S40" s="692"/>
      <c r="T40" s="692"/>
      <c r="U40" s="693"/>
    </row>
    <row r="41" spans="2:21" ht="38.25" customHeight="1">
      <c r="B41" s="694" t="s">
        <v>647</v>
      </c>
      <c r="C41" s="872" t="s">
        <v>648</v>
      </c>
      <c r="D41" s="872"/>
      <c r="E41" s="872"/>
      <c r="F41" s="872"/>
      <c r="G41" s="872"/>
      <c r="H41" s="872"/>
      <c r="I41" s="872"/>
      <c r="J41" s="872"/>
      <c r="K41" s="872"/>
      <c r="L41" s="872"/>
      <c r="M41" s="872"/>
      <c r="N41" s="872"/>
      <c r="O41" s="872"/>
      <c r="P41" s="872"/>
      <c r="Q41" s="872"/>
      <c r="R41" s="872"/>
      <c r="S41" s="872"/>
      <c r="T41" s="872"/>
      <c r="U41" s="873"/>
    </row>
    <row r="42" spans="2:21">
      <c r="B42" s="702"/>
      <c r="C42" s="696"/>
      <c r="D42" s="696"/>
      <c r="E42" s="696"/>
      <c r="F42" s="696"/>
      <c r="G42" s="696"/>
      <c r="H42" s="696"/>
      <c r="I42" s="696"/>
      <c r="J42" s="696"/>
      <c r="K42" s="696"/>
      <c r="L42" s="696"/>
      <c r="M42" s="696"/>
      <c r="N42" s="696"/>
      <c r="O42" s="696"/>
      <c r="P42" s="696"/>
      <c r="Q42" s="696"/>
      <c r="R42" s="696"/>
      <c r="S42" s="696"/>
      <c r="T42" s="696"/>
      <c r="U42" s="697"/>
    </row>
    <row r="43" spans="2:21" ht="15.75">
      <c r="B43" s="698" t="s">
        <v>649</v>
      </c>
      <c r="C43" s="699" t="s">
        <v>650</v>
      </c>
      <c r="D43" s="688"/>
      <c r="E43" s="688"/>
      <c r="F43" s="688"/>
      <c r="G43" s="688"/>
      <c r="H43" s="688"/>
      <c r="I43" s="688"/>
      <c r="J43" s="688"/>
      <c r="K43" s="688"/>
      <c r="L43" s="688"/>
      <c r="M43" s="688"/>
      <c r="N43" s="688"/>
      <c r="O43" s="688"/>
      <c r="P43" s="688"/>
      <c r="Q43" s="688"/>
      <c r="R43" s="688"/>
      <c r="S43" s="688"/>
      <c r="T43" s="688"/>
      <c r="U43" s="689"/>
    </row>
    <row r="44" spans="2:21">
      <c r="B44" s="703"/>
      <c r="C44" s="688"/>
      <c r="D44" s="688"/>
      <c r="E44" s="688"/>
      <c r="F44" s="688"/>
      <c r="G44" s="688"/>
      <c r="H44" s="688"/>
      <c r="I44" s="688"/>
      <c r="J44" s="688"/>
      <c r="K44" s="688"/>
      <c r="L44" s="688"/>
      <c r="M44" s="688"/>
      <c r="N44" s="688"/>
      <c r="O44" s="688"/>
      <c r="P44" s="688"/>
      <c r="Q44" s="688"/>
      <c r="R44" s="688"/>
      <c r="S44" s="688"/>
      <c r="T44" s="688"/>
      <c r="U44" s="689"/>
    </row>
    <row r="45" spans="2:21" ht="36" customHeight="1">
      <c r="B45" s="703"/>
      <c r="C45" s="860" t="s">
        <v>666</v>
      </c>
      <c r="D45" s="860"/>
      <c r="E45" s="860"/>
      <c r="F45" s="860"/>
      <c r="G45" s="860"/>
      <c r="H45" s="860"/>
      <c r="I45" s="860"/>
      <c r="J45" s="860"/>
      <c r="K45" s="860"/>
      <c r="L45" s="860"/>
      <c r="M45" s="860"/>
      <c r="N45" s="860"/>
      <c r="O45" s="860"/>
      <c r="P45" s="860"/>
      <c r="Q45" s="860"/>
      <c r="R45" s="860"/>
      <c r="S45" s="860"/>
      <c r="T45" s="860"/>
      <c r="U45" s="861"/>
    </row>
    <row r="46" spans="2:21">
      <c r="B46" s="703"/>
      <c r="C46" s="704"/>
      <c r="D46" s="688"/>
      <c r="E46" s="688"/>
      <c r="F46" s="688"/>
      <c r="G46" s="688"/>
      <c r="H46" s="688"/>
      <c r="I46" s="688"/>
      <c r="J46" s="688"/>
      <c r="K46" s="688"/>
      <c r="L46" s="688"/>
      <c r="M46" s="688"/>
      <c r="N46" s="688"/>
      <c r="O46" s="688"/>
      <c r="P46" s="688"/>
      <c r="Q46" s="688"/>
      <c r="R46" s="688"/>
      <c r="S46" s="688"/>
      <c r="T46" s="688"/>
      <c r="U46" s="689"/>
    </row>
    <row r="47" spans="2:21" ht="35.25" customHeight="1">
      <c r="B47" s="703"/>
      <c r="C47" s="860" t="s">
        <v>651</v>
      </c>
      <c r="D47" s="860"/>
      <c r="E47" s="860"/>
      <c r="F47" s="860"/>
      <c r="G47" s="860"/>
      <c r="H47" s="860"/>
      <c r="I47" s="860"/>
      <c r="J47" s="860"/>
      <c r="K47" s="860"/>
      <c r="L47" s="860"/>
      <c r="M47" s="860"/>
      <c r="N47" s="860"/>
      <c r="O47" s="860"/>
      <c r="P47" s="860"/>
      <c r="Q47" s="860"/>
      <c r="R47" s="860"/>
      <c r="S47" s="860"/>
      <c r="T47" s="860"/>
      <c r="U47" s="861"/>
    </row>
    <row r="48" spans="2:21">
      <c r="B48" s="703"/>
      <c r="C48" s="704"/>
      <c r="D48" s="688"/>
      <c r="E48" s="688"/>
      <c r="F48" s="688"/>
      <c r="G48" s="688"/>
      <c r="H48" s="688"/>
      <c r="I48" s="688"/>
      <c r="J48" s="688"/>
      <c r="K48" s="688"/>
      <c r="L48" s="688"/>
      <c r="M48" s="688"/>
      <c r="N48" s="688"/>
      <c r="O48" s="688"/>
      <c r="P48" s="688"/>
      <c r="Q48" s="688"/>
      <c r="R48" s="688"/>
      <c r="S48" s="688"/>
      <c r="T48" s="688"/>
      <c r="U48" s="689"/>
    </row>
    <row r="49" spans="2:21" ht="40.5" customHeight="1">
      <c r="B49" s="703"/>
      <c r="C49" s="860" t="s">
        <v>652</v>
      </c>
      <c r="D49" s="860"/>
      <c r="E49" s="860"/>
      <c r="F49" s="860"/>
      <c r="G49" s="860"/>
      <c r="H49" s="860"/>
      <c r="I49" s="860"/>
      <c r="J49" s="860"/>
      <c r="K49" s="860"/>
      <c r="L49" s="860"/>
      <c r="M49" s="860"/>
      <c r="N49" s="860"/>
      <c r="O49" s="860"/>
      <c r="P49" s="860"/>
      <c r="Q49" s="860"/>
      <c r="R49" s="860"/>
      <c r="S49" s="860"/>
      <c r="T49" s="860"/>
      <c r="U49" s="861"/>
    </row>
    <row r="50" spans="2:21">
      <c r="B50" s="703"/>
      <c r="C50" s="704"/>
      <c r="D50" s="688"/>
      <c r="E50" s="688"/>
      <c r="F50" s="688"/>
      <c r="G50" s="688"/>
      <c r="H50" s="688"/>
      <c r="I50" s="688"/>
      <c r="J50" s="688"/>
      <c r="K50" s="688"/>
      <c r="L50" s="688"/>
      <c r="M50" s="688"/>
      <c r="N50" s="688"/>
      <c r="O50" s="688"/>
      <c r="P50" s="688"/>
      <c r="Q50" s="688"/>
      <c r="R50" s="688"/>
      <c r="S50" s="688"/>
      <c r="T50" s="688"/>
      <c r="U50" s="689"/>
    </row>
    <row r="51" spans="2:21" ht="30" customHeight="1">
      <c r="B51" s="703"/>
      <c r="C51" s="860" t="s">
        <v>653</v>
      </c>
      <c r="D51" s="860"/>
      <c r="E51" s="860"/>
      <c r="F51" s="860"/>
      <c r="G51" s="860"/>
      <c r="H51" s="860"/>
      <c r="I51" s="860"/>
      <c r="J51" s="860"/>
      <c r="K51" s="860"/>
      <c r="L51" s="860"/>
      <c r="M51" s="860"/>
      <c r="N51" s="860"/>
      <c r="O51" s="860"/>
      <c r="P51" s="860"/>
      <c r="Q51" s="860"/>
      <c r="R51" s="860"/>
      <c r="S51" s="860"/>
      <c r="T51" s="860"/>
      <c r="U51" s="861"/>
    </row>
    <row r="52" spans="2:21" ht="15.75">
      <c r="B52" s="703"/>
      <c r="C52" s="687"/>
      <c r="D52" s="688"/>
      <c r="E52" s="688"/>
      <c r="F52" s="688"/>
      <c r="G52" s="688"/>
      <c r="H52" s="688"/>
      <c r="I52" s="688"/>
      <c r="J52" s="688"/>
      <c r="K52" s="688"/>
      <c r="L52" s="688"/>
      <c r="M52" s="688"/>
      <c r="N52" s="688"/>
      <c r="O52" s="688"/>
      <c r="P52" s="688"/>
      <c r="Q52" s="688"/>
      <c r="R52" s="688"/>
      <c r="S52" s="688"/>
      <c r="T52" s="688"/>
      <c r="U52" s="689"/>
    </row>
    <row r="53" spans="2:21" ht="31.5" customHeight="1">
      <c r="B53" s="703"/>
      <c r="C53" s="862" t="s">
        <v>665</v>
      </c>
      <c r="D53" s="862"/>
      <c r="E53" s="862"/>
      <c r="F53" s="862"/>
      <c r="G53" s="862"/>
      <c r="H53" s="862"/>
      <c r="I53" s="862"/>
      <c r="J53" s="862"/>
      <c r="K53" s="862"/>
      <c r="L53" s="862"/>
      <c r="M53" s="862"/>
      <c r="N53" s="862"/>
      <c r="O53" s="862"/>
      <c r="P53" s="862"/>
      <c r="Q53" s="862"/>
      <c r="R53" s="862"/>
      <c r="S53" s="862"/>
      <c r="T53" s="862"/>
      <c r="U53" s="867"/>
    </row>
    <row r="54" spans="2:21">
      <c r="B54" s="700"/>
      <c r="C54" s="692"/>
      <c r="D54" s="692"/>
      <c r="E54" s="692"/>
      <c r="F54" s="692"/>
      <c r="G54" s="692"/>
      <c r="H54" s="692"/>
      <c r="I54" s="692"/>
      <c r="J54" s="692"/>
      <c r="K54" s="692"/>
      <c r="L54" s="692"/>
      <c r="M54" s="692"/>
      <c r="N54" s="692"/>
      <c r="O54" s="692"/>
      <c r="P54" s="692"/>
      <c r="Q54" s="692"/>
      <c r="R54" s="692"/>
      <c r="S54" s="692"/>
      <c r="T54" s="692"/>
      <c r="U54" s="693"/>
    </row>
    <row r="55" spans="2:21" ht="48" customHeight="1">
      <c r="B55" s="685" t="s">
        <v>654</v>
      </c>
      <c r="C55" s="870" t="s">
        <v>655</v>
      </c>
      <c r="D55" s="870"/>
      <c r="E55" s="870"/>
      <c r="F55" s="870"/>
      <c r="G55" s="870"/>
      <c r="H55" s="870"/>
      <c r="I55" s="870"/>
      <c r="J55" s="870"/>
      <c r="K55" s="870"/>
      <c r="L55" s="870"/>
      <c r="M55" s="870"/>
      <c r="N55" s="870"/>
      <c r="O55" s="870"/>
      <c r="P55" s="870"/>
      <c r="Q55" s="870"/>
      <c r="R55" s="870"/>
      <c r="S55" s="870"/>
      <c r="T55" s="870"/>
      <c r="U55" s="871"/>
    </row>
    <row r="56" spans="2:21">
      <c r="B56" s="700"/>
      <c r="C56" s="692"/>
      <c r="D56" s="692"/>
      <c r="E56" s="692"/>
      <c r="F56" s="692"/>
      <c r="G56" s="692"/>
      <c r="H56" s="692"/>
      <c r="I56" s="692"/>
      <c r="J56" s="692"/>
      <c r="K56" s="692"/>
      <c r="L56" s="692"/>
      <c r="M56" s="692"/>
      <c r="N56" s="692"/>
      <c r="O56" s="692"/>
      <c r="P56" s="692"/>
      <c r="Q56" s="692"/>
      <c r="R56" s="692"/>
      <c r="S56" s="692"/>
      <c r="T56" s="692"/>
      <c r="U56" s="693"/>
    </row>
    <row r="57" spans="2:21" ht="34.5" customHeight="1">
      <c r="B57" s="685" t="s">
        <v>656</v>
      </c>
      <c r="C57" s="870" t="s">
        <v>657</v>
      </c>
      <c r="D57" s="870"/>
      <c r="E57" s="870"/>
      <c r="F57" s="870"/>
      <c r="G57" s="870"/>
      <c r="H57" s="870"/>
      <c r="I57" s="870"/>
      <c r="J57" s="870"/>
      <c r="K57" s="870"/>
      <c r="L57" s="870"/>
      <c r="M57" s="870"/>
      <c r="N57" s="870"/>
      <c r="O57" s="870"/>
      <c r="P57" s="870"/>
      <c r="Q57" s="870"/>
      <c r="R57" s="870"/>
      <c r="S57" s="870"/>
      <c r="T57" s="870"/>
      <c r="U57" s="871"/>
    </row>
    <row r="58" spans="2:21">
      <c r="B58" s="705"/>
      <c r="C58" s="692"/>
      <c r="D58" s="692"/>
      <c r="E58" s="692"/>
      <c r="F58" s="692"/>
      <c r="G58" s="692"/>
      <c r="H58" s="692"/>
      <c r="I58" s="692"/>
      <c r="J58" s="692"/>
      <c r="K58" s="692"/>
      <c r="L58" s="692"/>
      <c r="M58" s="692"/>
      <c r="N58" s="692"/>
      <c r="O58" s="692"/>
      <c r="P58" s="692"/>
      <c r="Q58" s="692"/>
      <c r="R58" s="692"/>
      <c r="S58" s="692"/>
      <c r="T58" s="692"/>
      <c r="U58" s="693"/>
    </row>
    <row r="59" spans="2:21" ht="30.75" customHeight="1">
      <c r="B59" s="694" t="s">
        <v>658</v>
      </c>
      <c r="C59" s="706" t="s">
        <v>659</v>
      </c>
      <c r="D59" s="707"/>
      <c r="E59" s="707"/>
      <c r="F59" s="707"/>
      <c r="G59" s="707"/>
      <c r="H59" s="707"/>
      <c r="I59" s="707"/>
      <c r="J59" s="707"/>
      <c r="K59" s="707"/>
      <c r="L59" s="707"/>
      <c r="M59" s="707"/>
      <c r="N59" s="707"/>
      <c r="O59" s="707"/>
      <c r="P59" s="707"/>
      <c r="Q59" s="707"/>
      <c r="R59" s="707"/>
      <c r="S59" s="707"/>
      <c r="T59" s="707"/>
      <c r="U59" s="70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16" zoomScale="85" zoomScaleNormal="85" workbookViewId="0">
      <selection activeCell="C18" sqref="C18"/>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75" t="s">
        <v>732</v>
      </c>
      <c r="C3" s="876"/>
      <c r="D3" s="876"/>
      <c r="E3" s="876"/>
      <c r="F3" s="877"/>
      <c r="G3" s="121"/>
    </row>
    <row r="4" spans="2:20" ht="16.5" customHeight="1">
      <c r="B4" s="878"/>
      <c r="C4" s="879"/>
      <c r="D4" s="879"/>
      <c r="E4" s="879"/>
      <c r="F4" s="880"/>
      <c r="G4" s="121"/>
    </row>
    <row r="5" spans="2:20" ht="71.25" customHeight="1">
      <c r="B5" s="878"/>
      <c r="C5" s="879"/>
      <c r="D5" s="879"/>
      <c r="E5" s="879"/>
      <c r="F5" s="880"/>
      <c r="G5" s="121"/>
    </row>
    <row r="6" spans="2:20" ht="21.75" customHeight="1">
      <c r="B6" s="881"/>
      <c r="C6" s="882"/>
      <c r="D6" s="882"/>
      <c r="E6" s="882"/>
      <c r="F6" s="883"/>
      <c r="G6" s="121"/>
    </row>
    <row r="8" spans="2:20" ht="21">
      <c r="B8" s="874" t="s">
        <v>481</v>
      </c>
      <c r="C8" s="874"/>
      <c r="D8" s="874"/>
      <c r="E8" s="874"/>
      <c r="F8" s="874"/>
      <c r="G8" s="874"/>
    </row>
    <row r="9" spans="2:20" ht="24.75" customHeight="1" thickBot="1">
      <c r="B9" s="113"/>
      <c r="C9" s="113"/>
      <c r="D9" s="113"/>
      <c r="E9" s="113"/>
      <c r="F9" s="113"/>
      <c r="G9" s="118"/>
    </row>
    <row r="10" spans="2:20" ht="27.75" customHeight="1" thickBot="1">
      <c r="B10" s="116" t="s">
        <v>171</v>
      </c>
      <c r="C10" s="101" t="s">
        <v>406</v>
      </c>
      <c r="D10" s="113"/>
      <c r="E10" s="113"/>
      <c r="F10" s="113"/>
      <c r="G10" s="118"/>
    </row>
    <row r="11" spans="2:20">
      <c r="B11" s="113"/>
      <c r="C11" s="113"/>
      <c r="D11" s="113"/>
      <c r="E11" s="113"/>
      <c r="F11" s="113"/>
      <c r="G11" s="118"/>
    </row>
    <row r="12" spans="2:20" s="9" customFormat="1" ht="31.5" customHeight="1" thickBot="1">
      <c r="B12" s="82" t="s">
        <v>585</v>
      </c>
      <c r="G12" s="28"/>
      <c r="L12" s="33"/>
      <c r="M12" s="33"/>
      <c r="N12" s="33"/>
      <c r="O12" s="33"/>
      <c r="P12" s="33"/>
      <c r="Q12" s="68"/>
      <c r="S12" s="8"/>
      <c r="T12" s="8"/>
    </row>
    <row r="13" spans="2:20" s="9" customFormat="1" ht="26.25" customHeight="1" thickBot="1">
      <c r="B13" s="101" t="s">
        <v>416</v>
      </c>
      <c r="C13" s="123" t="s">
        <v>624</v>
      </c>
      <c r="G13" s="108"/>
      <c r="L13" s="33"/>
      <c r="M13" s="33"/>
      <c r="N13" s="33"/>
      <c r="O13" s="33"/>
      <c r="P13" s="33"/>
      <c r="Q13" s="68"/>
      <c r="S13" s="8"/>
      <c r="T13" s="8"/>
    </row>
    <row r="14" spans="2:20" s="9" customFormat="1" ht="26.25" customHeight="1" thickBot="1">
      <c r="B14" s="101" t="s">
        <v>416</v>
      </c>
      <c r="C14" s="171" t="s">
        <v>619</v>
      </c>
      <c r="G14" s="122"/>
      <c r="L14" s="33"/>
      <c r="M14" s="33"/>
      <c r="N14" s="33"/>
      <c r="O14" s="33"/>
      <c r="P14" s="33"/>
      <c r="Q14" s="68"/>
      <c r="S14" s="8"/>
      <c r="T14" s="8"/>
    </row>
    <row r="15" spans="2:20" s="9" customFormat="1" ht="26.25" customHeight="1" thickBot="1">
      <c r="B15" s="101" t="s">
        <v>416</v>
      </c>
      <c r="C15" s="171" t="s">
        <v>620</v>
      </c>
      <c r="G15" s="122"/>
      <c r="L15" s="33"/>
      <c r="M15" s="33"/>
      <c r="N15" s="33"/>
      <c r="O15" s="33"/>
      <c r="P15" s="33"/>
      <c r="Q15" s="68"/>
      <c r="S15" s="8"/>
      <c r="T15" s="8"/>
    </row>
    <row r="16" spans="2:20" s="9" customFormat="1" ht="26.25" customHeight="1" thickBot="1">
      <c r="B16" s="101" t="s">
        <v>416</v>
      </c>
      <c r="C16" s="171" t="s">
        <v>621</v>
      </c>
      <c r="G16" s="122"/>
      <c r="L16" s="33"/>
      <c r="M16" s="33"/>
      <c r="N16" s="33"/>
      <c r="O16" s="33"/>
      <c r="P16" s="33"/>
      <c r="Q16" s="68"/>
      <c r="S16" s="8"/>
      <c r="T16" s="8"/>
    </row>
    <row r="17" spans="2:20" s="9" customFormat="1" ht="26.25" customHeight="1" thickBot="1">
      <c r="B17" s="101" t="s">
        <v>416</v>
      </c>
      <c r="C17" s="123" t="s">
        <v>622</v>
      </c>
      <c r="G17" s="108"/>
      <c r="L17" s="33"/>
      <c r="M17" s="33"/>
      <c r="N17" s="33"/>
      <c r="O17" s="33"/>
      <c r="P17" s="33"/>
      <c r="Q17" s="68"/>
      <c r="S17" s="8"/>
      <c r="T17" s="8"/>
    </row>
    <row r="18" spans="2:20" s="9" customFormat="1" ht="26.25" customHeight="1" thickBot="1">
      <c r="B18" s="101" t="s">
        <v>416</v>
      </c>
      <c r="C18" s="123" t="s">
        <v>623</v>
      </c>
      <c r="G18" s="122"/>
      <c r="L18" s="33"/>
      <c r="M18" s="33"/>
      <c r="N18" s="33"/>
      <c r="O18" s="33"/>
      <c r="P18" s="33"/>
      <c r="Q18" s="68"/>
      <c r="S18" s="8"/>
      <c r="T18" s="8"/>
    </row>
    <row r="19" spans="2:20" s="9" customFormat="1" ht="26.25" customHeight="1" thickBot="1">
      <c r="B19" s="101" t="s">
        <v>416</v>
      </c>
      <c r="C19" s="123" t="s">
        <v>625</v>
      </c>
      <c r="G19" s="122"/>
      <c r="L19" s="33"/>
      <c r="M19" s="33"/>
      <c r="N19" s="33"/>
      <c r="O19" s="33"/>
      <c r="P19" s="33"/>
      <c r="Q19" s="68"/>
      <c r="S19" s="8"/>
      <c r="T19" s="8"/>
    </row>
    <row r="20" spans="2:20" s="58" customFormat="1" ht="25.5" customHeight="1">
      <c r="D20" s="96"/>
      <c r="E20" s="96"/>
      <c r="F20" s="96"/>
      <c r="G20" s="96"/>
      <c r="J20" s="12"/>
      <c r="K20" s="12"/>
      <c r="S20" s="59"/>
      <c r="T20" s="59"/>
    </row>
    <row r="21" spans="2:20" s="17" customFormat="1" ht="39" customHeight="1">
      <c r="B21" s="242" t="s">
        <v>540</v>
      </c>
      <c r="C21" s="242" t="s">
        <v>471</v>
      </c>
      <c r="D21" s="242" t="s">
        <v>447</v>
      </c>
      <c r="E21" s="242" t="s">
        <v>439</v>
      </c>
      <c r="F21" s="242" t="s">
        <v>553</v>
      </c>
      <c r="G21" s="40"/>
      <c r="M21" s="25"/>
      <c r="T21" s="25"/>
    </row>
    <row r="22" spans="2:20" s="102" customFormat="1" ht="36" customHeight="1">
      <c r="B22" s="627" t="s">
        <v>543</v>
      </c>
      <c r="C22" s="633" t="s">
        <v>437</v>
      </c>
      <c r="D22" s="636" t="s">
        <v>443</v>
      </c>
      <c r="E22" s="640" t="s">
        <v>584</v>
      </c>
      <c r="F22" s="636" t="s">
        <v>448</v>
      </c>
      <c r="G22" s="173"/>
      <c r="M22" s="625"/>
      <c r="T22" s="625"/>
    </row>
    <row r="23" spans="2:20" s="102" customFormat="1" ht="35.25" customHeight="1">
      <c r="B23" s="628" t="s">
        <v>458</v>
      </c>
      <c r="C23" s="634" t="s">
        <v>438</v>
      </c>
      <c r="D23" s="637" t="s">
        <v>444</v>
      </c>
      <c r="E23" s="641" t="s">
        <v>584</v>
      </c>
      <c r="F23" s="637" t="s">
        <v>448</v>
      </c>
      <c r="G23" s="173"/>
      <c r="M23" s="625"/>
      <c r="T23" s="625"/>
    </row>
    <row r="24" spans="2:20" s="102" customFormat="1" ht="34.5" customHeight="1">
      <c r="B24" s="628" t="s">
        <v>455</v>
      </c>
      <c r="C24" s="634" t="s">
        <v>438</v>
      </c>
      <c r="D24" s="637" t="s">
        <v>445</v>
      </c>
      <c r="E24" s="641" t="s">
        <v>584</v>
      </c>
      <c r="F24" s="637" t="s">
        <v>448</v>
      </c>
      <c r="G24" s="173"/>
      <c r="M24" s="625"/>
      <c r="T24" s="625"/>
    </row>
    <row r="25" spans="2:20" s="102" customFormat="1" ht="32.25" customHeight="1">
      <c r="B25" s="629" t="s">
        <v>456</v>
      </c>
      <c r="C25" s="634" t="s">
        <v>437</v>
      </c>
      <c r="D25" s="637" t="s">
        <v>446</v>
      </c>
      <c r="E25" s="642" t="s">
        <v>603</v>
      </c>
      <c r="F25" s="645"/>
      <c r="G25" s="173"/>
      <c r="M25" s="625"/>
      <c r="T25" s="625"/>
    </row>
    <row r="26" spans="2:20" s="102" customFormat="1" ht="30.75" customHeight="1">
      <c r="B26" s="630" t="s">
        <v>541</v>
      </c>
      <c r="C26" s="634" t="s">
        <v>437</v>
      </c>
      <c r="D26" s="637"/>
      <c r="E26" s="642"/>
      <c r="F26" s="645"/>
      <c r="G26" s="173"/>
      <c r="M26" s="625"/>
      <c r="T26" s="625"/>
    </row>
    <row r="27" spans="2:20" s="102" customFormat="1" ht="32.25" customHeight="1">
      <c r="B27" s="631" t="s">
        <v>542</v>
      </c>
      <c r="C27" s="634" t="s">
        <v>437</v>
      </c>
      <c r="D27" s="638" t="s">
        <v>538</v>
      </c>
      <c r="E27" s="642"/>
      <c r="F27" s="645"/>
      <c r="G27" s="173"/>
      <c r="M27" s="625"/>
      <c r="T27" s="625"/>
    </row>
    <row r="28" spans="2:20" s="102" customFormat="1" ht="27" customHeight="1">
      <c r="B28" s="629" t="s">
        <v>457</v>
      </c>
      <c r="C28" s="634" t="s">
        <v>440</v>
      </c>
      <c r="D28" s="637" t="s">
        <v>482</v>
      </c>
      <c r="E28" s="642" t="s">
        <v>459</v>
      </c>
      <c r="F28" s="645"/>
      <c r="G28" s="173"/>
      <c r="M28" s="625"/>
      <c r="T28" s="625"/>
    </row>
    <row r="29" spans="2:20" s="102" customFormat="1" ht="27" customHeight="1">
      <c r="B29" s="631" t="s">
        <v>452</v>
      </c>
      <c r="C29" s="634" t="s">
        <v>437</v>
      </c>
      <c r="D29" s="637"/>
      <c r="E29" s="642"/>
      <c r="F29" s="637" t="s">
        <v>407</v>
      </c>
      <c r="G29" s="173"/>
      <c r="M29" s="625"/>
      <c r="T29" s="625"/>
    </row>
    <row r="30" spans="2:20" s="102" customFormat="1" ht="32.25" customHeight="1">
      <c r="B30" s="629" t="s">
        <v>207</v>
      </c>
      <c r="C30" s="634" t="s">
        <v>442</v>
      </c>
      <c r="D30" s="637" t="s">
        <v>555</v>
      </c>
      <c r="E30" s="643"/>
      <c r="F30" s="637" t="s">
        <v>554</v>
      </c>
      <c r="G30" s="626"/>
      <c r="M30" s="625"/>
    </row>
    <row r="31" spans="2:20" s="102" customFormat="1" ht="27.75" customHeight="1">
      <c r="B31" s="632" t="s">
        <v>539</v>
      </c>
      <c r="C31" s="635" t="s">
        <v>441</v>
      </c>
      <c r="D31" s="639"/>
      <c r="E31" s="644"/>
      <c r="F31" s="639"/>
      <c r="G31" s="626"/>
      <c r="M31" s="625"/>
    </row>
    <row r="32" spans="2:20" s="102" customFormat="1" ht="23.25" customHeight="1">
      <c r="C32" s="174"/>
      <c r="D32" s="174"/>
      <c r="E32" s="174"/>
      <c r="G32" s="626"/>
      <c r="M32" s="625"/>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9" t="s">
        <v>234</v>
      </c>
      <c r="D1" s="8" t="s">
        <v>415</v>
      </c>
      <c r="E1" s="119" t="s">
        <v>450</v>
      </c>
      <c r="F1" s="119" t="s">
        <v>549</v>
      </c>
      <c r="G1" s="119" t="s">
        <v>567</v>
      </c>
      <c r="H1" s="119" t="s">
        <v>578</v>
      </c>
    </row>
    <row r="2" spans="1:8">
      <c r="A2" s="12" t="s">
        <v>29</v>
      </c>
      <c r="B2" s="12" t="s">
        <v>27</v>
      </c>
      <c r="C2" s="10">
        <v>2006</v>
      </c>
      <c r="D2" s="12" t="s">
        <v>416</v>
      </c>
      <c r="E2" s="10">
        <f>'2. LRAMVA Threshold'!D9</f>
        <v>2013</v>
      </c>
      <c r="F2" s="26" t="s">
        <v>170</v>
      </c>
      <c r="G2" s="12" t="s">
        <v>568</v>
      </c>
      <c r="H2" s="12" t="s">
        <v>586</v>
      </c>
    </row>
    <row r="3" spans="1:8">
      <c r="A3" s="12" t="s">
        <v>371</v>
      </c>
      <c r="B3" s="12" t="s">
        <v>27</v>
      </c>
      <c r="C3" s="10">
        <v>2007</v>
      </c>
      <c r="D3" s="12" t="s">
        <v>417</v>
      </c>
      <c r="E3" s="10">
        <f>'2. LRAMVA Threshold'!D24</f>
        <v>0</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37"/>
  <sheetViews>
    <sheetView topLeftCell="A19" zoomScale="85" zoomScaleNormal="85" workbookViewId="0">
      <selection activeCell="I82" sqref="I82"/>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20.285156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2" t="s">
        <v>171</v>
      </c>
      <c r="C4" s="125" t="s">
        <v>175</v>
      </c>
      <c r="E4" s="9"/>
      <c r="T4" s="9"/>
      <c r="V4" s="8"/>
    </row>
    <row r="5" spans="2:22" ht="26.25" customHeight="1" thickBot="1">
      <c r="C5" s="128" t="s">
        <v>172</v>
      </c>
      <c r="E5" s="9"/>
      <c r="T5" s="9"/>
      <c r="V5" s="8"/>
    </row>
    <row r="6" spans="2:22" ht="27" customHeight="1" thickBot="1">
      <c r="B6" s="82"/>
      <c r="C6" s="549" t="s">
        <v>551</v>
      </c>
      <c r="D6" s="17"/>
      <c r="E6" s="9"/>
      <c r="T6" s="9"/>
      <c r="V6" s="8"/>
    </row>
    <row r="7" spans="2:22" ht="21" customHeight="1">
      <c r="B7" s="518"/>
      <c r="C7" s="17"/>
      <c r="D7" s="17"/>
      <c r="E7" s="9"/>
      <c r="T7" s="9"/>
      <c r="V7" s="8"/>
    </row>
    <row r="8" spans="2:22" ht="24.75" customHeight="1">
      <c r="B8" s="116" t="s">
        <v>239</v>
      </c>
      <c r="C8" s="188" t="s">
        <v>753</v>
      </c>
      <c r="D8" s="581"/>
      <c r="E8" s="9"/>
      <c r="T8" s="9"/>
      <c r="V8" s="8"/>
    </row>
    <row r="9" spans="2:22" ht="41.25" customHeight="1">
      <c r="B9" s="531" t="s">
        <v>520</v>
      </c>
      <c r="C9" s="527"/>
      <c r="D9" s="525"/>
      <c r="E9" s="525"/>
      <c r="F9" s="525"/>
      <c r="G9" s="525"/>
      <c r="H9" s="525"/>
      <c r="I9" s="525"/>
      <c r="J9" s="526"/>
      <c r="K9" s="526"/>
      <c r="L9" s="526"/>
      <c r="M9" s="18"/>
      <c r="T9" s="9"/>
      <c r="V9" s="8"/>
    </row>
    <row r="10" spans="2:22" ht="10.5" customHeight="1">
      <c r="B10" s="531"/>
      <c r="C10" s="527"/>
      <c r="D10" s="525"/>
      <c r="E10" s="525"/>
      <c r="F10" s="525"/>
      <c r="G10" s="525"/>
      <c r="H10" s="525"/>
      <c r="I10" s="525"/>
      <c r="J10" s="526"/>
      <c r="K10" s="526"/>
      <c r="L10" s="526"/>
      <c r="M10" s="18"/>
      <c r="T10" s="9"/>
      <c r="V10" s="8"/>
    </row>
    <row r="11" spans="2:22" s="529" customFormat="1" ht="26.25" customHeight="1">
      <c r="B11" s="548" t="s">
        <v>556</v>
      </c>
      <c r="C11" s="547"/>
      <c r="D11" s="547"/>
      <c r="E11" s="547"/>
      <c r="F11" s="547"/>
      <c r="G11" s="547"/>
      <c r="H11" s="547"/>
      <c r="T11" s="530"/>
      <c r="U11" s="530"/>
    </row>
    <row r="12" spans="2:22" s="32" customFormat="1" ht="18.75" customHeight="1">
      <c r="B12" s="524"/>
      <c r="T12" s="185"/>
      <c r="U12" s="185"/>
    </row>
    <row r="13" spans="2:22" s="32" customFormat="1" ht="22.5" customHeight="1" thickBot="1">
      <c r="B13" s="184" t="s">
        <v>508</v>
      </c>
      <c r="C13" s="17"/>
      <c r="F13" s="184" t="s">
        <v>509</v>
      </c>
      <c r="G13" s="36"/>
      <c r="H13" s="31"/>
      <c r="I13" s="9"/>
      <c r="J13" s="183" t="s">
        <v>506</v>
      </c>
      <c r="N13" s="102"/>
      <c r="P13" s="9"/>
      <c r="Q13" s="186"/>
      <c r="R13" s="42"/>
      <c r="T13" s="185"/>
      <c r="U13" s="185"/>
    </row>
    <row r="14" spans="2:22" ht="29.25" customHeight="1" thickBot="1">
      <c r="B14" s="123" t="s">
        <v>547</v>
      </c>
      <c r="D14" s="522" t="s">
        <v>754</v>
      </c>
      <c r="E14" s="129"/>
      <c r="F14" s="123" t="s">
        <v>548</v>
      </c>
      <c r="H14" s="522" t="s">
        <v>840</v>
      </c>
      <c r="J14" s="123" t="s">
        <v>515</v>
      </c>
      <c r="L14" s="131"/>
      <c r="N14" s="102"/>
      <c r="Q14" s="98"/>
      <c r="R14" s="95"/>
    </row>
    <row r="15" spans="2:22" ht="26.25" customHeight="1" thickBot="1">
      <c r="B15" s="123" t="s">
        <v>424</v>
      </c>
      <c r="C15" s="105"/>
      <c r="D15" s="522" t="s">
        <v>755</v>
      </c>
      <c r="F15" s="123" t="s">
        <v>414</v>
      </c>
      <c r="G15" s="126"/>
      <c r="H15" s="522" t="s">
        <v>839</v>
      </c>
      <c r="I15" s="17"/>
      <c r="J15" s="123" t="s">
        <v>516</v>
      </c>
      <c r="L15" s="131"/>
      <c r="M15" s="102"/>
      <c r="Q15" s="107"/>
      <c r="R15" s="95"/>
    </row>
    <row r="16" spans="2:22" ht="28.5" customHeight="1" thickBot="1">
      <c r="B16" s="123" t="s">
        <v>454</v>
      </c>
      <c r="C16" s="105"/>
      <c r="D16" s="523">
        <v>2019</v>
      </c>
      <c r="E16" s="102"/>
      <c r="F16" s="123" t="s">
        <v>434</v>
      </c>
      <c r="G16" s="124"/>
      <c r="H16" s="523">
        <v>2020</v>
      </c>
      <c r="I16" s="102"/>
      <c r="K16" s="194"/>
      <c r="L16" s="194"/>
      <c r="M16" s="194"/>
      <c r="N16" s="194"/>
      <c r="Q16" s="114"/>
      <c r="R16" s="95"/>
    </row>
    <row r="17" spans="1:21" ht="29.25" customHeight="1">
      <c r="B17" s="123" t="s">
        <v>421</v>
      </c>
      <c r="C17" s="105"/>
      <c r="D17" s="712">
        <v>357531.01</v>
      </c>
      <c r="E17" s="120"/>
      <c r="F17" s="719" t="s">
        <v>669</v>
      </c>
      <c r="G17" s="194"/>
      <c r="H17" s="713">
        <v>1</v>
      </c>
      <c r="I17" s="17"/>
      <c r="M17" s="194"/>
      <c r="N17" s="194"/>
      <c r="P17" s="98"/>
      <c r="Q17" s="98"/>
      <c r="R17" s="95"/>
    </row>
    <row r="18" spans="1:21" s="28" customFormat="1" ht="29.25" customHeight="1">
      <c r="B18" s="123"/>
      <c r="C18" s="714"/>
      <c r="D18" s="711"/>
      <c r="E18" s="715"/>
      <c r="F18" s="710"/>
      <c r="G18" s="716"/>
      <c r="H18" s="717"/>
      <c r="I18" s="162"/>
      <c r="M18" s="716"/>
      <c r="N18" s="716"/>
      <c r="P18" s="716"/>
      <c r="Q18" s="716"/>
      <c r="R18" s="718"/>
      <c r="T18" s="37"/>
      <c r="U18" s="37"/>
    </row>
    <row r="19" spans="1:21" ht="27.75" customHeight="1" thickBot="1">
      <c r="E19" s="9"/>
      <c r="F19" s="123" t="s">
        <v>435</v>
      </c>
      <c r="G19" s="583" t="s">
        <v>363</v>
      </c>
      <c r="H19" s="241">
        <f>SUM(R54,R57,R60,R63,R66,R69,R72,R75,R78,R81)</f>
        <v>371480.10384467378</v>
      </c>
      <c r="I19" s="17"/>
      <c r="J19" s="114"/>
      <c r="K19" s="114"/>
      <c r="L19" s="114"/>
      <c r="M19" s="114"/>
      <c r="N19" s="114"/>
      <c r="P19" s="114"/>
      <c r="Q19" s="114"/>
      <c r="R19" s="95"/>
    </row>
    <row r="20" spans="1:21" ht="27.75" customHeight="1" thickBot="1">
      <c r="E20" s="9"/>
      <c r="F20" s="123" t="s">
        <v>436</v>
      </c>
      <c r="G20" s="583" t="s">
        <v>364</v>
      </c>
      <c r="H20" s="130">
        <f>-SUM(R55,R58,R61,R64,R67,R70,R73,R76,R79,R82)</f>
        <v>42229.375800000002</v>
      </c>
      <c r="I20" s="17"/>
      <c r="J20" s="114"/>
      <c r="P20" s="114"/>
      <c r="Q20" s="114"/>
      <c r="R20" s="95"/>
    </row>
    <row r="21" spans="1:21" ht="27.75" customHeight="1" thickBot="1">
      <c r="C21" s="32"/>
      <c r="D21" s="32"/>
      <c r="E21" s="32"/>
      <c r="F21" s="123" t="s">
        <v>408</v>
      </c>
      <c r="G21" s="583" t="s">
        <v>365</v>
      </c>
      <c r="H21" s="187">
        <f>R84</f>
        <v>2350.7130104356188</v>
      </c>
      <c r="I21" s="102"/>
      <c r="P21" s="114"/>
      <c r="Q21" s="114"/>
      <c r="R21" s="95"/>
    </row>
    <row r="22" spans="1:21" ht="27.75" customHeight="1">
      <c r="C22" s="32"/>
      <c r="D22" s="32"/>
      <c r="E22" s="32"/>
      <c r="F22" s="123" t="s">
        <v>510</v>
      </c>
      <c r="G22" s="583" t="s">
        <v>449</v>
      </c>
      <c r="H22" s="187">
        <f>H19-H20+H21</f>
        <v>331601.44105510943</v>
      </c>
      <c r="I22" s="102"/>
      <c r="P22" s="194"/>
      <c r="Q22" s="194"/>
      <c r="R22" s="95"/>
    </row>
    <row r="23" spans="1:21" ht="22.5" customHeight="1">
      <c r="A23" s="28"/>
      <c r="E23" s="9"/>
    </row>
    <row r="24" spans="1:21" ht="13.5" customHeight="1">
      <c r="A24" s="28"/>
      <c r="B24" s="117" t="s">
        <v>419</v>
      </c>
      <c r="C24" s="35"/>
      <c r="E24" s="9"/>
    </row>
    <row r="25" spans="1:21" ht="13.5" customHeight="1">
      <c r="A25" s="28"/>
      <c r="B25" s="117"/>
      <c r="C25" s="35"/>
      <c r="E25" s="9"/>
    </row>
    <row r="26" spans="1:21" ht="108" customHeight="1">
      <c r="A26" s="28"/>
      <c r="B26" s="886" t="s">
        <v>676</v>
      </c>
      <c r="C26" s="886"/>
      <c r="D26" s="886"/>
      <c r="E26" s="886"/>
      <c r="F26" s="886"/>
      <c r="G26" s="886"/>
    </row>
    <row r="27" spans="1:21" ht="14.25" customHeight="1">
      <c r="A27" s="28"/>
      <c r="B27" s="528"/>
      <c r="C27" s="528"/>
      <c r="D27" s="519"/>
      <c r="E27" s="519"/>
      <c r="F27" s="519"/>
      <c r="G27" s="528"/>
    </row>
    <row r="28" spans="1:21" s="17" customFormat="1" ht="27" customHeight="1">
      <c r="B28" s="887" t="s">
        <v>507</v>
      </c>
      <c r="C28" s="888"/>
      <c r="D28" s="132" t="s">
        <v>41</v>
      </c>
      <c r="E28" s="133" t="s">
        <v>667</v>
      </c>
      <c r="F28" s="133" t="s">
        <v>408</v>
      </c>
      <c r="G28" s="134" t="s">
        <v>409</v>
      </c>
      <c r="T28" s="135"/>
      <c r="U28" s="135"/>
    </row>
    <row r="29" spans="1:21" ht="20.25" customHeight="1">
      <c r="B29" s="884" t="s">
        <v>29</v>
      </c>
      <c r="C29" s="885"/>
      <c r="D29" s="618" t="s">
        <v>27</v>
      </c>
      <c r="E29" s="137">
        <f>SUM(D54:D82)</f>
        <v>0</v>
      </c>
      <c r="F29" s="138">
        <f>D84</f>
        <v>0</v>
      </c>
      <c r="G29" s="137">
        <f>E29+F29</f>
        <v>0</v>
      </c>
    </row>
    <row r="30" spans="1:21" ht="20.25" customHeight="1">
      <c r="B30" s="884" t="s">
        <v>371</v>
      </c>
      <c r="C30" s="885"/>
      <c r="D30" s="618" t="s">
        <v>27</v>
      </c>
      <c r="E30" s="139">
        <f>SUM(E54:E82)</f>
        <v>60119.440260694137</v>
      </c>
      <c r="F30" s="140">
        <f>E84</f>
        <v>429.22775369458094</v>
      </c>
      <c r="G30" s="139">
        <f>E30+F30</f>
        <v>60548.668014388721</v>
      </c>
    </row>
    <row r="31" spans="1:21" ht="20.25" customHeight="1">
      <c r="B31" s="884" t="s">
        <v>756</v>
      </c>
      <c r="C31" s="885"/>
      <c r="D31" s="618" t="s">
        <v>28</v>
      </c>
      <c r="E31" s="139">
        <f>SUM(F54:F82)</f>
        <v>257585.19095325429</v>
      </c>
      <c r="F31" s="140">
        <f>F84</f>
        <v>1839.0509362433379</v>
      </c>
      <c r="G31" s="139">
        <f t="shared" ref="G31:G34" si="0">E31+F31</f>
        <v>259424.24188949764</v>
      </c>
    </row>
    <row r="32" spans="1:21" ht="20.25" customHeight="1">
      <c r="B32" s="884" t="s">
        <v>757</v>
      </c>
      <c r="C32" s="885"/>
      <c r="D32" s="618" t="s">
        <v>28</v>
      </c>
      <c r="E32" s="139">
        <f>SUM(G54:G82)</f>
        <v>10287.024166927842</v>
      </c>
      <c r="F32" s="140">
        <f>G84</f>
        <v>73.445066291795243</v>
      </c>
      <c r="G32" s="139">
        <f t="shared" si="0"/>
        <v>10360.469233219637</v>
      </c>
    </row>
    <row r="33" spans="2:22" ht="20.25" customHeight="1">
      <c r="B33" s="884" t="s">
        <v>30</v>
      </c>
      <c r="C33" s="885"/>
      <c r="D33" s="618" t="s">
        <v>28</v>
      </c>
      <c r="E33" s="139">
        <f>SUM(H54:H82)</f>
        <v>-83.081400000000002</v>
      </c>
      <c r="F33" s="140">
        <f>H84</f>
        <v>-0.59316657875000023</v>
      </c>
      <c r="G33" s="139">
        <f>E33+F33</f>
        <v>-83.674566578750003</v>
      </c>
    </row>
    <row r="34" spans="2:22" ht="20.25" customHeight="1">
      <c r="B34" s="884" t="s">
        <v>31</v>
      </c>
      <c r="C34" s="885"/>
      <c r="D34" s="618" t="s">
        <v>28</v>
      </c>
      <c r="E34" s="139">
        <f>SUM(I54:I82)</f>
        <v>-891.21559999999999</v>
      </c>
      <c r="F34" s="140">
        <f>I84</f>
        <v>-6.3629080441666668</v>
      </c>
      <c r="G34" s="139">
        <f t="shared" si="0"/>
        <v>-897.57850804416671</v>
      </c>
    </row>
    <row r="35" spans="2:22" ht="20.25" customHeight="1">
      <c r="B35" s="884" t="s">
        <v>32</v>
      </c>
      <c r="C35" s="885"/>
      <c r="D35" s="618" t="s">
        <v>27</v>
      </c>
      <c r="E35" s="139">
        <f>SUM(J54:J82)</f>
        <v>-1270.0458000000001</v>
      </c>
      <c r="F35" s="140">
        <f>J84</f>
        <v>-9.067597826250001</v>
      </c>
      <c r="G35" s="139">
        <f>E35+F35</f>
        <v>-1279.1133978262501</v>
      </c>
    </row>
    <row r="36" spans="2:22" ht="20.25" customHeight="1">
      <c r="B36" s="884" t="s">
        <v>396</v>
      </c>
      <c r="C36" s="885"/>
      <c r="D36" s="618" t="s">
        <v>28</v>
      </c>
      <c r="E36" s="139">
        <f>SUM(K54:K82)</f>
        <v>3503.4154637975357</v>
      </c>
      <c r="F36" s="140">
        <f>K84</f>
        <v>25.012926655071158</v>
      </c>
      <c r="G36" s="139">
        <f t="shared" ref="G36:G42" si="1">E36+F36</f>
        <v>3528.4283904526069</v>
      </c>
    </row>
    <row r="37" spans="2:22" ht="20.25" customHeight="1">
      <c r="B37" s="884"/>
      <c r="C37" s="885"/>
      <c r="D37" s="618"/>
      <c r="E37" s="139">
        <f>SUM(L54:L80)</f>
        <v>0</v>
      </c>
      <c r="F37" s="140">
        <f>L84</f>
        <v>0</v>
      </c>
      <c r="G37" s="139">
        <f t="shared" si="1"/>
        <v>0</v>
      </c>
    </row>
    <row r="38" spans="2:22" ht="20.25" customHeight="1">
      <c r="B38" s="884"/>
      <c r="C38" s="885"/>
      <c r="D38" s="618"/>
      <c r="E38" s="139">
        <f>SUM(M54:M80)</f>
        <v>0</v>
      </c>
      <c r="F38" s="140">
        <f>M84</f>
        <v>0</v>
      </c>
      <c r="G38" s="139">
        <f t="shared" si="1"/>
        <v>0</v>
      </c>
    </row>
    <row r="39" spans="2:22" ht="20.25" customHeight="1">
      <c r="B39" s="884"/>
      <c r="C39" s="885"/>
      <c r="D39" s="618"/>
      <c r="E39" s="139">
        <f>SUM(N54:N80)</f>
        <v>0</v>
      </c>
      <c r="F39" s="140">
        <f>N84</f>
        <v>0</v>
      </c>
      <c r="G39" s="139">
        <f t="shared" si="1"/>
        <v>0</v>
      </c>
    </row>
    <row r="40" spans="2:22" ht="20.25" customHeight="1">
      <c r="B40" s="884"/>
      <c r="C40" s="885"/>
      <c r="D40" s="618"/>
      <c r="E40" s="139">
        <f>SUM(O54:O80)</f>
        <v>0</v>
      </c>
      <c r="F40" s="140">
        <f>O84</f>
        <v>0</v>
      </c>
      <c r="G40" s="139">
        <f t="shared" si="1"/>
        <v>0</v>
      </c>
    </row>
    <row r="41" spans="2:22" ht="20.25" customHeight="1">
      <c r="B41" s="884"/>
      <c r="C41" s="885"/>
      <c r="D41" s="618"/>
      <c r="E41" s="139">
        <f>SUM(P54:P80)</f>
        <v>0</v>
      </c>
      <c r="F41" s="140">
        <f>P84</f>
        <v>0</v>
      </c>
      <c r="G41" s="139">
        <f t="shared" si="1"/>
        <v>0</v>
      </c>
    </row>
    <row r="42" spans="2:22" ht="20.25" customHeight="1">
      <c r="B42" s="884"/>
      <c r="C42" s="885"/>
      <c r="D42" s="619"/>
      <c r="E42" s="141">
        <f>SUM(Q54:Q80)</f>
        <v>0</v>
      </c>
      <c r="F42" s="142">
        <f>Q84</f>
        <v>0</v>
      </c>
      <c r="G42" s="141">
        <f t="shared" si="1"/>
        <v>0</v>
      </c>
    </row>
    <row r="43" spans="2:22" s="8" customFormat="1" ht="21" customHeight="1">
      <c r="B43" s="891" t="s">
        <v>26</v>
      </c>
      <c r="C43" s="892"/>
      <c r="D43" s="136"/>
      <c r="E43" s="143">
        <f>SUM(E29:E42)</f>
        <v>329250.72804467374</v>
      </c>
      <c r="F43" s="143">
        <f>SUM(F29:F42)</f>
        <v>2350.7130104356188</v>
      </c>
      <c r="G43" s="143">
        <f>SUM(G29:G42)</f>
        <v>331601.44105510938</v>
      </c>
      <c r="H43" s="199"/>
    </row>
    <row r="44" spans="2:22" ht="18" customHeight="1">
      <c r="D44" s="93"/>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7" t="s">
        <v>460</v>
      </c>
      <c r="C46" s="31"/>
      <c r="D46" s="31"/>
      <c r="E46" s="577"/>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886" t="s">
        <v>606</v>
      </c>
      <c r="C48" s="886"/>
      <c r="D48" s="886"/>
      <c r="E48" s="886"/>
      <c r="F48" s="886"/>
      <c r="G48" s="886"/>
      <c r="H48" s="886"/>
      <c r="I48" s="886"/>
      <c r="J48" s="886"/>
      <c r="K48" s="886"/>
      <c r="L48" s="886"/>
      <c r="M48" s="597"/>
      <c r="N48" s="104"/>
      <c r="O48" s="104"/>
      <c r="P48" s="104"/>
      <c r="Q48" s="104"/>
      <c r="R48" s="104"/>
      <c r="T48" s="37"/>
      <c r="U48" s="19"/>
      <c r="V48" s="38"/>
    </row>
    <row r="49" spans="2:22" s="28" customFormat="1" ht="41.1" customHeight="1">
      <c r="B49" s="886" t="s">
        <v>562</v>
      </c>
      <c r="C49" s="886"/>
      <c r="D49" s="886"/>
      <c r="E49" s="886"/>
      <c r="F49" s="886"/>
      <c r="G49" s="886"/>
      <c r="H49" s="886"/>
      <c r="I49" s="886"/>
      <c r="J49" s="886"/>
      <c r="K49" s="886"/>
      <c r="L49" s="886"/>
      <c r="M49" s="597"/>
      <c r="N49" s="104"/>
      <c r="O49" s="104"/>
      <c r="P49" s="104"/>
      <c r="Q49" s="104"/>
      <c r="R49" s="104"/>
      <c r="T49" s="37"/>
      <c r="U49" s="19"/>
      <c r="V49" s="38"/>
    </row>
    <row r="50" spans="2:22" s="28" customFormat="1" ht="18" customHeight="1">
      <c r="B50" s="886" t="s">
        <v>675</v>
      </c>
      <c r="C50" s="886"/>
      <c r="D50" s="886"/>
      <c r="E50" s="886"/>
      <c r="F50" s="886"/>
      <c r="G50" s="886"/>
      <c r="H50" s="886"/>
      <c r="I50" s="886"/>
      <c r="J50" s="886"/>
      <c r="K50" s="886"/>
      <c r="L50" s="886"/>
      <c r="M50" s="597"/>
      <c r="N50" s="104"/>
      <c r="O50" s="104"/>
      <c r="P50" s="104"/>
      <c r="Q50" s="104"/>
      <c r="R50" s="104"/>
      <c r="T50" s="37"/>
      <c r="U50" s="19"/>
      <c r="V50" s="38"/>
    </row>
    <row r="51" spans="2:22" ht="15" customHeight="1">
      <c r="B51" s="593"/>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4" t="str">
        <f>IF($B29&lt;&gt;"",$B29,"")</f>
        <v>Residential</v>
      </c>
      <c r="E52" s="134" t="str">
        <f>IF($B30&lt;&gt;"",$B30,"")</f>
        <v>GS&lt;50 kW</v>
      </c>
      <c r="F52" s="134" t="str">
        <f>IF($B31&lt;&gt;"",$B31,"")</f>
        <v>General Service 50 - 999 kW</v>
      </c>
      <c r="G52" s="134" t="str">
        <f>IF($B32&lt;&gt;"",$B32,"")</f>
        <v>General Service 1,000 - 4,999 kW</v>
      </c>
      <c r="H52" s="134" t="str">
        <f>IF($B33&lt;&gt;"",$B33,"")</f>
        <v>Sentinel Lighting</v>
      </c>
      <c r="I52" s="134" t="str">
        <f>IF($B34&lt;&gt;"",$B34,"")</f>
        <v>Street Lighting</v>
      </c>
      <c r="J52" s="134" t="str">
        <f>IF($B35&lt;&gt;"",$B35,"")</f>
        <v>Unmetered Scattered Load</v>
      </c>
      <c r="K52" s="134" t="str">
        <f>IF($B36&lt;&gt;"",$B36,"")</f>
        <v>Large Use</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55"/>
      <c r="C53" s="556"/>
      <c r="D53" s="556" t="str">
        <f>D29</f>
        <v>kWh</v>
      </c>
      <c r="E53" s="556" t="str">
        <f>D30</f>
        <v>kWh</v>
      </c>
      <c r="F53" s="556" t="str">
        <f>D31</f>
        <v>kW</v>
      </c>
      <c r="G53" s="556" t="str">
        <f>D32</f>
        <v>kW</v>
      </c>
      <c r="H53" s="556" t="str">
        <f>D33</f>
        <v>kW</v>
      </c>
      <c r="I53" s="556" t="str">
        <f>D34</f>
        <v>kW</v>
      </c>
      <c r="J53" s="556" t="str">
        <f>D35</f>
        <v>kWh</v>
      </c>
      <c r="K53" s="556" t="str">
        <f>D36</f>
        <v>kW</v>
      </c>
      <c r="L53" s="556">
        <f>D37</f>
        <v>0</v>
      </c>
      <c r="M53" s="556">
        <f>D38</f>
        <v>0</v>
      </c>
      <c r="N53" s="556">
        <f>D39</f>
        <v>0</v>
      </c>
      <c r="O53" s="556">
        <f>D40</f>
        <v>0</v>
      </c>
      <c r="P53" s="556">
        <f>D41</f>
        <v>0</v>
      </c>
      <c r="Q53" s="556">
        <f>D42</f>
        <v>0</v>
      </c>
      <c r="R53" s="557"/>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05" t="s">
        <v>67</v>
      </c>
      <c r="C56" s="601"/>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05" t="s">
        <v>67</v>
      </c>
      <c r="C59" s="601"/>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05" t="s">
        <v>67</v>
      </c>
      <c r="C62" s="601"/>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05" t="s">
        <v>67</v>
      </c>
      <c r="C65" s="601"/>
      <c r="D65" s="159"/>
      <c r="E65" s="159"/>
      <c r="F65" s="159"/>
      <c r="G65" s="159"/>
      <c r="H65" s="159"/>
      <c r="I65" s="159"/>
      <c r="J65" s="159"/>
      <c r="K65" s="160"/>
      <c r="L65" s="160"/>
      <c r="M65" s="160"/>
      <c r="N65" s="160"/>
      <c r="O65" s="160"/>
      <c r="P65" s="160"/>
      <c r="Q65" s="160"/>
      <c r="R65" s="161"/>
      <c r="U65" s="158"/>
      <c r="V65" s="152"/>
    </row>
    <row r="66" spans="2:22" s="162" customFormat="1">
      <c r="B66" s="153" t="s">
        <v>94</v>
      </c>
      <c r="C66" s="516"/>
      <c r="D66" s="163">
        <f>'5.  2015-2020 LRAM'!Y204</f>
        <v>0</v>
      </c>
      <c r="E66" s="163">
        <f>'5.  2015-2020 LRAM'!Z204</f>
        <v>0</v>
      </c>
      <c r="F66" s="163">
        <f>'5.  2015-2020 LRAM'!AA204</f>
        <v>0</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0</v>
      </c>
      <c r="U66" s="151"/>
      <c r="V66" s="152"/>
    </row>
    <row r="67" spans="2:22" s="162" customFormat="1">
      <c r="B67" s="153" t="s">
        <v>93</v>
      </c>
      <c r="C67" s="154"/>
      <c r="D67" s="163">
        <f>-'5.  2015-2020 LRAM'!Y205</f>
        <v>0</v>
      </c>
      <c r="E67" s="163">
        <f>-'5.  2015-2020 LRAM'!Z205</f>
        <v>0</v>
      </c>
      <c r="F67" s="163">
        <f>-'5.  2015-2020 LRAM'!AA205</f>
        <v>0</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0</v>
      </c>
      <c r="S67" s="157"/>
      <c r="U67" s="151"/>
      <c r="V67" s="152"/>
    </row>
    <row r="68" spans="2:22" s="135" customFormat="1">
      <c r="B68" s="605" t="s">
        <v>67</v>
      </c>
      <c r="C68" s="601"/>
      <c r="D68" s="159"/>
      <c r="E68" s="159"/>
      <c r="F68" s="159"/>
      <c r="G68" s="159"/>
      <c r="H68" s="159"/>
      <c r="I68" s="159"/>
      <c r="J68" s="159"/>
      <c r="K68" s="160"/>
      <c r="L68" s="160"/>
      <c r="M68" s="160"/>
      <c r="N68" s="160"/>
      <c r="O68" s="160"/>
      <c r="P68" s="160"/>
      <c r="Q68" s="160"/>
      <c r="R68" s="161"/>
      <c r="U68" s="158"/>
      <c r="V68" s="152"/>
    </row>
    <row r="69" spans="2:22" s="162" customFormat="1">
      <c r="B69" s="153" t="s">
        <v>225</v>
      </c>
      <c r="C69" s="516"/>
      <c r="D69" s="155">
        <f>'5.  2015-2020 LRAM'!Y388</f>
        <v>0</v>
      </c>
      <c r="E69" s="155">
        <f>'5.  2015-2020 LRAM'!Z388</f>
        <v>0</v>
      </c>
      <c r="F69" s="155">
        <f>'5.  2015-2020 LRAM'!AA388</f>
        <v>0</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0</v>
      </c>
      <c r="U69" s="151"/>
      <c r="V69" s="152"/>
    </row>
    <row r="70" spans="2:22" s="162" customFormat="1">
      <c r="B70" s="153" t="s">
        <v>224</v>
      </c>
      <c r="C70" s="154"/>
      <c r="D70" s="155">
        <f>-'5.  2015-2020 LRAM'!Y389</f>
        <v>0</v>
      </c>
      <c r="E70" s="155">
        <f>-'5.  2015-2020 LRAM'!Z389</f>
        <v>0</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0</v>
      </c>
      <c r="S70" s="157"/>
      <c r="U70" s="151"/>
      <c r="V70" s="152"/>
    </row>
    <row r="71" spans="2:22" s="135" customFormat="1">
      <c r="B71" s="605" t="s">
        <v>67</v>
      </c>
      <c r="C71" s="601"/>
      <c r="D71" s="159"/>
      <c r="E71" s="159"/>
      <c r="F71" s="159"/>
      <c r="G71" s="159"/>
      <c r="H71" s="159"/>
      <c r="I71" s="159"/>
      <c r="J71" s="159"/>
      <c r="K71" s="160"/>
      <c r="L71" s="160"/>
      <c r="M71" s="160"/>
      <c r="N71" s="160"/>
      <c r="O71" s="160"/>
      <c r="P71" s="160"/>
      <c r="Q71" s="160"/>
      <c r="R71" s="161"/>
      <c r="U71" s="158"/>
      <c r="V71" s="152"/>
    </row>
    <row r="72" spans="2:22" s="162" customFormat="1">
      <c r="B72" s="153" t="s">
        <v>227</v>
      </c>
      <c r="C72" s="516"/>
      <c r="D72" s="155">
        <f>'5.  2015-2020 LRAM'!Y572</f>
        <v>0</v>
      </c>
      <c r="E72" s="155">
        <f>'5.  2015-2020 LRAM'!Z572</f>
        <v>0</v>
      </c>
      <c r="F72" s="155">
        <f>'5.  2015-2020 LRAM'!AA572</f>
        <v>0</v>
      </c>
      <c r="G72" s="155">
        <f>'5.  2015-2020 LRAM'!AB572</f>
        <v>0</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SUM(D72:Q72)</f>
        <v>0</v>
      </c>
      <c r="U72" s="151"/>
      <c r="V72" s="152"/>
    </row>
    <row r="73" spans="2:22" s="162" customFormat="1">
      <c r="B73" s="153" t="s">
        <v>226</v>
      </c>
      <c r="C73" s="154"/>
      <c r="D73" s="155">
        <f>-'5.  2015-2020 LRAM'!Y573</f>
        <v>0</v>
      </c>
      <c r="E73" s="155">
        <f>-'5.  2015-2020 LRAM'!Z573</f>
        <v>0</v>
      </c>
      <c r="F73" s="155">
        <f>-'5.  2015-2020 LRAM'!AA573</f>
        <v>0</v>
      </c>
      <c r="G73" s="155">
        <f>-'5.  2015-2020 LRAM'!AB573</f>
        <v>0</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0</v>
      </c>
      <c r="S73" s="157"/>
      <c r="U73" s="151"/>
      <c r="V73" s="152"/>
    </row>
    <row r="74" spans="2:22" s="135" customFormat="1">
      <c r="B74" s="605" t="s">
        <v>67</v>
      </c>
      <c r="C74" s="601"/>
      <c r="D74" s="159"/>
      <c r="E74" s="159"/>
      <c r="F74" s="159"/>
      <c r="G74" s="159"/>
      <c r="H74" s="159"/>
      <c r="I74" s="159"/>
      <c r="J74" s="159"/>
      <c r="K74" s="160"/>
      <c r="L74" s="160"/>
      <c r="M74" s="160"/>
      <c r="N74" s="160"/>
      <c r="O74" s="160"/>
      <c r="P74" s="160"/>
      <c r="Q74" s="160"/>
      <c r="R74" s="161"/>
      <c r="U74" s="158"/>
      <c r="V74" s="152"/>
    </row>
    <row r="75" spans="2:22" s="162" customFormat="1">
      <c r="B75" s="153" t="s">
        <v>229</v>
      </c>
      <c r="C75" s="516"/>
      <c r="D75" s="155">
        <f>'5.  2015-2020 LRAM'!Y756</f>
        <v>0</v>
      </c>
      <c r="E75" s="155">
        <f>'5.  2015-2020 LRAM'!Z756</f>
        <v>0</v>
      </c>
      <c r="F75" s="155">
        <f>'5.  2015-2020 LRAM'!AA756</f>
        <v>0</v>
      </c>
      <c r="G75" s="155">
        <f>'5.  2015-2020 LRAM'!AB756</f>
        <v>0</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SUM(D75:Q75)</f>
        <v>0</v>
      </c>
      <c r="U75" s="151"/>
      <c r="V75" s="152"/>
    </row>
    <row r="76" spans="2:22" s="162" customFormat="1" ht="16.5" customHeight="1">
      <c r="B76" s="153" t="s">
        <v>228</v>
      </c>
      <c r="C76" s="154"/>
      <c r="D76" s="155">
        <f>-'5.  2015-2020 LRAM'!Y757</f>
        <v>0</v>
      </c>
      <c r="E76" s="155">
        <f>-'5.  2015-2020 LRAM'!Z757</f>
        <v>0</v>
      </c>
      <c r="F76" s="155">
        <f>-'5.  2015-2020 LRAM'!AA757</f>
        <v>0</v>
      </c>
      <c r="G76" s="155">
        <f>-'5.  2015-2020 LRAM'!AB757</f>
        <v>0</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0</v>
      </c>
      <c r="S76" s="157"/>
      <c r="U76" s="151"/>
      <c r="V76" s="152"/>
    </row>
    <row r="77" spans="2:22" s="135" customFormat="1">
      <c r="B77" s="605" t="s">
        <v>67</v>
      </c>
      <c r="C77" s="601"/>
      <c r="D77" s="159"/>
      <c r="E77" s="159"/>
      <c r="F77" s="159"/>
      <c r="G77" s="159"/>
      <c r="H77" s="159"/>
      <c r="I77" s="159"/>
      <c r="J77" s="159"/>
      <c r="K77" s="160"/>
      <c r="L77" s="160"/>
      <c r="M77" s="160"/>
      <c r="N77" s="160"/>
      <c r="O77" s="160"/>
      <c r="P77" s="160"/>
      <c r="Q77" s="160"/>
      <c r="R77" s="161"/>
      <c r="U77" s="158"/>
      <c r="V77" s="152"/>
    </row>
    <row r="78" spans="2:22" s="162" customFormat="1">
      <c r="B78" s="153" t="s">
        <v>231</v>
      </c>
      <c r="C78" s="154"/>
      <c r="D78" s="155"/>
      <c r="E78" s="155"/>
      <c r="F78" s="155"/>
      <c r="G78" s="155"/>
      <c r="H78" s="155"/>
      <c r="I78" s="155"/>
      <c r="J78" s="155"/>
      <c r="K78" s="155"/>
      <c r="L78" s="155"/>
      <c r="M78" s="155"/>
      <c r="N78" s="155"/>
      <c r="O78" s="155"/>
      <c r="P78" s="155"/>
      <c r="Q78" s="155"/>
      <c r="R78" s="156">
        <f>SUM(D78:Q78)</f>
        <v>0</v>
      </c>
      <c r="U78" s="151"/>
      <c r="V78" s="152"/>
    </row>
    <row r="79" spans="2:22" s="162" customFormat="1">
      <c r="B79" s="153" t="s">
        <v>230</v>
      </c>
      <c r="C79" s="154"/>
      <c r="D79" s="155"/>
      <c r="E79" s="155"/>
      <c r="F79" s="155"/>
      <c r="G79" s="155"/>
      <c r="H79" s="155"/>
      <c r="I79" s="155"/>
      <c r="J79" s="155"/>
      <c r="K79" s="155"/>
      <c r="L79" s="155"/>
      <c r="M79" s="155"/>
      <c r="N79" s="155"/>
      <c r="O79" s="155"/>
      <c r="P79" s="155"/>
      <c r="Q79" s="155"/>
      <c r="R79" s="156">
        <f>SUM(D79:Q79)</f>
        <v>0</v>
      </c>
      <c r="S79" s="157"/>
      <c r="U79" s="151"/>
      <c r="V79" s="152"/>
    </row>
    <row r="80" spans="2:22" s="135" customFormat="1">
      <c r="B80" s="605" t="s">
        <v>67</v>
      </c>
      <c r="C80" s="601"/>
      <c r="D80" s="159"/>
      <c r="E80" s="159"/>
      <c r="F80" s="159"/>
      <c r="G80" s="159"/>
      <c r="H80" s="159"/>
      <c r="I80" s="159"/>
      <c r="J80" s="159"/>
      <c r="K80" s="160"/>
      <c r="L80" s="160"/>
      <c r="M80" s="160"/>
      <c r="N80" s="160"/>
      <c r="O80" s="160"/>
      <c r="P80" s="160"/>
      <c r="Q80" s="160"/>
      <c r="R80" s="161"/>
      <c r="U80" s="158"/>
      <c r="V80" s="152"/>
    </row>
    <row r="81" spans="2:22" s="162" customFormat="1">
      <c r="B81" s="153" t="s">
        <v>233</v>
      </c>
      <c r="C81" s="516"/>
      <c r="D81" s="155">
        <f>'5.  2015-2020 LRAM'!Y1124</f>
        <v>0</v>
      </c>
      <c r="E81" s="155">
        <f>'5.  2015-2020 LRAM'!Z1124</f>
        <v>92473.881260694136</v>
      </c>
      <c r="F81" s="155">
        <f>'5.  2015-2020 LRAM'!AA1124</f>
        <v>262655.9067532543</v>
      </c>
      <c r="G81" s="155">
        <f>'5.  2015-2020 LRAM'!AB1124</f>
        <v>11401.961766927841</v>
      </c>
      <c r="H81" s="155">
        <f>'5.  2015-2020 LRAM'!AC1124</f>
        <v>0</v>
      </c>
      <c r="I81" s="155">
        <f>'5.  2015-2020 LRAM'!AD1124</f>
        <v>0</v>
      </c>
      <c r="J81" s="155">
        <f>'5.  2015-2020 LRAM'!AE1124</f>
        <v>0</v>
      </c>
      <c r="K81" s="155">
        <f>'5.  2015-2020 LRAM'!AF1124</f>
        <v>4948.3540637975357</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371480.10384467378</v>
      </c>
      <c r="U81" s="151"/>
      <c r="V81" s="152"/>
    </row>
    <row r="82" spans="2:22" s="162" customFormat="1">
      <c r="B82" s="153" t="s">
        <v>232</v>
      </c>
      <c r="C82" s="154"/>
      <c r="D82" s="155">
        <f>-'5.  2015-2020 LRAM'!Y1125</f>
        <v>0</v>
      </c>
      <c r="E82" s="155">
        <f>-'5.  2015-2020 LRAM'!Z1125</f>
        <v>-32354.440999999999</v>
      </c>
      <c r="F82" s="155">
        <f>-'5.  2015-2020 LRAM'!AA1125</f>
        <v>-5070.7157999999999</v>
      </c>
      <c r="G82" s="155">
        <f>-'5.  2015-2020 LRAM'!AB1125</f>
        <v>-1114.9376</v>
      </c>
      <c r="H82" s="155">
        <f>-'5.  2015-2020 LRAM'!AC1125</f>
        <v>-83.081400000000002</v>
      </c>
      <c r="I82" s="155">
        <f>-'5.  2015-2020 LRAM'!AD1125</f>
        <v>-891.21559999999999</v>
      </c>
      <c r="J82" s="155">
        <f>-'5.  2015-2020 LRAM'!AE1125</f>
        <v>-1270.0458000000001</v>
      </c>
      <c r="K82" s="155">
        <f>-'5.  2015-2020 LRAM'!AF1125</f>
        <v>-1444.9386</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-42229.375800000002</v>
      </c>
      <c r="S82" s="157"/>
      <c r="U82" s="151"/>
      <c r="V82" s="152"/>
    </row>
    <row r="83" spans="2:22" s="135" customFormat="1">
      <c r="B83" s="605" t="s">
        <v>67</v>
      </c>
      <c r="C83" s="601"/>
      <c r="D83" s="159"/>
      <c r="E83" s="159"/>
      <c r="F83" s="159"/>
      <c r="G83" s="159"/>
      <c r="H83" s="159"/>
      <c r="I83" s="159"/>
      <c r="J83" s="159"/>
      <c r="K83" s="160"/>
      <c r="L83" s="160"/>
      <c r="M83" s="160"/>
      <c r="N83" s="160"/>
      <c r="O83" s="160"/>
      <c r="P83" s="160"/>
      <c r="Q83" s="160"/>
      <c r="R83" s="161"/>
      <c r="U83" s="158"/>
      <c r="V83" s="152"/>
    </row>
    <row r="84" spans="2:22" s="17" customFormat="1" ht="20.25" customHeight="1">
      <c r="B84" s="602" t="s">
        <v>43</v>
      </c>
      <c r="C84" s="601"/>
      <c r="D84" s="659">
        <f>'6.  Carrying Charges'!I237</f>
        <v>0</v>
      </c>
      <c r="E84" s="659">
        <f>'6.  Carrying Charges'!J237</f>
        <v>429.22775369458094</v>
      </c>
      <c r="F84" s="659">
        <f>'6.  Carrying Charges'!K237</f>
        <v>1839.0509362433379</v>
      </c>
      <c r="G84" s="659">
        <f>'6.  Carrying Charges'!L237</f>
        <v>73.445066291795243</v>
      </c>
      <c r="H84" s="659">
        <f>'6.  Carrying Charges'!M237</f>
        <v>-0.59316657875000023</v>
      </c>
      <c r="I84" s="659">
        <f>'6.  Carrying Charges'!N237</f>
        <v>-6.3629080441666668</v>
      </c>
      <c r="J84" s="659">
        <f>'6.  Carrying Charges'!O237</f>
        <v>-9.067597826250001</v>
      </c>
      <c r="K84" s="659">
        <f>'6.  Carrying Charges'!P237</f>
        <v>25.012926655071158</v>
      </c>
      <c r="L84" s="659">
        <f>'6.  Carrying Charges'!Q237</f>
        <v>0</v>
      </c>
      <c r="M84" s="659">
        <f>'6.  Carrying Charges'!R237</f>
        <v>0</v>
      </c>
      <c r="N84" s="659">
        <f>'6.  Carrying Charges'!S237</f>
        <v>0</v>
      </c>
      <c r="O84" s="659">
        <f>'6.  Carrying Charges'!T237</f>
        <v>0</v>
      </c>
      <c r="P84" s="659">
        <f>'6.  Carrying Charges'!U237</f>
        <v>0</v>
      </c>
      <c r="Q84" s="659">
        <f>'6.  Carrying Charges'!V237</f>
        <v>0</v>
      </c>
      <c r="R84" s="660">
        <f>SUM(D84:Q84)</f>
        <v>2350.7130104356188</v>
      </c>
      <c r="U84" s="151"/>
      <c r="V84" s="152"/>
    </row>
    <row r="85" spans="2:22" s="162" customFormat="1" ht="21.75" customHeight="1">
      <c r="B85" s="603" t="s">
        <v>240</v>
      </c>
      <c r="C85" s="604"/>
      <c r="D85" s="603">
        <f>SUM(D54:D83)+D84</f>
        <v>0</v>
      </c>
      <c r="E85" s="603">
        <f t="shared" ref="E85:R85" si="2">SUM(E54:E83)+E84</f>
        <v>60548.668014388721</v>
      </c>
      <c r="F85" s="603">
        <f t="shared" si="2"/>
        <v>259424.24188949764</v>
      </c>
      <c r="G85" s="603">
        <f t="shared" si="2"/>
        <v>10360.469233219637</v>
      </c>
      <c r="H85" s="603">
        <f t="shared" si="2"/>
        <v>-83.674566578750003</v>
      </c>
      <c r="I85" s="603">
        <f t="shared" si="2"/>
        <v>-897.57850804416671</v>
      </c>
      <c r="J85" s="603">
        <f t="shared" si="2"/>
        <v>-1279.1133978262501</v>
      </c>
      <c r="K85" s="603">
        <f t="shared" si="2"/>
        <v>3528.4283904526069</v>
      </c>
      <c r="L85" s="603">
        <f t="shared" si="2"/>
        <v>0</v>
      </c>
      <c r="M85" s="603">
        <f t="shared" si="2"/>
        <v>0</v>
      </c>
      <c r="N85" s="603">
        <f t="shared" si="2"/>
        <v>0</v>
      </c>
      <c r="O85" s="603">
        <f t="shared" si="2"/>
        <v>0</v>
      </c>
      <c r="P85" s="603">
        <f t="shared" si="2"/>
        <v>0</v>
      </c>
      <c r="Q85" s="603">
        <f t="shared" si="2"/>
        <v>0</v>
      </c>
      <c r="R85" s="784">
        <f t="shared" si="2"/>
        <v>331601.44105510943</v>
      </c>
      <c r="U85" s="151"/>
      <c r="V85" s="152"/>
    </row>
    <row r="86" spans="2:22" ht="20.25" customHeight="1">
      <c r="B86" s="446" t="s">
        <v>536</v>
      </c>
      <c r="C86" s="582"/>
      <c r="D86" s="581"/>
      <c r="E86" s="581"/>
      <c r="F86" s="581"/>
      <c r="G86" s="581"/>
      <c r="H86" s="581"/>
      <c r="I86" s="581"/>
      <c r="J86" s="581"/>
      <c r="K86" s="581"/>
      <c r="L86" s="581"/>
      <c r="M86" s="581"/>
      <c r="N86" s="581"/>
      <c r="O86" s="581"/>
      <c r="P86" s="581"/>
      <c r="Q86" s="581"/>
      <c r="R86" s="581"/>
      <c r="V86" s="13"/>
    </row>
    <row r="87" spans="2:22" ht="20.25" customHeight="1">
      <c r="B87" s="600"/>
      <c r="C87" s="66"/>
      <c r="E87" s="9"/>
      <c r="V87" s="13"/>
    </row>
    <row r="88" spans="2:22" ht="15">
      <c r="E88" s="9"/>
    </row>
    <row r="89" spans="2:22" ht="21" hidden="1" customHeight="1">
      <c r="B89" s="117" t="s">
        <v>537</v>
      </c>
      <c r="F89" s="569"/>
    </row>
    <row r="90" spans="2:22" s="529" customFormat="1" ht="27.75" hidden="1" customHeight="1">
      <c r="B90" s="550" t="s">
        <v>557</v>
      </c>
      <c r="C90" s="546"/>
      <c r="D90" s="546"/>
      <c r="E90" s="553"/>
      <c r="F90" s="546"/>
      <c r="G90" s="546"/>
      <c r="H90" s="546"/>
      <c r="I90" s="546"/>
      <c r="J90" s="546"/>
      <c r="T90" s="530"/>
      <c r="U90" s="530"/>
    </row>
    <row r="91" spans="2:22" ht="11.25" hidden="1" customHeight="1">
      <c r="B91" s="109"/>
    </row>
    <row r="92" spans="2:22" s="542" customFormat="1" ht="25.5" hidden="1" customHeight="1">
      <c r="B92" s="544"/>
      <c r="C92" s="540">
        <v>2011</v>
      </c>
      <c r="D92" s="540">
        <v>2012</v>
      </c>
      <c r="E92" s="540">
        <v>2013</v>
      </c>
      <c r="F92" s="540">
        <v>2014</v>
      </c>
      <c r="G92" s="540">
        <v>2015</v>
      </c>
      <c r="H92" s="540">
        <v>2016</v>
      </c>
      <c r="I92" s="540">
        <v>2017</v>
      </c>
      <c r="J92" s="540">
        <v>2018</v>
      </c>
      <c r="K92" s="540">
        <v>2019</v>
      </c>
      <c r="L92" s="540">
        <v>2020</v>
      </c>
      <c r="M92" s="541" t="s">
        <v>26</v>
      </c>
      <c r="T92" s="543"/>
      <c r="U92" s="543"/>
    </row>
    <row r="93" spans="2:22" s="89" customFormat="1" ht="23.25" hidden="1" customHeight="1">
      <c r="B93" s="197">
        <v>2011</v>
      </c>
      <c r="C93" s="535">
        <f>'4.  2011-2014 LRAM'!AM131</f>
        <v>0</v>
      </c>
      <c r="D93" s="536">
        <f>SUM('4.  2011-2014 LRAM'!Y259:AL259)</f>
        <v>0</v>
      </c>
      <c r="E93" s="536">
        <f>SUM('4.  2011-2014 LRAM'!Y388:AL388)</f>
        <v>0</v>
      </c>
      <c r="F93" s="537">
        <f>SUM('4.  2011-2014 LRAM'!Y517:AL517)</f>
        <v>0</v>
      </c>
      <c r="G93" s="537">
        <f>SUM('5.  2015-2020 LRAM'!Y199:AL199)</f>
        <v>0</v>
      </c>
      <c r="H93" s="536">
        <f>SUM('5.  2015-2020 LRAM'!Y382:AL382)</f>
        <v>0</v>
      </c>
      <c r="I93" s="537">
        <f>SUM('5.  2015-2020 LRAM'!Y565:AL565)</f>
        <v>0</v>
      </c>
      <c r="J93" s="536">
        <f>SUM('5.  2015-2020 LRAM'!Y748:AL748)</f>
        <v>0</v>
      </c>
      <c r="K93" s="536">
        <f>SUM('5.  2015-2020 LRAM'!Y931:AL931)</f>
        <v>28756.475625330888</v>
      </c>
      <c r="L93" s="536">
        <f>SUM('5.  2015-2020 LRAM'!Y1114:AL1114)</f>
        <v>27274.644367125387</v>
      </c>
      <c r="M93" s="536">
        <f>SUM(C93:L93)</f>
        <v>56031.119992456275</v>
      </c>
      <c r="T93" s="196"/>
      <c r="U93" s="196"/>
    </row>
    <row r="94" spans="2:22" s="89" customFormat="1" ht="23.25" hidden="1" customHeight="1">
      <c r="B94" s="197">
        <v>2012</v>
      </c>
      <c r="C94" s="538"/>
      <c r="D94" s="537">
        <f>SUM('4.  2011-2014 LRAM'!Y260:AL260)</f>
        <v>0</v>
      </c>
      <c r="E94" s="536">
        <f>SUM('4.  2011-2014 LRAM'!Y389:AL389)</f>
        <v>0</v>
      </c>
      <c r="F94" s="537">
        <f>SUM('4.  2011-2014 LRAM'!Y518:AL518)</f>
        <v>0</v>
      </c>
      <c r="G94" s="537">
        <f>SUM('5.  2015-2020 LRAM'!Y200:AL200)</f>
        <v>0</v>
      </c>
      <c r="H94" s="536">
        <f>SUM('5.  2015-2020 LRAM'!Y383:AL383)</f>
        <v>0</v>
      </c>
      <c r="I94" s="537">
        <f>SUM('5.  2015-2020 LRAM'!Y566:AL566)</f>
        <v>0</v>
      </c>
      <c r="J94" s="536">
        <f>SUM('5.  2015-2020 LRAM'!Y749:AL749)</f>
        <v>0</v>
      </c>
      <c r="K94" s="536">
        <f>SUM('5.  2015-2020 LRAM'!Y932:AL932)</f>
        <v>31013.079723019058</v>
      </c>
      <c r="L94" s="536">
        <f>SUM('5.  2015-2020 LRAM'!Y1115:AL1115)</f>
        <v>29808.28099541656</v>
      </c>
      <c r="M94" s="536">
        <f>SUM(D94:L94)</f>
        <v>60821.360718435622</v>
      </c>
      <c r="T94" s="196"/>
      <c r="U94" s="196"/>
    </row>
    <row r="95" spans="2:22" s="89" customFormat="1" ht="23.25" hidden="1" customHeight="1">
      <c r="B95" s="197">
        <v>2013</v>
      </c>
      <c r="C95" s="539"/>
      <c r="D95" s="539"/>
      <c r="E95" s="537">
        <f>SUM('4.  2011-2014 LRAM'!Y390:AL390)</f>
        <v>0</v>
      </c>
      <c r="F95" s="537">
        <f>SUM('4.  2011-2014 LRAM'!Y519:AL519)</f>
        <v>0</v>
      </c>
      <c r="G95" s="537">
        <f>SUM('5.  2015-2020 LRAM'!Y201:AL201)</f>
        <v>0</v>
      </c>
      <c r="H95" s="536">
        <f>SUM('5.  2015-2020 LRAM'!Y384:AL384)</f>
        <v>0</v>
      </c>
      <c r="I95" s="537">
        <f>SUM('5.  2015-2020 LRAM'!Y567:AL567)</f>
        <v>0</v>
      </c>
      <c r="J95" s="536">
        <f>SUM('5.  2015-2020 LRAM'!Y750:AL750)</f>
        <v>0</v>
      </c>
      <c r="K95" s="536">
        <f>SUM('5.  2015-2020 LRAM'!Y933:AL933)</f>
        <v>16853.226978406157</v>
      </c>
      <c r="L95" s="536">
        <f>SUM('5.  2015-2020 LRAM'!Y1116:AL1116)</f>
        <v>15753.107552623153</v>
      </c>
      <c r="M95" s="536">
        <f>SUM(C95:L95)</f>
        <v>32606.334531029308</v>
      </c>
      <c r="T95" s="196"/>
      <c r="U95" s="196"/>
    </row>
    <row r="96" spans="2:22" s="89" customFormat="1" ht="23.25" hidden="1" customHeight="1">
      <c r="B96" s="197">
        <v>2014</v>
      </c>
      <c r="C96" s="539"/>
      <c r="D96" s="539"/>
      <c r="E96" s="539"/>
      <c r="F96" s="537">
        <f>SUM('4.  2011-2014 LRAM'!Y520:AL520)</f>
        <v>0</v>
      </c>
      <c r="G96" s="537">
        <f>SUM('5.  2015-2020 LRAM'!Y202:AL202)</f>
        <v>0</v>
      </c>
      <c r="H96" s="536">
        <f>SUM('5.  2015-2020 LRAM'!Y385:AL385)</f>
        <v>0</v>
      </c>
      <c r="I96" s="537">
        <f>SUM('5.  2015-2020 LRAM'!Y568:AL568)</f>
        <v>0</v>
      </c>
      <c r="J96" s="536">
        <f>SUM('5.  2015-2020 LRAM'!Y751:AL751)</f>
        <v>0</v>
      </c>
      <c r="K96" s="536">
        <f>SUM('5.  2015-2020 LRAM'!Y934:AL934)</f>
        <v>26206.04921657468</v>
      </c>
      <c r="L96" s="536">
        <f>SUM('5.  2015-2020 LRAM'!Y1117:AL1117)</f>
        <v>23855.42405331376</v>
      </c>
      <c r="M96" s="536">
        <f>SUM(F96:L96)</f>
        <v>50061.47326988844</v>
      </c>
      <c r="T96" s="196"/>
      <c r="U96" s="196"/>
    </row>
    <row r="97" spans="2:21" s="89" customFormat="1" ht="23.25" hidden="1" customHeight="1">
      <c r="B97" s="197">
        <v>2015</v>
      </c>
      <c r="C97" s="539"/>
      <c r="D97" s="539"/>
      <c r="E97" s="539"/>
      <c r="F97" s="539"/>
      <c r="G97" s="537">
        <f>SUM('5.  2015-2020 LRAM'!Y203:AL203)</f>
        <v>0</v>
      </c>
      <c r="H97" s="536">
        <f>SUM('5.  2015-2020 LRAM'!Y386:AL386)</f>
        <v>0</v>
      </c>
      <c r="I97" s="537">
        <f>SUM('5.  2015-2020 LRAM'!Y569:AL569)</f>
        <v>0</v>
      </c>
      <c r="J97" s="536">
        <f>SUM('5.  2015-2020 LRAM'!Y752:AL752)</f>
        <v>0</v>
      </c>
      <c r="K97" s="536">
        <f>SUM('5.  2015-2020 LRAM'!Y935:AL935)</f>
        <v>39003.842107999997</v>
      </c>
      <c r="L97" s="536">
        <f>SUM('5.  2015-2020 LRAM'!Y1118:AL1118)</f>
        <v>36655.355877999995</v>
      </c>
      <c r="M97" s="536">
        <f>SUM(G97:L97)</f>
        <v>75659.197985999985</v>
      </c>
      <c r="T97" s="196"/>
      <c r="U97" s="196"/>
    </row>
    <row r="98" spans="2:21" s="89" customFormat="1" ht="23.25" hidden="1" customHeight="1">
      <c r="B98" s="197">
        <v>2016</v>
      </c>
      <c r="C98" s="539"/>
      <c r="D98" s="539"/>
      <c r="E98" s="539"/>
      <c r="F98" s="539"/>
      <c r="G98" s="539"/>
      <c r="H98" s="536">
        <f>SUM('5.  2015-2020 LRAM'!Y387:AL387)</f>
        <v>0</v>
      </c>
      <c r="I98" s="537">
        <f>SUM('5.  2015-2020 LRAM'!Y570:AL570)</f>
        <v>0</v>
      </c>
      <c r="J98" s="536">
        <f>SUM('5.  2015-2020 LRAM'!Y753:AL753)</f>
        <v>0</v>
      </c>
      <c r="K98" s="536">
        <f>SUM('5.  2015-2020 LRAM'!Y936:AL936)</f>
        <v>60335.265163051845</v>
      </c>
      <c r="L98" s="536">
        <f>SUM('5.  2015-2020 LRAM'!Y1119:AL1119)</f>
        <v>53916.061922299195</v>
      </c>
      <c r="M98" s="536">
        <f>SUM(H98:L98)</f>
        <v>114251.32708535105</v>
      </c>
      <c r="T98" s="196"/>
      <c r="U98" s="196"/>
    </row>
    <row r="99" spans="2:21" s="89" customFormat="1" ht="23.25" hidden="1" customHeight="1">
      <c r="B99" s="197">
        <v>2017</v>
      </c>
      <c r="C99" s="539"/>
      <c r="D99" s="539"/>
      <c r="E99" s="539"/>
      <c r="F99" s="539"/>
      <c r="G99" s="539"/>
      <c r="H99" s="539"/>
      <c r="I99" s="536">
        <f>SUM('5.  2015-2020 LRAM'!Y571:AL571)</f>
        <v>0</v>
      </c>
      <c r="J99" s="536">
        <f>SUM('5.  2015-2020 LRAM'!Y754:AL754)</f>
        <v>0</v>
      </c>
      <c r="K99" s="536">
        <f>SUM('5.  2015-2020 LRAM'!Y937:AL937)</f>
        <v>75452.333255632693</v>
      </c>
      <c r="L99" s="536">
        <f>SUM('5.  2015-2020 LRAM'!Y1120:AL1120)</f>
        <v>65004.552289684296</v>
      </c>
      <c r="M99" s="536">
        <f>SUM(I99:L99)</f>
        <v>140456.885545317</v>
      </c>
      <c r="T99" s="196"/>
      <c r="U99" s="196"/>
    </row>
    <row r="100" spans="2:21" s="89" customFormat="1" ht="23.25" hidden="1" customHeight="1">
      <c r="B100" s="197">
        <v>2018</v>
      </c>
      <c r="C100" s="539"/>
      <c r="D100" s="539"/>
      <c r="E100" s="539"/>
      <c r="F100" s="539"/>
      <c r="G100" s="539"/>
      <c r="H100" s="539"/>
      <c r="I100" s="539"/>
      <c r="J100" s="536">
        <f>SUM('5.  2015-2020 LRAM'!Y755:AL755)</f>
        <v>0</v>
      </c>
      <c r="K100" s="536">
        <f>SUM('5.  2015-2020 LRAM'!Y938:AL938)</f>
        <v>52399.636734429427</v>
      </c>
      <c r="L100" s="536">
        <f>SUM('5.  2015-2020 LRAM'!Y1121:AL1121)</f>
        <v>50653.452079931725</v>
      </c>
      <c r="M100" s="536">
        <f>SUM(J100:L100)</f>
        <v>103053.08881436115</v>
      </c>
      <c r="T100" s="196"/>
      <c r="U100" s="196"/>
    </row>
    <row r="101" spans="2:21" s="89" customFormat="1" ht="23.25" hidden="1" customHeight="1">
      <c r="B101" s="197">
        <v>2019</v>
      </c>
      <c r="C101" s="539"/>
      <c r="D101" s="539"/>
      <c r="E101" s="539"/>
      <c r="F101" s="539"/>
      <c r="G101" s="539"/>
      <c r="H101" s="539"/>
      <c r="I101" s="539"/>
      <c r="J101" s="539"/>
      <c r="K101" s="536">
        <f>SUM('5.  2015-2020 LRAM'!Y939:AL939)</f>
        <v>68232.563325660522</v>
      </c>
      <c r="L101" s="536">
        <f>SUM('5.  2015-2020 LRAM'!Y1122:AL1122)</f>
        <v>68559.22470627974</v>
      </c>
      <c r="M101" s="536">
        <f>SUM(K101:L101)</f>
        <v>136791.78803194026</v>
      </c>
      <c r="T101" s="196"/>
      <c r="U101" s="196"/>
    </row>
    <row r="102" spans="2:21" s="89" customFormat="1" ht="23.25" hidden="1" customHeight="1">
      <c r="B102" s="197">
        <v>2020</v>
      </c>
      <c r="C102" s="539"/>
      <c r="D102" s="539"/>
      <c r="E102" s="539"/>
      <c r="F102" s="539"/>
      <c r="G102" s="539"/>
      <c r="H102" s="539"/>
      <c r="I102" s="539"/>
      <c r="J102" s="539"/>
      <c r="K102" s="539"/>
      <c r="L102" s="538">
        <f>SUM('5.  2015-2020 LRAM'!Y1123:AL1123)</f>
        <v>11676.817704056648</v>
      </c>
      <c r="M102" s="538">
        <f>L102</f>
        <v>11676.817704056648</v>
      </c>
      <c r="T102" s="196"/>
      <c r="U102" s="196"/>
    </row>
    <row r="103" spans="2:21" s="195" customFormat="1" ht="24" hidden="1" customHeight="1">
      <c r="B103" s="551" t="s">
        <v>519</v>
      </c>
      <c r="C103" s="535">
        <f>C93</f>
        <v>0</v>
      </c>
      <c r="D103" s="536">
        <f>D93+D94</f>
        <v>0</v>
      </c>
      <c r="E103" s="536">
        <f>E93+E94+E95</f>
        <v>0</v>
      </c>
      <c r="F103" s="536">
        <f>F93+F94+F95+F96</f>
        <v>0</v>
      </c>
      <c r="G103" s="536">
        <f>G93+G94+G95+G96+G97</f>
        <v>0</v>
      </c>
      <c r="H103" s="536">
        <f>H93+H94+H95+H96+H97+H98</f>
        <v>0</v>
      </c>
      <c r="I103" s="536">
        <f>I93+I94+I95+I96+I97+I98+I99</f>
        <v>0</v>
      </c>
      <c r="J103" s="536">
        <f>J93+J94+J95+J96+J97+J98+J99+J100</f>
        <v>0</v>
      </c>
      <c r="K103" s="536">
        <f>K93+K94+K95+K96+K97+K98+K99+K100+K101</f>
        <v>398252.47213010525</v>
      </c>
      <c r="L103" s="536">
        <f>SUM(L93:L102)</f>
        <v>383156.92154873046</v>
      </c>
      <c r="M103" s="536">
        <f>SUM(M93:M102)</f>
        <v>781409.39367883571</v>
      </c>
      <c r="T103" s="198"/>
      <c r="U103" s="198"/>
    </row>
    <row r="104" spans="2:21" s="27" customFormat="1" ht="24.75" hidden="1" customHeight="1">
      <c r="B104" s="552" t="s">
        <v>518</v>
      </c>
      <c r="C104" s="534">
        <f>'4.  2011-2014 LRAM'!AM132</f>
        <v>0</v>
      </c>
      <c r="D104" s="534">
        <f>'4.  2011-2014 LRAM'!AM262</f>
        <v>0</v>
      </c>
      <c r="E104" s="534">
        <f>'4.  2011-2014 LRAM'!AM392</f>
        <v>0</v>
      </c>
      <c r="F104" s="534">
        <f>'4.  2011-2014 LRAM'!AM522</f>
        <v>0</v>
      </c>
      <c r="G104" s="534">
        <f>'5.  2015-2020 LRAM'!AM205</f>
        <v>0</v>
      </c>
      <c r="H104" s="534">
        <f>'5.  2015-2020 LRAM'!AM389</f>
        <v>0</v>
      </c>
      <c r="I104" s="534">
        <f>'5.  2015-2020 LRAM'!AM573</f>
        <v>0</v>
      </c>
      <c r="J104" s="534">
        <f>'5.  2015-2020 LRAM'!AM757</f>
        <v>0</v>
      </c>
      <c r="K104" s="534">
        <f>'5.  2015-2020 LRAM'!AM941</f>
        <v>49723.885699999992</v>
      </c>
      <c r="L104" s="534">
        <f>'5.  2015-2020 LRAM'!AM1125</f>
        <v>42229.375800000002</v>
      </c>
      <c r="M104" s="536">
        <f>SUM(C104:L104)</f>
        <v>91953.261499999993</v>
      </c>
      <c r="T104" s="88"/>
      <c r="U104" s="88"/>
    </row>
    <row r="105" spans="2:21" ht="24.75" hidden="1" customHeight="1">
      <c r="B105" s="552" t="s">
        <v>43</v>
      </c>
      <c r="C105" s="534">
        <f>'6.  Carrying Charges'!W27</f>
        <v>0</v>
      </c>
      <c r="D105" s="534">
        <f>'6.  Carrying Charges'!W42</f>
        <v>0</v>
      </c>
      <c r="E105" s="534">
        <f>'6.  Carrying Charges'!W57</f>
        <v>0</v>
      </c>
      <c r="F105" s="534">
        <f>'6.  Carrying Charges'!W72</f>
        <v>0</v>
      </c>
      <c r="G105" s="534">
        <f>'6.  Carrying Charges'!W87</f>
        <v>0</v>
      </c>
      <c r="H105" s="534">
        <f>'6.  Carrying Charges'!W102</f>
        <v>0</v>
      </c>
      <c r="I105" s="534">
        <f>'6.  Carrying Charges'!W117</f>
        <v>0</v>
      </c>
      <c r="J105" s="534">
        <f>'6.  Carrying Charges'!W132</f>
        <v>0</v>
      </c>
      <c r="K105" s="534">
        <f>'6.  Carrying Charges'!W147</f>
        <v>0</v>
      </c>
      <c r="L105" s="534">
        <f>'6.  Carrying Charges'!W162</f>
        <v>1412.3484355082985</v>
      </c>
      <c r="M105" s="536">
        <f>SUM(C105:L105)</f>
        <v>1412.3484355082985</v>
      </c>
    </row>
    <row r="106" spans="2:21" ht="23.25" hidden="1" customHeight="1">
      <c r="B106" s="551" t="s">
        <v>26</v>
      </c>
      <c r="C106" s="534">
        <f>C103-C104+C105</f>
        <v>0</v>
      </c>
      <c r="D106" s="534">
        <f t="shared" ref="D106:J106" si="3">D103-D104+D105</f>
        <v>0</v>
      </c>
      <c r="E106" s="534">
        <f t="shared" si="3"/>
        <v>0</v>
      </c>
      <c r="F106" s="534">
        <f t="shared" si="3"/>
        <v>0</v>
      </c>
      <c r="G106" s="534">
        <f t="shared" si="3"/>
        <v>0</v>
      </c>
      <c r="H106" s="534">
        <f t="shared" si="3"/>
        <v>0</v>
      </c>
      <c r="I106" s="534">
        <f t="shared" si="3"/>
        <v>0</v>
      </c>
      <c r="J106" s="534">
        <f t="shared" si="3"/>
        <v>0</v>
      </c>
      <c r="K106" s="534">
        <f>K103-K104+K105</f>
        <v>348528.58643010526</v>
      </c>
      <c r="L106" s="534">
        <f>L103-L104+L105</f>
        <v>342339.8941842388</v>
      </c>
      <c r="M106" s="534">
        <f>M103-M104+M105</f>
        <v>690868.48061434401</v>
      </c>
    </row>
    <row r="107" spans="2:21" hidden="1"/>
    <row r="108" spans="2:21" thickBot="1">
      <c r="B108" s="569" t="s">
        <v>526</v>
      </c>
      <c r="D108" s="754">
        <v>2020</v>
      </c>
      <c r="E108" s="810" t="s">
        <v>26</v>
      </c>
    </row>
    <row r="109" spans="2:21" thickBot="1">
      <c r="B109" s="889" t="s">
        <v>29</v>
      </c>
      <c r="C109" s="746" t="s">
        <v>808</v>
      </c>
      <c r="D109" s="747">
        <f>D81</f>
        <v>0</v>
      </c>
      <c r="E109" s="747"/>
    </row>
    <row r="110" spans="2:21" thickBot="1">
      <c r="B110" s="890"/>
      <c r="C110" s="748" t="s">
        <v>809</v>
      </c>
      <c r="D110" s="747">
        <f>D82</f>
        <v>0</v>
      </c>
      <c r="E110" s="747">
        <f>D110+D109</f>
        <v>0</v>
      </c>
    </row>
    <row r="111" spans="2:21" thickBot="1">
      <c r="B111" s="889" t="s">
        <v>810</v>
      </c>
      <c r="C111" s="748" t="s">
        <v>808</v>
      </c>
      <c r="D111" s="747">
        <f>E81</f>
        <v>92473.881260694136</v>
      </c>
      <c r="E111" s="747"/>
    </row>
    <row r="112" spans="2:21" thickBot="1">
      <c r="B112" s="890"/>
      <c r="C112" s="748" t="s">
        <v>809</v>
      </c>
      <c r="D112" s="747">
        <f>E82</f>
        <v>-32354.440999999999</v>
      </c>
      <c r="E112" s="747">
        <f>D112+D111</f>
        <v>60119.440260694137</v>
      </c>
    </row>
    <row r="113" spans="2:9" thickBot="1">
      <c r="B113" s="889" t="s">
        <v>811</v>
      </c>
      <c r="C113" s="748" t="s">
        <v>808</v>
      </c>
      <c r="D113" s="747">
        <f>F81</f>
        <v>262655.9067532543</v>
      </c>
      <c r="E113" s="747"/>
    </row>
    <row r="114" spans="2:9" thickBot="1">
      <c r="B114" s="890"/>
      <c r="C114" s="748" t="s">
        <v>809</v>
      </c>
      <c r="D114" s="747">
        <f>F82</f>
        <v>-5070.7157999999999</v>
      </c>
      <c r="E114" s="747">
        <f>D114+D113</f>
        <v>257585.19095325429</v>
      </c>
    </row>
    <row r="115" spans="2:9" thickBot="1">
      <c r="B115" s="889" t="s">
        <v>812</v>
      </c>
      <c r="C115" s="748" t="s">
        <v>808</v>
      </c>
      <c r="D115" s="747">
        <f>G81</f>
        <v>11401.961766927841</v>
      </c>
      <c r="E115" s="747"/>
    </row>
    <row r="116" spans="2:9" thickBot="1">
      <c r="B116" s="890"/>
      <c r="C116" s="748" t="s">
        <v>809</v>
      </c>
      <c r="D116" s="747">
        <f>G82</f>
        <v>-1114.9376</v>
      </c>
      <c r="E116" s="747">
        <f>D116+D115</f>
        <v>10287.024166927842</v>
      </c>
    </row>
    <row r="117" spans="2:9" thickBot="1">
      <c r="B117" s="889" t="s">
        <v>814</v>
      </c>
      <c r="C117" s="748" t="s">
        <v>808</v>
      </c>
      <c r="D117" s="747">
        <f>H81</f>
        <v>0</v>
      </c>
      <c r="E117" s="747"/>
    </row>
    <row r="118" spans="2:9" thickBot="1">
      <c r="B118" s="893"/>
      <c r="C118" s="748" t="s">
        <v>809</v>
      </c>
      <c r="D118" s="747">
        <f>H82</f>
        <v>-83.081400000000002</v>
      </c>
      <c r="E118" s="747">
        <f>D118+D117</f>
        <v>-83.081400000000002</v>
      </c>
    </row>
    <row r="119" spans="2:9" ht="16.5" thickTop="1" thickBot="1">
      <c r="B119" s="889" t="s">
        <v>31</v>
      </c>
      <c r="C119" s="748" t="s">
        <v>808</v>
      </c>
      <c r="D119" s="747">
        <f>I81</f>
        <v>0</v>
      </c>
      <c r="E119" s="747"/>
    </row>
    <row r="120" spans="2:9" thickBot="1">
      <c r="B120" s="893"/>
      <c r="C120" s="748" t="s">
        <v>809</v>
      </c>
      <c r="D120" s="747">
        <f>I82</f>
        <v>-891.21559999999999</v>
      </c>
      <c r="E120" s="747">
        <f>D120+D119</f>
        <v>-891.21559999999999</v>
      </c>
    </row>
    <row r="121" spans="2:9" ht="16.5" thickTop="1" thickBot="1">
      <c r="B121" s="889" t="s">
        <v>813</v>
      </c>
      <c r="C121" s="748" t="s">
        <v>808</v>
      </c>
      <c r="D121" s="747">
        <f>J81</f>
        <v>0</v>
      </c>
      <c r="E121" s="747"/>
    </row>
    <row r="122" spans="2:9" thickBot="1">
      <c r="B122" s="893"/>
      <c r="C122" s="749" t="s">
        <v>809</v>
      </c>
      <c r="D122" s="747">
        <f>J82</f>
        <v>-1270.0458000000001</v>
      </c>
      <c r="E122" s="747">
        <f>D122+D121</f>
        <v>-1270.0458000000001</v>
      </c>
    </row>
    <row r="123" spans="2:9" ht="16.5" thickTop="1" thickBot="1">
      <c r="B123" s="889" t="s">
        <v>396</v>
      </c>
      <c r="C123" s="748" t="s">
        <v>808</v>
      </c>
      <c r="D123" s="747">
        <f>K81</f>
        <v>4948.3540637975357</v>
      </c>
      <c r="E123" s="747"/>
    </row>
    <row r="124" spans="2:9" thickBot="1">
      <c r="B124" s="893"/>
      <c r="C124" s="749" t="s">
        <v>809</v>
      </c>
      <c r="D124" s="747">
        <f>K82</f>
        <v>-1444.9386</v>
      </c>
      <c r="E124" s="747">
        <f>D124+D123</f>
        <v>3503.4154637975357</v>
      </c>
    </row>
    <row r="125" spans="2:9" ht="16.5" thickTop="1" thickBot="1">
      <c r="B125" s="894" t="s">
        <v>26</v>
      </c>
      <c r="C125" s="748" t="s">
        <v>808</v>
      </c>
      <c r="D125" s="747">
        <f>D109+D111+D113+D115+D117+D119+D121+D123</f>
        <v>371480.10384467378</v>
      </c>
      <c r="E125" s="747"/>
    </row>
    <row r="126" spans="2:9" thickBot="1">
      <c r="B126" s="893"/>
      <c r="C126" s="749" t="s">
        <v>809</v>
      </c>
      <c r="D126" s="747">
        <f>D110+D112+D114+D116+D118+D120+D122+D124</f>
        <v>-42229.375800000002</v>
      </c>
      <c r="E126" s="747">
        <f>D126+D125</f>
        <v>329250.7280446738</v>
      </c>
    </row>
    <row r="127" spans="2:9" ht="17.25" thickTop="1" thickBot="1">
      <c r="B127" s="12"/>
      <c r="C127" s="12"/>
      <c r="D127" s="750"/>
      <c r="I127" s="750"/>
    </row>
    <row r="128" spans="2:9" thickBot="1">
      <c r="B128" s="12"/>
      <c r="C128" s="751" t="s">
        <v>815</v>
      </c>
      <c r="D128" s="752" t="s">
        <v>41</v>
      </c>
      <c r="E128" s="752" t="s">
        <v>816</v>
      </c>
      <c r="F128" s="752" t="s">
        <v>43</v>
      </c>
      <c r="G128" s="752" t="s">
        <v>817</v>
      </c>
      <c r="H128" s="752" t="s">
        <v>847</v>
      </c>
      <c r="I128" s="752" t="s">
        <v>848</v>
      </c>
    </row>
    <row r="129" spans="2:9" thickBot="1">
      <c r="B129" s="12"/>
      <c r="C129" s="753" t="s">
        <v>29</v>
      </c>
      <c r="D129" s="748" t="s">
        <v>27</v>
      </c>
      <c r="E129" s="801">
        <f>E110</f>
        <v>0</v>
      </c>
      <c r="F129" s="801">
        <f>D84</f>
        <v>0</v>
      </c>
      <c r="G129" s="801">
        <f>E129+F129</f>
        <v>0</v>
      </c>
      <c r="H129" s="814">
        <v>270338602</v>
      </c>
      <c r="I129" s="813">
        <f>G129/H129</f>
        <v>0</v>
      </c>
    </row>
    <row r="130" spans="2:9" thickBot="1">
      <c r="B130" s="12"/>
      <c r="C130" s="753" t="s">
        <v>810</v>
      </c>
      <c r="D130" s="748" t="s">
        <v>27</v>
      </c>
      <c r="E130" s="801">
        <f>E112</f>
        <v>60119.440260694137</v>
      </c>
      <c r="F130" s="801">
        <f>E84</f>
        <v>429.22775369458094</v>
      </c>
      <c r="G130" s="801">
        <f>E130+F130</f>
        <v>60548.668014388721</v>
      </c>
      <c r="H130" s="814">
        <v>94820550</v>
      </c>
      <c r="I130" s="813">
        <f t="shared" ref="I130:I136" si="4">G130/H130</f>
        <v>6.385606075306325E-4</v>
      </c>
    </row>
    <row r="131" spans="2:9" thickBot="1">
      <c r="B131" s="12"/>
      <c r="C131" s="753" t="s">
        <v>818</v>
      </c>
      <c r="D131" s="748" t="s">
        <v>28</v>
      </c>
      <c r="E131" s="801">
        <f>E114</f>
        <v>257585.19095325429</v>
      </c>
      <c r="F131" s="801">
        <f>F84</f>
        <v>1839.0509362433379</v>
      </c>
      <c r="G131" s="801">
        <f t="shared" ref="G131:G136" si="5">E131+F131</f>
        <v>259424.24188949764</v>
      </c>
      <c r="H131" s="814">
        <v>511400</v>
      </c>
      <c r="I131" s="813">
        <f t="shared" si="4"/>
        <v>0.50728244405455147</v>
      </c>
    </row>
    <row r="132" spans="2:9" thickBot="1">
      <c r="B132" s="12"/>
      <c r="C132" s="753" t="s">
        <v>812</v>
      </c>
      <c r="D132" s="748" t="s">
        <v>28</v>
      </c>
      <c r="E132" s="801">
        <f>E116</f>
        <v>10287.024166927842</v>
      </c>
      <c r="F132" s="801">
        <f>G84</f>
        <v>73.445066291795243</v>
      </c>
      <c r="G132" s="801">
        <f t="shared" si="5"/>
        <v>10360.469233219637</v>
      </c>
      <c r="H132" s="814">
        <v>241408</v>
      </c>
      <c r="I132" s="813">
        <f t="shared" si="4"/>
        <v>4.2916842992857064E-2</v>
      </c>
    </row>
    <row r="133" spans="2:9" thickBot="1">
      <c r="B133" s="12"/>
      <c r="C133" s="753" t="s">
        <v>30</v>
      </c>
      <c r="D133" s="748" t="s">
        <v>28</v>
      </c>
      <c r="E133" s="801">
        <f>E118</f>
        <v>-83.081400000000002</v>
      </c>
      <c r="F133" s="801">
        <f>H84</f>
        <v>-0.59316657875000023</v>
      </c>
      <c r="G133" s="801">
        <f t="shared" si="5"/>
        <v>-83.674566578750003</v>
      </c>
      <c r="H133" s="814">
        <v>1196</v>
      </c>
      <c r="I133" s="813">
        <v>-7.0199999999999999E-2</v>
      </c>
    </row>
    <row r="134" spans="2:9" thickBot="1">
      <c r="B134" s="12"/>
      <c r="C134" s="753" t="s">
        <v>31</v>
      </c>
      <c r="D134" s="748" t="s">
        <v>28</v>
      </c>
      <c r="E134" s="801">
        <f>E120</f>
        <v>-891.21559999999999</v>
      </c>
      <c r="F134" s="801">
        <f>I84</f>
        <v>-6.3629080441666668</v>
      </c>
      <c r="G134" s="801">
        <f t="shared" si="5"/>
        <v>-897.57850804416671</v>
      </c>
      <c r="H134" s="814">
        <v>9569</v>
      </c>
      <c r="I134" s="813">
        <f t="shared" si="4"/>
        <v>-9.3800659216654481E-2</v>
      </c>
    </row>
    <row r="135" spans="2:9" thickBot="1">
      <c r="B135" s="12"/>
      <c r="C135" s="753" t="s">
        <v>813</v>
      </c>
      <c r="D135" s="748" t="s">
        <v>27</v>
      </c>
      <c r="E135" s="801">
        <f>E122</f>
        <v>-1270.0458000000001</v>
      </c>
      <c r="F135" s="801">
        <f>J84</f>
        <v>-9.067597826250001</v>
      </c>
      <c r="G135" s="801">
        <f t="shared" si="5"/>
        <v>-1279.1133978262501</v>
      </c>
      <c r="H135" s="814">
        <v>2209115</v>
      </c>
      <c r="I135" s="813">
        <f t="shared" si="4"/>
        <v>-5.7901621139064741E-4</v>
      </c>
    </row>
    <row r="136" spans="2:9" thickBot="1">
      <c r="B136" s="12"/>
      <c r="C136" s="753" t="s">
        <v>396</v>
      </c>
      <c r="D136" s="748" t="s">
        <v>28</v>
      </c>
      <c r="E136" s="801">
        <f>E124</f>
        <v>3503.4154637975357</v>
      </c>
      <c r="F136" s="801">
        <f>K84</f>
        <v>25.012926655071158</v>
      </c>
      <c r="G136" s="801">
        <f t="shared" si="5"/>
        <v>3528.4283904526069</v>
      </c>
      <c r="H136" s="814">
        <v>461693</v>
      </c>
      <c r="I136" s="813">
        <f t="shared" si="4"/>
        <v>7.6423692593403127E-3</v>
      </c>
    </row>
    <row r="137" spans="2:9" thickBot="1">
      <c r="B137" s="12"/>
      <c r="C137" s="753" t="s">
        <v>26</v>
      </c>
      <c r="D137" s="748"/>
      <c r="E137" s="801">
        <f>E126+G126</f>
        <v>329250.7280446738</v>
      </c>
      <c r="F137" s="801">
        <f>R84-1</f>
        <v>2349.7130104356188</v>
      </c>
      <c r="G137" s="801">
        <f>SUM(G129:G136)</f>
        <v>331601.44105510938</v>
      </c>
      <c r="H137" s="801"/>
      <c r="I137" s="801"/>
    </row>
  </sheetData>
  <mergeCells count="29">
    <mergeCell ref="B119:B120"/>
    <mergeCell ref="B121:B122"/>
    <mergeCell ref="B125:B126"/>
    <mergeCell ref="B123:B124"/>
    <mergeCell ref="B117:B118"/>
    <mergeCell ref="B109:B110"/>
    <mergeCell ref="B111:B112"/>
    <mergeCell ref="B113:B114"/>
    <mergeCell ref="B115:B116"/>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4" zoomScale="80" zoomScaleNormal="80" workbookViewId="0">
      <selection activeCell="E34" sqref="E34:F3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18" t="s">
        <v>171</v>
      </c>
      <c r="C14" s="125" t="s">
        <v>175</v>
      </c>
    </row>
    <row r="15" spans="2:3" ht="26.25" customHeight="1" thickBot="1">
      <c r="C15" s="127" t="s">
        <v>406</v>
      </c>
    </row>
    <row r="16" spans="2:3" ht="27" customHeight="1" thickBot="1">
      <c r="C16" s="549" t="s">
        <v>551</v>
      </c>
    </row>
    <row r="19" spans="2:8" ht="15.75">
      <c r="B19" s="518" t="s">
        <v>611</v>
      </c>
    </row>
    <row r="20" spans="2:8" ht="13.5" customHeight="1"/>
    <row r="21" spans="2:8" ht="41.1" customHeight="1">
      <c r="B21" s="886" t="s">
        <v>674</v>
      </c>
      <c r="C21" s="886"/>
      <c r="D21" s="886"/>
      <c r="E21" s="886"/>
      <c r="F21" s="886"/>
      <c r="G21" s="886"/>
      <c r="H21" s="886"/>
    </row>
    <row r="23" spans="2:8" s="589" customFormat="1" ht="15.75">
      <c r="B23" s="599" t="s">
        <v>546</v>
      </c>
      <c r="C23" s="599" t="s">
        <v>561</v>
      </c>
      <c r="D23" s="599" t="s">
        <v>545</v>
      </c>
      <c r="E23" s="897" t="s">
        <v>34</v>
      </c>
      <c r="F23" s="898"/>
      <c r="G23" s="897" t="s">
        <v>544</v>
      </c>
      <c r="H23" s="898"/>
    </row>
    <row r="24" spans="2:8">
      <c r="B24" s="588">
        <v>1</v>
      </c>
      <c r="C24" s="624" t="s">
        <v>558</v>
      </c>
      <c r="D24" s="587" t="s">
        <v>849</v>
      </c>
      <c r="E24" s="895" t="s">
        <v>850</v>
      </c>
      <c r="F24" s="896"/>
      <c r="G24" s="899" t="s">
        <v>851</v>
      </c>
      <c r="H24" s="900"/>
    </row>
    <row r="25" spans="2:8">
      <c r="B25" s="588">
        <v>2</v>
      </c>
      <c r="C25" s="624" t="s">
        <v>369</v>
      </c>
      <c r="D25" s="587" t="s">
        <v>852</v>
      </c>
      <c r="E25" s="895" t="s">
        <v>850</v>
      </c>
      <c r="F25" s="896"/>
      <c r="G25" s="899" t="s">
        <v>851</v>
      </c>
      <c r="H25" s="900"/>
    </row>
    <row r="26" spans="2:8">
      <c r="B26" s="588">
        <v>3</v>
      </c>
      <c r="C26" s="624"/>
      <c r="D26" s="587"/>
      <c r="E26" s="895"/>
      <c r="F26" s="896"/>
      <c r="G26" s="899"/>
      <c r="H26" s="900"/>
    </row>
    <row r="27" spans="2:8">
      <c r="B27" s="588">
        <v>4</v>
      </c>
      <c r="C27" s="624"/>
      <c r="D27" s="587"/>
      <c r="E27" s="895"/>
      <c r="F27" s="896"/>
      <c r="G27" s="899"/>
      <c r="H27" s="900"/>
    </row>
    <row r="28" spans="2:8">
      <c r="B28" s="588">
        <v>5</v>
      </c>
      <c r="C28" s="624"/>
      <c r="D28" s="587"/>
      <c r="E28" s="895"/>
      <c r="F28" s="896"/>
      <c r="G28" s="899"/>
      <c r="H28" s="900"/>
    </row>
    <row r="29" spans="2:8">
      <c r="B29" s="588">
        <v>6</v>
      </c>
      <c r="C29" s="624"/>
      <c r="D29" s="587"/>
      <c r="E29" s="895"/>
      <c r="F29" s="896"/>
      <c r="G29" s="899"/>
      <c r="H29" s="900"/>
    </row>
    <row r="30" spans="2:8">
      <c r="B30" s="588">
        <v>7</v>
      </c>
      <c r="C30" s="624"/>
      <c r="D30" s="587"/>
      <c r="E30" s="895"/>
      <c r="F30" s="896"/>
      <c r="G30" s="899"/>
      <c r="H30" s="900"/>
    </row>
    <row r="31" spans="2:8">
      <c r="B31" s="588">
        <v>8</v>
      </c>
      <c r="C31" s="624"/>
      <c r="D31" s="587"/>
      <c r="E31" s="895"/>
      <c r="F31" s="896"/>
      <c r="G31" s="899"/>
      <c r="H31" s="900"/>
    </row>
    <row r="32" spans="2:8">
      <c r="B32" s="588">
        <v>9</v>
      </c>
      <c r="C32" s="624"/>
      <c r="D32" s="587"/>
      <c r="E32" s="895"/>
      <c r="F32" s="896"/>
      <c r="G32" s="899"/>
      <c r="H32" s="900"/>
    </row>
    <row r="33" spans="2:8">
      <c r="B33" s="588">
        <v>10</v>
      </c>
      <c r="C33" s="624"/>
      <c r="D33" s="587"/>
      <c r="E33" s="895"/>
      <c r="F33" s="896"/>
      <c r="G33" s="899"/>
      <c r="H33" s="900"/>
    </row>
    <row r="34" spans="2:8">
      <c r="B34" s="588" t="s">
        <v>480</v>
      </c>
      <c r="C34" s="624"/>
      <c r="D34" s="587"/>
      <c r="E34" s="895"/>
      <c r="F34" s="896"/>
      <c r="G34" s="899"/>
      <c r="H34" s="900"/>
    </row>
    <row r="36" spans="2:8" ht="30.75" customHeight="1">
      <c r="B36" s="518" t="s">
        <v>607</v>
      </c>
    </row>
    <row r="37" spans="2:8" ht="23.25" customHeight="1">
      <c r="B37" s="548" t="s">
        <v>612</v>
      </c>
      <c r="C37" s="585"/>
      <c r="D37" s="585"/>
      <c r="E37" s="585"/>
      <c r="F37" s="585"/>
      <c r="G37" s="585"/>
      <c r="H37" s="585"/>
    </row>
    <row r="39" spans="2:8" s="89" customFormat="1" ht="15.75">
      <c r="B39" s="599" t="s">
        <v>546</v>
      </c>
      <c r="C39" s="599" t="s">
        <v>561</v>
      </c>
      <c r="D39" s="599" t="s">
        <v>545</v>
      </c>
      <c r="E39" s="897" t="s">
        <v>34</v>
      </c>
      <c r="F39" s="898"/>
      <c r="G39" s="897" t="s">
        <v>544</v>
      </c>
      <c r="H39" s="898"/>
    </row>
    <row r="40" spans="2:8">
      <c r="B40" s="588">
        <v>1</v>
      </c>
      <c r="C40" s="624"/>
      <c r="D40" s="587"/>
      <c r="E40" s="895"/>
      <c r="F40" s="896"/>
      <c r="G40" s="899"/>
      <c r="H40" s="900"/>
    </row>
    <row r="41" spans="2:8">
      <c r="B41" s="588">
        <v>2</v>
      </c>
      <c r="C41" s="624"/>
      <c r="D41" s="587"/>
      <c r="E41" s="895"/>
      <c r="F41" s="896"/>
      <c r="G41" s="899"/>
      <c r="H41" s="900"/>
    </row>
    <row r="42" spans="2:8">
      <c r="B42" s="588">
        <v>3</v>
      </c>
      <c r="C42" s="624"/>
      <c r="D42" s="587"/>
      <c r="E42" s="895"/>
      <c r="F42" s="896"/>
      <c r="G42" s="899"/>
      <c r="H42" s="900"/>
    </row>
    <row r="43" spans="2:8">
      <c r="B43" s="588">
        <v>4</v>
      </c>
      <c r="C43" s="624"/>
      <c r="D43" s="587"/>
      <c r="E43" s="895"/>
      <c r="F43" s="896"/>
      <c r="G43" s="899"/>
      <c r="H43" s="900"/>
    </row>
    <row r="44" spans="2:8">
      <c r="B44" s="588">
        <v>5</v>
      </c>
      <c r="C44" s="624"/>
      <c r="D44" s="587"/>
      <c r="E44" s="895"/>
      <c r="F44" s="896"/>
      <c r="G44" s="899"/>
      <c r="H44" s="900"/>
    </row>
    <row r="45" spans="2:8">
      <c r="B45" s="588">
        <v>6</v>
      </c>
      <c r="C45" s="624"/>
      <c r="D45" s="587"/>
      <c r="E45" s="895"/>
      <c r="F45" s="896"/>
      <c r="G45" s="899"/>
      <c r="H45" s="900"/>
    </row>
    <row r="46" spans="2:8">
      <c r="B46" s="588">
        <v>7</v>
      </c>
      <c r="C46" s="624"/>
      <c r="D46" s="587"/>
      <c r="E46" s="895"/>
      <c r="F46" s="896"/>
      <c r="G46" s="899"/>
      <c r="H46" s="900"/>
    </row>
    <row r="47" spans="2:8">
      <c r="B47" s="588">
        <v>8</v>
      </c>
      <c r="C47" s="624"/>
      <c r="D47" s="587"/>
      <c r="E47" s="895"/>
      <c r="F47" s="896"/>
      <c r="G47" s="899"/>
      <c r="H47" s="900"/>
    </row>
    <row r="48" spans="2:8">
      <c r="B48" s="588">
        <v>9</v>
      </c>
      <c r="C48" s="624"/>
      <c r="D48" s="587"/>
      <c r="E48" s="895"/>
      <c r="F48" s="896"/>
      <c r="G48" s="899"/>
      <c r="H48" s="900"/>
    </row>
    <row r="49" spans="2:8">
      <c r="B49" s="588">
        <v>10</v>
      </c>
      <c r="C49" s="624"/>
      <c r="D49" s="587"/>
      <c r="E49" s="895"/>
      <c r="F49" s="896"/>
      <c r="G49" s="899"/>
      <c r="H49" s="900"/>
    </row>
    <row r="50" spans="2:8">
      <c r="B50" s="588" t="s">
        <v>480</v>
      </c>
      <c r="C50" s="624"/>
      <c r="D50" s="587"/>
      <c r="E50" s="895"/>
      <c r="F50" s="896"/>
      <c r="G50" s="899"/>
      <c r="H50" s="90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34" zoomScale="90" zoomScaleNormal="90" workbookViewId="0">
      <selection activeCell="D21" sqref="D2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1"/>
      <c r="C2" s="91"/>
      <c r="D2" s="91"/>
      <c r="E2" s="91"/>
      <c r="F2" s="91"/>
      <c r="G2" s="91"/>
      <c r="H2" s="91"/>
      <c r="I2" s="91"/>
      <c r="J2" s="99"/>
      <c r="K2" s="99"/>
      <c r="L2" s="99"/>
      <c r="M2" s="99"/>
      <c r="N2" s="99"/>
      <c r="O2" s="99"/>
      <c r="P2" s="99"/>
      <c r="Q2" s="91"/>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49"/>
      <c r="D4" s="256" t="s">
        <v>175</v>
      </c>
      <c r="E4" s="433"/>
      <c r="F4" s="433"/>
      <c r="G4" s="433"/>
      <c r="H4" s="433"/>
      <c r="I4" s="433"/>
      <c r="J4" s="433"/>
      <c r="K4" s="433"/>
      <c r="L4" s="433"/>
      <c r="M4" s="433"/>
      <c r="N4" s="433"/>
      <c r="O4" s="433"/>
      <c r="P4" s="433"/>
      <c r="Q4" s="450"/>
    </row>
    <row r="5" spans="2:17" s="2" customFormat="1" ht="24" customHeight="1" thickBot="1">
      <c r="B5" s="451"/>
      <c r="C5" s="449"/>
      <c r="D5" s="452" t="s">
        <v>406</v>
      </c>
      <c r="F5" s="433"/>
      <c r="G5" s="433"/>
      <c r="H5" s="433"/>
      <c r="I5" s="433"/>
      <c r="J5" s="433"/>
      <c r="K5" s="433"/>
      <c r="L5" s="433"/>
      <c r="M5" s="433"/>
      <c r="N5" s="433"/>
      <c r="O5" s="433"/>
      <c r="P5" s="433"/>
      <c r="Q5" s="450"/>
    </row>
    <row r="6" spans="2:17" s="2" customFormat="1" ht="28.5" customHeight="1" thickBot="1">
      <c r="B6" s="451"/>
      <c r="C6" s="449"/>
      <c r="D6" s="260" t="s">
        <v>172</v>
      </c>
      <c r="E6" s="433"/>
      <c r="F6" s="433"/>
      <c r="G6" s="433"/>
      <c r="H6" s="433"/>
      <c r="I6" s="433"/>
      <c r="J6" s="433"/>
      <c r="K6" s="433"/>
      <c r="L6" s="433"/>
      <c r="M6" s="433"/>
      <c r="N6" s="433"/>
      <c r="O6" s="433"/>
      <c r="P6" s="433"/>
      <c r="Q6" s="450"/>
    </row>
    <row r="7" spans="2:17" s="103" customFormat="1" ht="29.25" customHeight="1" thickBot="1">
      <c r="D7" s="549" t="s">
        <v>551</v>
      </c>
      <c r="P7" s="104"/>
      <c r="Q7" s="104"/>
    </row>
    <row r="8" spans="2:17" s="103" customFormat="1" ht="30" customHeight="1">
      <c r="D8" s="554"/>
      <c r="P8" s="104"/>
      <c r="Q8" s="104"/>
    </row>
    <row r="9" spans="2:17" s="2" customFormat="1" ht="24.75" customHeight="1">
      <c r="B9" s="117" t="s">
        <v>411</v>
      </c>
      <c r="C9" s="17"/>
      <c r="D9" s="448">
        <v>2013</v>
      </c>
    </row>
    <row r="10" spans="2:17" s="17" customFormat="1" ht="16.5" customHeight="1"/>
    <row r="11" spans="2:17" s="17" customFormat="1" ht="36.75" customHeight="1">
      <c r="B11" s="901" t="s">
        <v>752</v>
      </c>
      <c r="C11" s="901"/>
      <c r="D11" s="901"/>
      <c r="E11" s="901"/>
      <c r="F11" s="901"/>
      <c r="G11" s="901"/>
      <c r="H11" s="901"/>
      <c r="I11" s="901"/>
      <c r="J11" s="901"/>
      <c r="K11" s="901"/>
      <c r="L11" s="901"/>
      <c r="M11" s="901"/>
      <c r="N11" s="594"/>
      <c r="O11" s="594"/>
      <c r="P11" s="594"/>
      <c r="Q11" s="594"/>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General Service 50 - 999 kW</v>
      </c>
      <c r="G13" s="242" t="str">
        <f>'1.  LRAMVA Summary'!G52</f>
        <v>General Service 1,000 - 4,999 kW</v>
      </c>
      <c r="H13" s="242" t="str">
        <f>'1.  LRAMVA Summary'!H52</f>
        <v>Sentinel Lighting</v>
      </c>
      <c r="I13" s="242" t="str">
        <f>'1.  LRAMVA Summary'!I52</f>
        <v>Street Lighting</v>
      </c>
      <c r="J13" s="242" t="str">
        <f>'1.  LRAMVA Summary'!J52</f>
        <v>Unmetered Scattered Load</v>
      </c>
      <c r="K13" s="242" t="str">
        <f>'1.  LRAMVA Summary'!K52</f>
        <v>Large Use</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1"/>
      <c r="C14" s="558"/>
      <c r="D14" s="559" t="str">
        <f>'1.  LRAMVA Summary'!D53</f>
        <v>kWh</v>
      </c>
      <c r="E14" s="559" t="str">
        <f>'1.  LRAMVA Summary'!E53</f>
        <v>kWh</v>
      </c>
      <c r="F14" s="559" t="str">
        <f>'1.  LRAMVA Summary'!F53</f>
        <v>kW</v>
      </c>
      <c r="G14" s="559" t="str">
        <f>'1.  LRAMVA Summary'!G53</f>
        <v>kW</v>
      </c>
      <c r="H14" s="559" t="str">
        <f>'1.  LRAMVA Summary'!H53</f>
        <v>kW</v>
      </c>
      <c r="I14" s="559" t="str">
        <f>'1.  LRAMVA Summary'!I53</f>
        <v>kW</v>
      </c>
      <c r="J14" s="559" t="str">
        <f>'1.  LRAMVA Summary'!J53</f>
        <v>kWh</v>
      </c>
      <c r="K14" s="559" t="str">
        <f>'1.  LRAMVA Summary'!K53</f>
        <v>kW</v>
      </c>
      <c r="L14" s="559">
        <f>'1.  LRAMVA Summary'!L53</f>
        <v>0</v>
      </c>
      <c r="M14" s="559">
        <f>'1.  LRAMVA Summary'!M53</f>
        <v>0</v>
      </c>
      <c r="N14" s="559">
        <f>'1.  LRAMVA Summary'!N53</f>
        <v>0</v>
      </c>
      <c r="O14" s="559">
        <f>'1.  LRAMVA Summary'!O53</f>
        <v>0</v>
      </c>
      <c r="P14" s="559">
        <f>'1.  LRAMVA Summary'!P53</f>
        <v>0</v>
      </c>
      <c r="Q14" s="560">
        <f>'1.  LRAMVA Summary'!Q53</f>
        <v>0</v>
      </c>
    </row>
    <row r="15" spans="2:17" s="449" customFormat="1" ht="15.75" customHeight="1">
      <c r="B15" s="454" t="s">
        <v>27</v>
      </c>
      <c r="C15" s="606">
        <f>SUM(D15:Q15)</f>
        <v>16150633</v>
      </c>
      <c r="D15" s="444">
        <v>4162607</v>
      </c>
      <c r="E15" s="444">
        <v>1601705</v>
      </c>
      <c r="F15" s="444">
        <v>3612342</v>
      </c>
      <c r="G15" s="444">
        <v>2550308</v>
      </c>
      <c r="H15" s="444">
        <v>10058</v>
      </c>
      <c r="I15" s="444">
        <v>146427</v>
      </c>
      <c r="J15" s="444">
        <v>35877</v>
      </c>
      <c r="K15" s="444">
        <v>4031309</v>
      </c>
      <c r="L15" s="444"/>
      <c r="M15" s="444"/>
      <c r="N15" s="444"/>
      <c r="O15" s="444"/>
      <c r="P15" s="445"/>
      <c r="Q15" s="445"/>
    </row>
    <row r="16" spans="2:17" s="449" customFormat="1" ht="15.75" customHeight="1">
      <c r="B16" s="454" t="s">
        <v>28</v>
      </c>
      <c r="C16" s="606">
        <f>SUM(D16:Q16)</f>
        <v>2502</v>
      </c>
      <c r="D16" s="443"/>
      <c r="E16" s="443"/>
      <c r="F16" s="443">
        <v>1126</v>
      </c>
      <c r="G16" s="443">
        <v>607</v>
      </c>
      <c r="H16" s="443">
        <v>3</v>
      </c>
      <c r="I16" s="443">
        <v>44</v>
      </c>
      <c r="J16" s="443"/>
      <c r="K16" s="445">
        <v>722</v>
      </c>
      <c r="L16" s="445"/>
      <c r="M16" s="445"/>
      <c r="N16" s="445"/>
      <c r="O16" s="445"/>
      <c r="P16" s="445"/>
      <c r="Q16" s="445"/>
    </row>
    <row r="17" spans="2:17" s="17" customFormat="1" ht="15.75" customHeight="1"/>
    <row r="18" spans="2:17" s="25" customFormat="1" ht="15.75" customHeight="1">
      <c r="B18" s="190" t="s">
        <v>451</v>
      </c>
      <c r="C18" s="191"/>
      <c r="D18" s="191">
        <f t="shared" ref="D18:E18" si="0">IF(D14="kw",HLOOKUP(D14,D14:D16,3,FALSE),HLOOKUP(D14,D14:D16,2,FALSE))</f>
        <v>4162607</v>
      </c>
      <c r="E18" s="191">
        <f t="shared" si="0"/>
        <v>1601705</v>
      </c>
      <c r="F18" s="191">
        <f>IF(F14="kw",HLOOKUP(F14,F14:F16,3,FALSE),HLOOKUP(F14,F14:F16,2,FALSE))</f>
        <v>1126</v>
      </c>
      <c r="G18" s="191">
        <f t="shared" ref="G18:Q18" si="1">IF(G14="kw",HLOOKUP(G14,G14:G16,3,FALSE),HLOOKUP(G14,G14:G16,2,FALSE))</f>
        <v>607</v>
      </c>
      <c r="H18" s="191">
        <f t="shared" si="1"/>
        <v>3</v>
      </c>
      <c r="I18" s="191">
        <f t="shared" si="1"/>
        <v>44</v>
      </c>
      <c r="J18" s="191">
        <f t="shared" si="1"/>
        <v>35877</v>
      </c>
      <c r="K18" s="191">
        <f t="shared" si="1"/>
        <v>722</v>
      </c>
      <c r="L18" s="191">
        <f t="shared" si="1"/>
        <v>0</v>
      </c>
      <c r="M18" s="191">
        <f t="shared" si="1"/>
        <v>0</v>
      </c>
      <c r="N18" s="191">
        <f t="shared" si="1"/>
        <v>0</v>
      </c>
      <c r="O18" s="191">
        <f t="shared" si="1"/>
        <v>0</v>
      </c>
      <c r="P18" s="191">
        <f t="shared" si="1"/>
        <v>0</v>
      </c>
      <c r="Q18" s="191">
        <f t="shared" si="1"/>
        <v>0</v>
      </c>
    </row>
    <row r="19" spans="2:17" s="2" customFormat="1" ht="15.75" customHeight="1">
      <c r="B19" s="94"/>
      <c r="C19" s="92"/>
      <c r="D19" s="92"/>
      <c r="E19" s="92"/>
      <c r="F19" s="92"/>
      <c r="G19" s="92"/>
      <c r="H19" s="92"/>
      <c r="I19" s="92"/>
      <c r="J19" s="92"/>
      <c r="K19" s="92"/>
      <c r="L19" s="92"/>
      <c r="M19" s="92"/>
      <c r="N19" s="92"/>
      <c r="O19" s="92"/>
      <c r="P19" s="92"/>
      <c r="Q19" s="92"/>
    </row>
    <row r="20" spans="2:17" s="433" customFormat="1" ht="21" customHeight="1">
      <c r="B20" s="453" t="s">
        <v>668</v>
      </c>
      <c r="C20" s="446" t="s">
        <v>758</v>
      </c>
      <c r="D20" s="447"/>
    </row>
    <row r="21" spans="2:17" s="433" customFormat="1" ht="21" customHeight="1">
      <c r="B21" s="453" t="s">
        <v>366</v>
      </c>
      <c r="C21" s="446" t="s">
        <v>759</v>
      </c>
      <c r="D21" s="447"/>
    </row>
    <row r="22" spans="2:17" s="17" customFormat="1" ht="15.75" customHeight="1">
      <c r="B22" s="165"/>
      <c r="C22" s="166"/>
      <c r="D22" s="162"/>
    </row>
    <row r="23" spans="2:17" s="17" customFormat="1" ht="23.25" customHeight="1">
      <c r="B23" s="167"/>
      <c r="C23" s="167"/>
      <c r="D23" s="162"/>
    </row>
    <row r="24" spans="2:17" s="17" customFormat="1" ht="22.5" customHeight="1">
      <c r="B24" s="117" t="s">
        <v>412</v>
      </c>
      <c r="C24" s="117"/>
      <c r="D24" s="448"/>
    </row>
    <row r="25" spans="2:17" s="2" customFormat="1" ht="15.75" customHeight="1">
      <c r="D25" s="20"/>
    </row>
    <row r="26" spans="2:17" s="2" customFormat="1" ht="42" customHeight="1">
      <c r="B26" s="901" t="s">
        <v>752</v>
      </c>
      <c r="C26" s="901"/>
      <c r="D26" s="901"/>
      <c r="E26" s="901"/>
      <c r="F26" s="901"/>
      <c r="G26" s="901"/>
      <c r="H26" s="901"/>
      <c r="I26" s="901"/>
      <c r="J26" s="901"/>
      <c r="K26" s="901"/>
      <c r="L26" s="901"/>
      <c r="M26" s="901"/>
      <c r="N26" s="594"/>
      <c r="O26" s="594"/>
      <c r="P26" s="594"/>
      <c r="Q26" s="594"/>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General Service 50 - 999 kW</v>
      </c>
      <c r="G28" s="242" t="str">
        <f>'1.  LRAMVA Summary'!G52</f>
        <v>General Service 1,000 - 4,999 kW</v>
      </c>
      <c r="H28" s="242" t="str">
        <f>'1.  LRAMVA Summary'!H52</f>
        <v>Sentinel Lighting</v>
      </c>
      <c r="I28" s="242" t="str">
        <f>'1.  LRAMVA Summary'!I52</f>
        <v>Street Lighting</v>
      </c>
      <c r="J28" s="242" t="str">
        <f>'1.  LRAMVA Summary'!J52</f>
        <v>Unmetered Scattered Load</v>
      </c>
      <c r="K28" s="242" t="str">
        <f>'1.  LRAMVA Summary'!K52</f>
        <v>Large Use</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1"/>
      <c r="C29" s="558"/>
      <c r="D29" s="559" t="str">
        <f>'1.  LRAMVA Summary'!D53</f>
        <v>kWh</v>
      </c>
      <c r="E29" s="559" t="str">
        <f>'1.  LRAMVA Summary'!E53</f>
        <v>kWh</v>
      </c>
      <c r="F29" s="559" t="str">
        <f>'1.  LRAMVA Summary'!F53</f>
        <v>kW</v>
      </c>
      <c r="G29" s="559" t="str">
        <f>'1.  LRAMVA Summary'!G53</f>
        <v>kW</v>
      </c>
      <c r="H29" s="559" t="str">
        <f>'1.  LRAMVA Summary'!H53</f>
        <v>kW</v>
      </c>
      <c r="I29" s="559" t="str">
        <f>'1.  LRAMVA Summary'!I53</f>
        <v>kW</v>
      </c>
      <c r="J29" s="559" t="str">
        <f>'1.  LRAMVA Summary'!J53</f>
        <v>kWh</v>
      </c>
      <c r="K29" s="559" t="str">
        <f>'1.  LRAMVA Summary'!K53</f>
        <v>kW</v>
      </c>
      <c r="L29" s="559">
        <f>'1.  LRAMVA Summary'!L53</f>
        <v>0</v>
      </c>
      <c r="M29" s="559">
        <f>'1.  LRAMVA Summary'!M53</f>
        <v>0</v>
      </c>
      <c r="N29" s="559">
        <f>'1.  LRAMVA Summary'!N53</f>
        <v>0</v>
      </c>
      <c r="O29" s="559">
        <f>'1.  LRAMVA Summary'!O53</f>
        <v>0</v>
      </c>
      <c r="P29" s="559">
        <f>'1.  LRAMVA Summary'!P53</f>
        <v>0</v>
      </c>
      <c r="Q29" s="560">
        <f>'1.  LRAMVA Summary'!Q53</f>
        <v>0</v>
      </c>
    </row>
    <row r="30" spans="2:17" s="449" customFormat="1" ht="15.75" customHeight="1">
      <c r="B30" s="454" t="s">
        <v>27</v>
      </c>
      <c r="C30" s="606">
        <f>SUM(D30:Q30)</f>
        <v>0</v>
      </c>
      <c r="D30" s="455"/>
      <c r="E30" s="455"/>
      <c r="F30" s="455"/>
      <c r="G30" s="455"/>
      <c r="H30" s="455"/>
      <c r="I30" s="455"/>
      <c r="J30" s="455"/>
      <c r="K30" s="455"/>
      <c r="L30" s="455"/>
      <c r="M30" s="455"/>
      <c r="N30" s="455"/>
      <c r="O30" s="455"/>
      <c r="P30" s="455"/>
      <c r="Q30" s="445"/>
    </row>
    <row r="31" spans="2:17" s="456" customFormat="1" ht="15" customHeight="1">
      <c r="B31" s="454" t="s">
        <v>28</v>
      </c>
      <c r="C31" s="606">
        <f>SUM(D31:Q31)</f>
        <v>0</v>
      </c>
      <c r="D31" s="443"/>
      <c r="E31" s="443"/>
      <c r="F31" s="443"/>
      <c r="G31" s="443"/>
      <c r="H31" s="443"/>
      <c r="I31" s="443"/>
      <c r="J31" s="443"/>
      <c r="K31" s="445"/>
      <c r="L31" s="445"/>
      <c r="M31" s="445"/>
      <c r="N31" s="445"/>
      <c r="O31" s="445"/>
      <c r="P31" s="445"/>
      <c r="Q31" s="445"/>
    </row>
    <row r="32" spans="2:17" s="17" customFormat="1" ht="15.75" customHeight="1"/>
    <row r="33" spans="2:32" s="25" customFormat="1" ht="15.75" customHeight="1">
      <c r="B33" s="190" t="s">
        <v>451</v>
      </c>
      <c r="C33" s="191"/>
      <c r="D33" s="191">
        <f>IF(D29="kw",HLOOKUP(D29,D29:D31,3,FALSE),HLOOKUP(D29,D29:D31,2,FALSE))</f>
        <v>0</v>
      </c>
      <c r="E33" s="191">
        <f>IF(E29="kw",HLOOKUP(E29,E29:E31,3,FALSE),HLOOKUP(E29,E29:E31,2,FALSE))</f>
        <v>0</v>
      </c>
      <c r="F33" s="191">
        <f>IF(F29="kw",HLOOKUP(F29,F29:F31,3,FALSE),HLOOKUP(F29,F29:F31,2,FALSE))</f>
        <v>0</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2"/>
      <c r="C34" s="92"/>
      <c r="D34" s="92"/>
      <c r="E34" s="92"/>
      <c r="F34" s="92"/>
      <c r="G34" s="92"/>
      <c r="H34" s="92"/>
      <c r="I34" s="92"/>
      <c r="J34" s="92"/>
      <c r="K34" s="92"/>
      <c r="L34" s="92"/>
      <c r="M34" s="92"/>
      <c r="N34" s="92"/>
      <c r="O34" s="92"/>
      <c r="P34" s="92"/>
      <c r="Q34" s="92"/>
    </row>
    <row r="35" spans="2:32" s="20" customFormat="1" ht="15.75" customHeight="1">
      <c r="B35" s="453" t="s">
        <v>668</v>
      </c>
      <c r="C35" s="446"/>
      <c r="D35" s="447"/>
      <c r="E35" s="92"/>
      <c r="F35" s="92"/>
      <c r="G35" s="92"/>
      <c r="H35" s="92"/>
      <c r="I35" s="92"/>
      <c r="J35" s="92"/>
      <c r="K35" s="92"/>
      <c r="L35" s="92"/>
      <c r="M35" s="92"/>
      <c r="N35" s="92"/>
      <c r="O35" s="92"/>
      <c r="P35" s="92"/>
      <c r="Q35" s="92"/>
    </row>
    <row r="36" spans="2:32" s="433" customFormat="1" ht="21" customHeight="1">
      <c r="B36" s="453" t="s">
        <v>366</v>
      </c>
      <c r="C36" s="446" t="s">
        <v>413</v>
      </c>
      <c r="D36" s="447"/>
    </row>
    <row r="37" spans="2:32" s="17" customFormat="1" ht="15.75" customHeight="1">
      <c r="B37" s="165"/>
      <c r="C37" s="166"/>
      <c r="D37" s="162"/>
      <c r="R37" s="162"/>
    </row>
    <row r="38" spans="2:32" s="17" customFormat="1" ht="15.75" customHeight="1">
      <c r="B38" s="165"/>
      <c r="C38" s="165"/>
      <c r="D38" s="162"/>
      <c r="R38" s="162"/>
    </row>
    <row r="39" spans="2:32" s="20" customFormat="1" ht="15.75">
      <c r="B39" s="117" t="s">
        <v>453</v>
      </c>
      <c r="C39" s="35"/>
      <c r="D39" s="34"/>
      <c r="E39" s="39"/>
      <c r="F39" s="40"/>
    </row>
    <row r="40" spans="2:32" s="70" customFormat="1" ht="39" customHeight="1">
      <c r="B40" s="901" t="s">
        <v>605</v>
      </c>
      <c r="C40" s="901"/>
      <c r="D40" s="901"/>
      <c r="E40" s="901"/>
      <c r="F40" s="901"/>
      <c r="G40" s="901"/>
      <c r="H40" s="901"/>
      <c r="I40" s="901"/>
      <c r="J40" s="901"/>
      <c r="K40" s="901"/>
      <c r="L40" s="901"/>
      <c r="M40" s="901"/>
      <c r="N40" s="594"/>
      <c r="O40" s="594"/>
      <c r="P40" s="594"/>
      <c r="Q40" s="594"/>
    </row>
    <row r="41" spans="2:32" s="2" customFormat="1" ht="16.5" customHeight="1">
      <c r="B41" s="10"/>
      <c r="C41" s="10"/>
      <c r="D41" s="22"/>
      <c r="E41" s="20"/>
      <c r="F41" s="20"/>
      <c r="G41" s="20"/>
      <c r="R41" s="20"/>
    </row>
    <row r="42" spans="2:32" s="17" customFormat="1" ht="56.25" customHeight="1">
      <c r="B42" s="242" t="s">
        <v>234</v>
      </c>
      <c r="C42" s="242" t="s">
        <v>602</v>
      </c>
      <c r="D42" s="242" t="str">
        <f>'1.  LRAMVA Summary'!D52</f>
        <v>Residential</v>
      </c>
      <c r="E42" s="242" t="str">
        <f>'1.  LRAMVA Summary'!E52</f>
        <v>GS&lt;50 kW</v>
      </c>
      <c r="F42" s="242" t="str">
        <f>'1.  LRAMVA Summary'!F52</f>
        <v>General Service 50 - 999 kW</v>
      </c>
      <c r="G42" s="242" t="str">
        <f>'1.  LRAMVA Summary'!G52</f>
        <v>General Service 1,000 - 4,999 kW</v>
      </c>
      <c r="H42" s="242" t="str">
        <f>'1.  LRAMVA Summary'!H52</f>
        <v>Sentinel Lighting</v>
      </c>
      <c r="I42" s="242" t="str">
        <f>'1.  LRAMVA Summary'!I52</f>
        <v>Street Lighting</v>
      </c>
      <c r="J42" s="242" t="str">
        <f>'1.  LRAMVA Summary'!J52</f>
        <v>Unmetered Scattered Load</v>
      </c>
      <c r="K42" s="242" t="str">
        <f>'1.  LRAMVA Summary'!K52</f>
        <v>Large Use</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61"/>
      <c r="C43" s="562"/>
      <c r="D43" s="563" t="str">
        <f>'1.  LRAMVA Summary'!D53</f>
        <v>kWh</v>
      </c>
      <c r="E43" s="563" t="str">
        <f>'1.  LRAMVA Summary'!E53</f>
        <v>kWh</v>
      </c>
      <c r="F43" s="563" t="str">
        <f>'1.  LRAMVA Summary'!F53</f>
        <v>kW</v>
      </c>
      <c r="G43" s="563" t="str">
        <f>'1.  LRAMVA Summary'!G53</f>
        <v>kW</v>
      </c>
      <c r="H43" s="563" t="str">
        <f>'1.  LRAMVA Summary'!H53</f>
        <v>kW</v>
      </c>
      <c r="I43" s="563" t="str">
        <f>'1.  LRAMVA Summary'!I53</f>
        <v>kW</v>
      </c>
      <c r="J43" s="563" t="str">
        <f>'1.  LRAMVA Summary'!J53</f>
        <v>kWh</v>
      </c>
      <c r="K43" s="563" t="str">
        <f>'1.  LRAMVA Summary'!K53</f>
        <v>kW</v>
      </c>
      <c r="L43" s="563">
        <f>'1.  LRAMVA Summary'!L53</f>
        <v>0</v>
      </c>
      <c r="M43" s="563">
        <f>'1.  LRAMVA Summary'!M53</f>
        <v>0</v>
      </c>
      <c r="N43" s="563">
        <f>'1.  LRAMVA Summary'!N53</f>
        <v>0</v>
      </c>
      <c r="O43" s="563">
        <f>'1.  LRAMVA Summary'!O53</f>
        <v>0</v>
      </c>
      <c r="P43" s="563">
        <f>'1.  LRAMVA Summary'!P53</f>
        <v>0</v>
      </c>
      <c r="Q43" s="564">
        <f>'1.  LRAMVA Summary'!Q53</f>
        <v>0</v>
      </c>
      <c r="R43" s="168"/>
    </row>
    <row r="44" spans="2:32" s="17" customFormat="1" ht="15.75">
      <c r="B44" s="169">
        <v>2011</v>
      </c>
      <c r="C44" s="515"/>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15"/>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15">
        <v>2013</v>
      </c>
      <c r="D46" s="189">
        <f t="shared" ref="D46:Q46" si="5">IF(ISBLANK($C$46),0,IF($C$46=$D$9,HLOOKUP(D43,D14:D18,5,FALSE),HLOOKUP(D43,D29:D33,5,FALSE)))</f>
        <v>4162607</v>
      </c>
      <c r="E46" s="189">
        <f t="shared" si="5"/>
        <v>1601705</v>
      </c>
      <c r="F46" s="189">
        <f t="shared" si="5"/>
        <v>1126</v>
      </c>
      <c r="G46" s="189">
        <f t="shared" si="5"/>
        <v>607</v>
      </c>
      <c r="H46" s="189">
        <f t="shared" si="5"/>
        <v>3</v>
      </c>
      <c r="I46" s="189">
        <f t="shared" si="5"/>
        <v>44</v>
      </c>
      <c r="J46" s="189">
        <f t="shared" si="5"/>
        <v>35877</v>
      </c>
      <c r="K46" s="189">
        <f t="shared" si="5"/>
        <v>722</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15">
        <v>2013</v>
      </c>
      <c r="D47" s="189">
        <f t="shared" ref="D47:Q47" si="6">IF(ISBLANK($C$47),0,IF($C$47=$D$9,HLOOKUP(D43,D14:D18,5,FALSE),HLOOKUP(D43,D29:D33,5,FALSE)))</f>
        <v>4162607</v>
      </c>
      <c r="E47" s="189">
        <f t="shared" si="6"/>
        <v>1601705</v>
      </c>
      <c r="F47" s="189">
        <f t="shared" si="6"/>
        <v>1126</v>
      </c>
      <c r="G47" s="189">
        <f t="shared" si="6"/>
        <v>607</v>
      </c>
      <c r="H47" s="189">
        <f t="shared" si="6"/>
        <v>3</v>
      </c>
      <c r="I47" s="189">
        <f t="shared" si="6"/>
        <v>44</v>
      </c>
      <c r="J47" s="189">
        <f t="shared" si="6"/>
        <v>35877</v>
      </c>
      <c r="K47" s="189">
        <f t="shared" si="6"/>
        <v>722</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15">
        <v>2013</v>
      </c>
      <c r="D48" s="189">
        <f t="shared" ref="D48:Q48" si="7">IF(ISBLANK($C$48),0,IF($C$48=$D$9,HLOOKUP(D43,D14:D18,5,FALSE),HLOOKUP(D43,D29:D33,5,FALSE)))</f>
        <v>4162607</v>
      </c>
      <c r="E48" s="189">
        <f t="shared" si="7"/>
        <v>1601705</v>
      </c>
      <c r="F48" s="189">
        <f t="shared" si="7"/>
        <v>1126</v>
      </c>
      <c r="G48" s="189">
        <f t="shared" si="7"/>
        <v>607</v>
      </c>
      <c r="H48" s="189">
        <f t="shared" si="7"/>
        <v>3</v>
      </c>
      <c r="I48" s="189">
        <f t="shared" si="7"/>
        <v>44</v>
      </c>
      <c r="J48" s="189">
        <f t="shared" si="7"/>
        <v>35877</v>
      </c>
      <c r="K48" s="189">
        <f t="shared" si="7"/>
        <v>722</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15">
        <v>2013</v>
      </c>
      <c r="D49" s="189">
        <f t="shared" ref="D49:Q49" si="8">IF(ISBLANK($C$49),0,IF($C$49=$D$9,HLOOKUP(D43,D14:D18,5,FALSE),HLOOKUP(D43,D29:D33,5,FALSE)))</f>
        <v>4162607</v>
      </c>
      <c r="E49" s="189">
        <f t="shared" si="8"/>
        <v>1601705</v>
      </c>
      <c r="F49" s="189">
        <f t="shared" si="8"/>
        <v>1126</v>
      </c>
      <c r="G49" s="189">
        <f t="shared" si="8"/>
        <v>607</v>
      </c>
      <c r="H49" s="189">
        <f t="shared" si="8"/>
        <v>3</v>
      </c>
      <c r="I49" s="189">
        <f t="shared" si="8"/>
        <v>44</v>
      </c>
      <c r="J49" s="189">
        <f t="shared" si="8"/>
        <v>35877</v>
      </c>
      <c r="K49" s="189">
        <f t="shared" si="8"/>
        <v>722</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15">
        <v>2013</v>
      </c>
      <c r="D50" s="189">
        <f t="shared" ref="D50:I50" si="9">IF(ISBLANK($C$50),0,IF($C$50=$D$9,HLOOKUP(D43,D14:D18,5,FALSE),HLOOKUP(D43,D29:D33,5,FALSE)))</f>
        <v>4162607</v>
      </c>
      <c r="E50" s="189">
        <f t="shared" si="9"/>
        <v>1601705</v>
      </c>
      <c r="F50" s="189">
        <f t="shared" si="9"/>
        <v>1126</v>
      </c>
      <c r="G50" s="189">
        <f t="shared" si="9"/>
        <v>607</v>
      </c>
      <c r="H50" s="189">
        <f t="shared" si="9"/>
        <v>3</v>
      </c>
      <c r="I50" s="189">
        <f t="shared" si="9"/>
        <v>44</v>
      </c>
      <c r="J50" s="189">
        <f t="shared" ref="J50:Q50" si="10">IF(ISBLANK($C$50),0,IF($C$50=$D$9,HLOOKUP(J43,J14:J18,5,FALSE),HLOOKUP(J43,J29:J33,5,FALSE)))</f>
        <v>35877</v>
      </c>
      <c r="K50" s="189">
        <f t="shared" si="10"/>
        <v>722</v>
      </c>
      <c r="L50" s="189">
        <f t="shared" si="10"/>
        <v>0</v>
      </c>
      <c r="M50" s="189">
        <f t="shared" si="10"/>
        <v>0</v>
      </c>
      <c r="N50" s="189">
        <f t="shared" si="10"/>
        <v>0</v>
      </c>
      <c r="O50" s="189">
        <f t="shared" si="10"/>
        <v>0</v>
      </c>
      <c r="P50" s="189">
        <f t="shared" si="10"/>
        <v>0</v>
      </c>
      <c r="Q50" s="189">
        <f t="shared" si="10"/>
        <v>0</v>
      </c>
      <c r="R50" s="162"/>
      <c r="AF50" s="162"/>
    </row>
    <row r="51" spans="2:32" s="17" customFormat="1" ht="15.75">
      <c r="B51" s="170">
        <v>2018</v>
      </c>
      <c r="C51" s="515">
        <v>2013</v>
      </c>
      <c r="D51" s="189">
        <f t="shared" ref="D51:Q51" si="11">IF(ISBLANK($C$51),0,IF($C$51=$D$9,HLOOKUP(D43,D14:D18,5,FALSE),HLOOKUP(D43,D29:D33,5,FALSE)))</f>
        <v>4162607</v>
      </c>
      <c r="E51" s="189">
        <f t="shared" si="11"/>
        <v>1601705</v>
      </c>
      <c r="F51" s="189">
        <f t="shared" si="11"/>
        <v>1126</v>
      </c>
      <c r="G51" s="189">
        <f t="shared" si="11"/>
        <v>607</v>
      </c>
      <c r="H51" s="189">
        <f t="shared" si="11"/>
        <v>3</v>
      </c>
      <c r="I51" s="189">
        <f t="shared" si="11"/>
        <v>44</v>
      </c>
      <c r="J51" s="189">
        <f t="shared" si="11"/>
        <v>35877</v>
      </c>
      <c r="K51" s="189">
        <f t="shared" si="11"/>
        <v>722</v>
      </c>
      <c r="L51" s="189">
        <f t="shared" si="11"/>
        <v>0</v>
      </c>
      <c r="M51" s="189">
        <f t="shared" si="11"/>
        <v>0</v>
      </c>
      <c r="N51" s="189">
        <f t="shared" si="11"/>
        <v>0</v>
      </c>
      <c r="O51" s="189">
        <f t="shared" si="11"/>
        <v>0</v>
      </c>
      <c r="P51" s="189">
        <f t="shared" si="11"/>
        <v>0</v>
      </c>
      <c r="Q51" s="189">
        <f t="shared" si="11"/>
        <v>0</v>
      </c>
      <c r="R51" s="162"/>
      <c r="AF51" s="162"/>
    </row>
    <row r="52" spans="2:32" s="17" customFormat="1" ht="15.75">
      <c r="B52" s="170">
        <v>2019</v>
      </c>
      <c r="C52" s="515">
        <v>2013</v>
      </c>
      <c r="D52" s="189">
        <f t="shared" ref="D52:Q52" si="12">IF(ISBLANK($C$52),0,IF($C$52=$D$9,HLOOKUP(D43,D14:D18,5,FALSE),HLOOKUP(D43,D29:D33,5,FALSE)))</f>
        <v>4162607</v>
      </c>
      <c r="E52" s="189">
        <f t="shared" si="12"/>
        <v>1601705</v>
      </c>
      <c r="F52" s="189">
        <f t="shared" si="12"/>
        <v>1126</v>
      </c>
      <c r="G52" s="189">
        <f t="shared" si="12"/>
        <v>607</v>
      </c>
      <c r="H52" s="189">
        <f t="shared" si="12"/>
        <v>3</v>
      </c>
      <c r="I52" s="189">
        <f t="shared" si="12"/>
        <v>44</v>
      </c>
      <c r="J52" s="189">
        <f t="shared" si="12"/>
        <v>35877</v>
      </c>
      <c r="K52" s="189">
        <f t="shared" si="12"/>
        <v>722</v>
      </c>
      <c r="L52" s="189">
        <f t="shared" si="12"/>
        <v>0</v>
      </c>
      <c r="M52" s="189">
        <f t="shared" si="12"/>
        <v>0</v>
      </c>
      <c r="N52" s="189">
        <f t="shared" si="12"/>
        <v>0</v>
      </c>
      <c r="O52" s="189">
        <f t="shared" si="12"/>
        <v>0</v>
      </c>
      <c r="P52" s="189">
        <f t="shared" si="12"/>
        <v>0</v>
      </c>
      <c r="Q52" s="189">
        <f t="shared" si="12"/>
        <v>0</v>
      </c>
      <c r="R52" s="162"/>
      <c r="AF52" s="162"/>
    </row>
    <row r="53" spans="2:32" s="17" customFormat="1" ht="15.75">
      <c r="B53" s="170">
        <v>2020</v>
      </c>
      <c r="C53" s="515">
        <v>2013</v>
      </c>
      <c r="D53" s="189">
        <f t="shared" ref="D53:Q53" si="13">IF(ISBLANK($C$53),0,IF($C$53=$D$9,HLOOKUP(D43,D14:D18,5,FALSE),HLOOKUP(D43,D29:D33,5,FALSE)))</f>
        <v>4162607</v>
      </c>
      <c r="E53" s="189">
        <f t="shared" si="13"/>
        <v>1601705</v>
      </c>
      <c r="F53" s="189">
        <f t="shared" si="13"/>
        <v>1126</v>
      </c>
      <c r="G53" s="189">
        <f t="shared" si="13"/>
        <v>607</v>
      </c>
      <c r="H53" s="189">
        <f t="shared" si="13"/>
        <v>3</v>
      </c>
      <c r="I53" s="189">
        <f t="shared" si="13"/>
        <v>44</v>
      </c>
      <c r="J53" s="189">
        <f t="shared" si="13"/>
        <v>35877</v>
      </c>
      <c r="K53" s="189">
        <f t="shared" si="13"/>
        <v>722</v>
      </c>
      <c r="L53" s="189">
        <f t="shared" si="13"/>
        <v>0</v>
      </c>
      <c r="M53" s="189">
        <f t="shared" si="13"/>
        <v>0</v>
      </c>
      <c r="N53" s="189">
        <f t="shared" si="13"/>
        <v>0</v>
      </c>
      <c r="O53" s="189">
        <f t="shared" si="13"/>
        <v>0</v>
      </c>
      <c r="P53" s="189">
        <f t="shared" si="13"/>
        <v>0</v>
      </c>
      <c r="Q53" s="189">
        <f t="shared" si="13"/>
        <v>0</v>
      </c>
      <c r="R53" s="162"/>
      <c r="AF53" s="162"/>
    </row>
    <row r="54" spans="2:32" s="433" customFormat="1" ht="15.75">
      <c r="B54" s="446" t="s">
        <v>536</v>
      </c>
      <c r="C54" s="457"/>
      <c r="D54" s="458"/>
      <c r="E54" s="459"/>
      <c r="F54" s="459"/>
      <c r="G54" s="459"/>
      <c r="H54" s="459"/>
      <c r="I54" s="459"/>
      <c r="J54" s="459"/>
      <c r="K54" s="459"/>
      <c r="L54" s="459"/>
      <c r="M54" s="459"/>
      <c r="N54" s="459"/>
      <c r="O54" s="459"/>
      <c r="P54" s="459"/>
      <c r="Q54" s="458"/>
      <c r="R54" s="450"/>
    </row>
    <row r="55" spans="2:32" s="17" customFormat="1" ht="15.75" customHeight="1">
      <c r="B55" s="167"/>
      <c r="C55" s="167"/>
      <c r="D55" s="162"/>
    </row>
    <row r="56" spans="2:32" s="17" customFormat="1" ht="15.75" customHeight="1">
      <c r="B56" s="167"/>
      <c r="C56" s="167"/>
      <c r="D56" s="162"/>
    </row>
    <row r="57" spans="2:32" s="2" customFormat="1" ht="15.75" customHeight="1">
      <c r="B57" s="81"/>
      <c r="C57" s="81"/>
      <c r="D57" s="20"/>
    </row>
    <row r="58" spans="2:32" s="2" customFormat="1" ht="15.75" customHeight="1">
      <c r="B58" s="81"/>
      <c r="C58" s="81"/>
      <c r="D58" s="20"/>
    </row>
    <row r="59" spans="2:32" s="2" customFormat="1" ht="15.75" customHeight="1">
      <c r="B59" s="81"/>
      <c r="C59" s="81"/>
      <c r="D59" s="20"/>
    </row>
    <row r="60" spans="2:32" s="2" customFormat="1" ht="15.75" customHeight="1">
      <c r="B60" s="81"/>
      <c r="C60" s="81"/>
      <c r="D60" s="20"/>
    </row>
    <row r="61" spans="2:32" s="2" customFormat="1" ht="15.75" customHeight="1">
      <c r="B61" s="81"/>
      <c r="C61" s="81"/>
      <c r="D61" s="20"/>
    </row>
    <row r="62" spans="2:32" s="2" customFormat="1" ht="15.75" customHeight="1">
      <c r="B62" s="81"/>
      <c r="C62" s="81"/>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36" activePane="bottomLeft" state="frozen"/>
      <selection pane="bottomLeft" activeCell="N25" sqref="N25"/>
    </sheetView>
  </sheetViews>
  <sheetFormatPr defaultColWidth="9" defaultRowHeight="15" outlineLevelRow="1"/>
  <cols>
    <col min="1" max="1" width="6.5703125" style="4" customWidth="1"/>
    <col min="2" max="2" width="36.5703125" style="5" customWidth="1"/>
    <col min="3" max="3" width="17" style="77"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3"/>
      <c r="C2" s="83"/>
      <c r="D2" s="83"/>
      <c r="E2" s="83"/>
      <c r="F2" s="83"/>
      <c r="G2" s="83"/>
      <c r="H2" s="83"/>
      <c r="I2" s="83"/>
      <c r="J2" s="83"/>
      <c r="K2" s="83"/>
      <c r="L2" s="83"/>
      <c r="M2" s="83"/>
      <c r="N2" s="83"/>
      <c r="O2" s="83"/>
    </row>
    <row r="3" spans="1:26" s="18" customFormat="1" ht="16.5" hidden="1" customHeight="1" outlineLevel="1" thickBot="1">
      <c r="A3" s="4"/>
      <c r="B3" s="47"/>
      <c r="C3" s="78"/>
      <c r="D3" s="47"/>
      <c r="E3" s="47"/>
      <c r="F3" s="47"/>
      <c r="G3" s="47"/>
      <c r="H3" s="47"/>
      <c r="I3" s="47"/>
      <c r="J3" s="47"/>
      <c r="K3" s="47"/>
    </row>
    <row r="4" spans="1:26" s="18" customFormat="1" ht="26.25" hidden="1" customHeight="1" outlineLevel="1" thickBot="1">
      <c r="A4" s="4"/>
      <c r="B4" s="902" t="s">
        <v>171</v>
      </c>
      <c r="C4" s="84" t="s">
        <v>175</v>
      </c>
      <c r="D4" s="84"/>
      <c r="E4" s="49"/>
    </row>
    <row r="5" spans="1:26" s="18" customFormat="1" ht="26.25" hidden="1" customHeight="1" outlineLevel="1" thickBot="1">
      <c r="A5" s="4"/>
      <c r="B5" s="902"/>
      <c r="C5" s="85" t="s">
        <v>172</v>
      </c>
      <c r="D5" s="85"/>
      <c r="E5" s="49"/>
    </row>
    <row r="6" spans="1:26" ht="26.25" hidden="1" customHeight="1" outlineLevel="1" thickBot="1">
      <c r="B6" s="902"/>
      <c r="C6" s="908" t="s">
        <v>551</v>
      </c>
      <c r="D6" s="909"/>
      <c r="F6" s="18"/>
      <c r="M6" s="6"/>
      <c r="N6" s="6"/>
      <c r="O6" s="6"/>
      <c r="P6" s="6"/>
      <c r="Q6" s="6"/>
      <c r="R6" s="6"/>
      <c r="S6" s="6"/>
      <c r="T6" s="6"/>
      <c r="U6" s="6"/>
      <c r="V6" s="6"/>
      <c r="W6" s="6"/>
      <c r="X6" s="6"/>
      <c r="Y6" s="6"/>
      <c r="Z6" s="6"/>
    </row>
    <row r="7" spans="1:26" s="18" customFormat="1" ht="26.25" hidden="1" customHeight="1" outlineLevel="1">
      <c r="A7" s="4"/>
      <c r="B7" s="520"/>
      <c r="M7" s="6"/>
      <c r="N7" s="6"/>
      <c r="O7" s="6"/>
      <c r="P7" s="6"/>
      <c r="Q7" s="6"/>
      <c r="R7" s="6"/>
      <c r="S7" s="6"/>
      <c r="T7" s="6"/>
      <c r="U7" s="6"/>
      <c r="V7" s="6"/>
      <c r="W7" s="6"/>
      <c r="X7" s="6"/>
      <c r="Y7" s="6"/>
      <c r="Z7" s="6"/>
    </row>
    <row r="8" spans="1:26" s="18" customFormat="1" ht="19.5" hidden="1" customHeight="1" outlineLevel="1">
      <c r="A8" s="4"/>
      <c r="B8" s="520" t="s">
        <v>527</v>
      </c>
      <c r="C8" s="574" t="s">
        <v>482</v>
      </c>
      <c r="D8" s="573"/>
      <c r="M8" s="6"/>
      <c r="N8" s="6"/>
      <c r="O8" s="6"/>
      <c r="P8" s="6"/>
      <c r="Q8" s="6"/>
      <c r="R8" s="6"/>
      <c r="S8" s="6"/>
      <c r="T8" s="6"/>
      <c r="U8" s="6"/>
      <c r="V8" s="6"/>
      <c r="W8" s="6"/>
      <c r="X8" s="6"/>
      <c r="Y8" s="6"/>
      <c r="Z8" s="6"/>
    </row>
    <row r="9" spans="1:26" s="18" customFormat="1" ht="19.5" hidden="1" customHeight="1" outlineLevel="1">
      <c r="A9" s="4"/>
      <c r="B9" s="520"/>
      <c r="C9" s="574" t="s">
        <v>528</v>
      </c>
      <c r="D9" s="573"/>
      <c r="M9" s="6"/>
      <c r="N9" s="6"/>
      <c r="O9" s="6"/>
      <c r="P9" s="6"/>
      <c r="Q9" s="6"/>
      <c r="R9" s="6"/>
      <c r="S9" s="6"/>
      <c r="T9" s="6"/>
      <c r="U9" s="6"/>
      <c r="V9" s="6"/>
      <c r="W9" s="6"/>
      <c r="X9" s="6"/>
      <c r="Y9" s="6"/>
      <c r="Z9" s="6"/>
    </row>
    <row r="10" spans="1:26" s="18" customFormat="1" hidden="1" outlineLevel="1">
      <c r="A10" s="4"/>
      <c r="B10" s="100"/>
      <c r="C10" s="86"/>
      <c r="D10" s="86"/>
      <c r="E10" s="86"/>
      <c r="M10" s="6"/>
      <c r="N10" s="6"/>
      <c r="O10" s="6"/>
      <c r="P10" s="6"/>
      <c r="Q10" s="6"/>
      <c r="R10" s="6"/>
      <c r="S10" s="6"/>
      <c r="T10" s="6"/>
      <c r="U10" s="6"/>
      <c r="V10" s="6"/>
      <c r="W10" s="6"/>
      <c r="X10" s="6"/>
      <c r="Y10" s="6"/>
      <c r="Z10" s="6"/>
    </row>
    <row r="11" spans="1:26" s="18" customFormat="1" ht="32.25" customHeight="1" collapsed="1">
      <c r="A11" s="15"/>
      <c r="B11" s="117" t="s">
        <v>483</v>
      </c>
      <c r="O11" s="532"/>
    </row>
    <row r="12" spans="1:26" ht="58.5" customHeight="1">
      <c r="B12" s="910" t="s">
        <v>613</v>
      </c>
      <c r="C12" s="910"/>
      <c r="D12" s="910"/>
      <c r="E12" s="910"/>
      <c r="F12" s="910"/>
      <c r="G12" s="910"/>
      <c r="H12" s="910"/>
      <c r="I12" s="910"/>
      <c r="J12" s="910"/>
      <c r="K12" s="910"/>
      <c r="L12" s="910"/>
      <c r="M12" s="910"/>
      <c r="N12" s="910"/>
      <c r="O12" s="91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33"/>
      <c r="C14" s="464" t="s">
        <v>41</v>
      </c>
      <c r="D14" s="465" t="s">
        <v>563</v>
      </c>
      <c r="E14" s="465" t="s">
        <v>760</v>
      </c>
      <c r="F14" s="465" t="s">
        <v>761</v>
      </c>
      <c r="G14" s="465" t="s">
        <v>762</v>
      </c>
      <c r="H14" s="465" t="s">
        <v>763</v>
      </c>
      <c r="I14" s="465" t="s">
        <v>764</v>
      </c>
      <c r="J14" s="465" t="s">
        <v>765</v>
      </c>
      <c r="K14" s="465" t="s">
        <v>766</v>
      </c>
      <c r="L14" s="465" t="s">
        <v>767</v>
      </c>
      <c r="M14" s="465" t="s">
        <v>768</v>
      </c>
      <c r="N14" s="465" t="s">
        <v>754</v>
      </c>
      <c r="O14" s="465" t="s">
        <v>819</v>
      </c>
      <c r="P14" s="7"/>
    </row>
    <row r="15" spans="1:26" s="7" customFormat="1" ht="18.75" customHeight="1">
      <c r="B15" s="466" t="s">
        <v>188</v>
      </c>
      <c r="C15" s="903"/>
      <c r="D15" s="467">
        <v>2010</v>
      </c>
      <c r="E15" s="467">
        <v>2011</v>
      </c>
      <c r="F15" s="467">
        <v>2012</v>
      </c>
      <c r="G15" s="467">
        <v>2013</v>
      </c>
      <c r="H15" s="467">
        <v>2014</v>
      </c>
      <c r="I15" s="467">
        <v>2015</v>
      </c>
      <c r="J15" s="467">
        <v>2016</v>
      </c>
      <c r="K15" s="467">
        <v>2017</v>
      </c>
      <c r="L15" s="467">
        <v>2018</v>
      </c>
      <c r="M15" s="467">
        <v>2019</v>
      </c>
      <c r="N15" s="467">
        <v>2020</v>
      </c>
      <c r="O15" s="468">
        <v>2021</v>
      </c>
    </row>
    <row r="16" spans="1:26" s="110" customFormat="1" ht="18" customHeight="1">
      <c r="B16" s="469" t="s">
        <v>559</v>
      </c>
      <c r="C16" s="904"/>
      <c r="D16" s="470"/>
      <c r="E16" s="470"/>
      <c r="F16" s="470"/>
      <c r="G16" s="470">
        <v>4</v>
      </c>
      <c r="H16" s="470">
        <v>4</v>
      </c>
      <c r="I16" s="470">
        <v>4</v>
      </c>
      <c r="J16" s="470">
        <v>4</v>
      </c>
      <c r="K16" s="470">
        <v>4</v>
      </c>
      <c r="L16" s="470">
        <v>4</v>
      </c>
      <c r="M16" s="470">
        <v>4</v>
      </c>
      <c r="N16" s="470">
        <v>10</v>
      </c>
      <c r="O16" s="471">
        <v>4</v>
      </c>
    </row>
    <row r="17" spans="1:15" s="110" customFormat="1" ht="17.25" customHeight="1">
      <c r="B17" s="472" t="s">
        <v>560</v>
      </c>
      <c r="C17" s="905"/>
      <c r="D17" s="111">
        <f>12-D16</f>
        <v>12</v>
      </c>
      <c r="E17" s="111">
        <f>12-E16</f>
        <v>12</v>
      </c>
      <c r="F17" s="111">
        <f t="shared" ref="F17:K17" si="0">12-F16</f>
        <v>12</v>
      </c>
      <c r="G17" s="111">
        <f t="shared" si="0"/>
        <v>8</v>
      </c>
      <c r="H17" s="111">
        <f t="shared" si="0"/>
        <v>8</v>
      </c>
      <c r="I17" s="111">
        <f t="shared" si="0"/>
        <v>8</v>
      </c>
      <c r="J17" s="111">
        <f t="shared" si="0"/>
        <v>8</v>
      </c>
      <c r="K17" s="111">
        <f t="shared" si="0"/>
        <v>8</v>
      </c>
      <c r="L17" s="111">
        <f t="shared" ref="L17:O17" si="1">12-L16</f>
        <v>8</v>
      </c>
      <c r="M17" s="111">
        <f t="shared" si="1"/>
        <v>8</v>
      </c>
      <c r="N17" s="111">
        <f t="shared" si="1"/>
        <v>2</v>
      </c>
      <c r="O17" s="112">
        <f t="shared" si="1"/>
        <v>8</v>
      </c>
    </row>
    <row r="18" spans="1:15" s="7" customFormat="1" ht="17.25" customHeight="1">
      <c r="B18" s="473" t="str">
        <f>'1.  LRAMVA Summary'!B29</f>
        <v>Residential</v>
      </c>
      <c r="C18" s="906" t="str">
        <f>'2. LRAMVA Threshold'!D43</f>
        <v>kWh</v>
      </c>
      <c r="D18" s="46"/>
      <c r="E18" s="777">
        <v>1.8599999999999998E-2</v>
      </c>
      <c r="F18" s="777">
        <v>1.8800000000000001E-2</v>
      </c>
      <c r="G18" s="777">
        <v>2.1100000000000001E-2</v>
      </c>
      <c r="H18" s="777">
        <v>2.1399999999999999E-2</v>
      </c>
      <c r="I18" s="777">
        <v>2.1700000000000001E-2</v>
      </c>
      <c r="J18" s="777">
        <v>1.66E-2</v>
      </c>
      <c r="K18" s="777">
        <v>1.1299999999999999E-2</v>
      </c>
      <c r="L18" s="777">
        <v>5.7999999999999996E-3</v>
      </c>
      <c r="M18" s="777">
        <v>0</v>
      </c>
      <c r="N18" s="777">
        <v>0</v>
      </c>
      <c r="O18" s="69">
        <v>0</v>
      </c>
    </row>
    <row r="19" spans="1:15" s="7" customFormat="1" ht="15" customHeight="1" outlineLevel="1">
      <c r="B19" s="517" t="s">
        <v>511</v>
      </c>
      <c r="C19" s="904"/>
      <c r="D19" s="46"/>
      <c r="E19" s="46"/>
      <c r="F19" s="46"/>
      <c r="G19" s="46"/>
      <c r="H19" s="46"/>
      <c r="I19" s="46"/>
      <c r="J19" s="46"/>
      <c r="K19" s="46"/>
      <c r="L19" s="46"/>
      <c r="M19" s="46"/>
      <c r="N19" s="46"/>
      <c r="O19" s="69"/>
    </row>
    <row r="20" spans="1:15" s="7" customFormat="1" ht="15" customHeight="1" outlineLevel="1">
      <c r="B20" s="517" t="s">
        <v>512</v>
      </c>
      <c r="C20" s="904"/>
      <c r="D20" s="46"/>
      <c r="E20" s="46"/>
      <c r="F20" s="46"/>
      <c r="G20" s="46"/>
      <c r="H20" s="46"/>
      <c r="I20" s="46"/>
      <c r="J20" s="46"/>
      <c r="K20" s="46"/>
      <c r="L20" s="46"/>
      <c r="M20" s="46"/>
      <c r="N20" s="46"/>
      <c r="O20" s="69"/>
    </row>
    <row r="21" spans="1:15" s="7" customFormat="1" ht="15" customHeight="1" outlineLevel="1">
      <c r="B21" s="517" t="s">
        <v>490</v>
      </c>
      <c r="C21" s="904"/>
      <c r="D21" s="46"/>
      <c r="E21" s="46"/>
      <c r="F21" s="46"/>
      <c r="G21" s="46"/>
      <c r="H21" s="46"/>
      <c r="I21" s="46"/>
      <c r="J21" s="46"/>
      <c r="K21" s="46"/>
      <c r="L21" s="46"/>
      <c r="M21" s="46"/>
      <c r="N21" s="46"/>
      <c r="O21" s="69"/>
    </row>
    <row r="22" spans="1:15" s="7" customFormat="1" ht="14.25" customHeight="1">
      <c r="B22" s="517" t="s">
        <v>513</v>
      </c>
      <c r="C22" s="907"/>
      <c r="D22" s="65">
        <f>SUM(D18:D21)</f>
        <v>0</v>
      </c>
      <c r="E22" s="65">
        <f>SUM(E18:E21)</f>
        <v>1.8599999999999998E-2</v>
      </c>
      <c r="F22" s="65">
        <f>SUM(F18:F21)</f>
        <v>1.8800000000000001E-2</v>
      </c>
      <c r="G22" s="65">
        <f t="shared" ref="G22:N22" si="2">SUM(G18:G21)</f>
        <v>2.1100000000000001E-2</v>
      </c>
      <c r="H22" s="65">
        <f t="shared" si="2"/>
        <v>2.1399999999999999E-2</v>
      </c>
      <c r="I22" s="65">
        <f t="shared" si="2"/>
        <v>2.1700000000000001E-2</v>
      </c>
      <c r="J22" s="65">
        <f t="shared" si="2"/>
        <v>1.66E-2</v>
      </c>
      <c r="K22" s="65">
        <f t="shared" si="2"/>
        <v>1.1299999999999999E-2</v>
      </c>
      <c r="L22" s="65">
        <f t="shared" si="2"/>
        <v>5.7999999999999996E-3</v>
      </c>
      <c r="M22" s="65">
        <f t="shared" si="2"/>
        <v>0</v>
      </c>
      <c r="N22" s="65">
        <f t="shared" si="2"/>
        <v>0</v>
      </c>
      <c r="O22" s="65">
        <f t="shared" ref="O22" si="3">SUM(O18:O21)</f>
        <v>0</v>
      </c>
    </row>
    <row r="23" spans="1:15" s="63" customFormat="1">
      <c r="A23" s="62"/>
      <c r="B23" s="485" t="s">
        <v>514</v>
      </c>
      <c r="C23" s="475"/>
      <c r="D23" s="476"/>
      <c r="E23" s="477">
        <f>ROUND(SUM(D22*E16+E22*E17)/12,4)</f>
        <v>1.8599999999999998E-2</v>
      </c>
      <c r="F23" s="477">
        <f>ROUND(SUM(E22*F16+F22*F17)/12,4)</f>
        <v>1.8800000000000001E-2</v>
      </c>
      <c r="G23" s="477">
        <f>ROUND(SUM(F22*G16+G22*G17)/12,4)</f>
        <v>2.0299999999999999E-2</v>
      </c>
      <c r="H23" s="477">
        <f>ROUND(SUM(G22*H16+H22*H17)/12,4)</f>
        <v>2.1299999999999999E-2</v>
      </c>
      <c r="I23" s="477">
        <f>ROUND(SUM(H22*I16+I22*I17)/12,4)</f>
        <v>2.1600000000000001E-2</v>
      </c>
      <c r="J23" s="477">
        <f t="shared" ref="J23:O23" si="4">ROUND(SUM(I22*J16+J22*J17)/12,4)</f>
        <v>1.83E-2</v>
      </c>
      <c r="K23" s="477">
        <f t="shared" si="4"/>
        <v>1.3100000000000001E-2</v>
      </c>
      <c r="L23" s="477">
        <f t="shared" si="4"/>
        <v>7.6E-3</v>
      </c>
      <c r="M23" s="477">
        <f t="shared" si="4"/>
        <v>1.9E-3</v>
      </c>
      <c r="N23" s="477">
        <f t="shared" si="4"/>
        <v>0</v>
      </c>
      <c r="O23" s="477">
        <f t="shared" si="4"/>
        <v>0</v>
      </c>
    </row>
    <row r="24" spans="1:15" s="63" customFormat="1">
      <c r="A24" s="62"/>
      <c r="B24" s="474"/>
      <c r="C24" s="479"/>
      <c r="D24" s="476"/>
      <c r="E24" s="477"/>
      <c r="F24" s="477"/>
      <c r="G24" s="477"/>
      <c r="H24" s="477"/>
      <c r="I24" s="477"/>
      <c r="J24" s="477"/>
      <c r="K24" s="477"/>
      <c r="L24" s="480"/>
      <c r="M24" s="480"/>
      <c r="N24" s="480"/>
      <c r="O24" s="478"/>
    </row>
    <row r="25" spans="1:15" s="63" customFormat="1" ht="15.75" customHeight="1">
      <c r="A25" s="62"/>
      <c r="B25" s="584" t="str">
        <f>'1.  LRAMVA Summary'!B30</f>
        <v>GS&lt;50 kW</v>
      </c>
      <c r="C25" s="906" t="str">
        <f>'2. LRAMVA Threshold'!E43</f>
        <v>kWh</v>
      </c>
      <c r="D25" s="46"/>
      <c r="E25" s="778">
        <v>1.6899999999999998E-2</v>
      </c>
      <c r="F25" s="778">
        <v>1.66E-2</v>
      </c>
      <c r="G25" s="778">
        <v>1.8599999999999998E-2</v>
      </c>
      <c r="H25" s="778">
        <v>1.89E-2</v>
      </c>
      <c r="I25" s="778">
        <v>1.9099999999999999E-2</v>
      </c>
      <c r="J25" s="778">
        <v>1.9400000000000001E-2</v>
      </c>
      <c r="K25" s="778">
        <v>1.9699999999999999E-2</v>
      </c>
      <c r="L25" s="778">
        <v>1.9900000000000001E-2</v>
      </c>
      <c r="M25" s="778">
        <v>2.01E-2</v>
      </c>
      <c r="N25" s="778">
        <v>2.0400000000000001E-2</v>
      </c>
      <c r="O25" s="69">
        <v>2.07E-2</v>
      </c>
    </row>
    <row r="26" spans="1:15" s="18" customFormat="1" outlineLevel="1">
      <c r="A26" s="4"/>
      <c r="B26" s="517" t="s">
        <v>511</v>
      </c>
      <c r="C26" s="904"/>
      <c r="D26" s="46"/>
      <c r="E26" s="46"/>
      <c r="F26" s="46"/>
      <c r="G26" s="46"/>
      <c r="H26" s="46"/>
      <c r="I26" s="46"/>
      <c r="J26" s="46"/>
      <c r="K26" s="46"/>
      <c r="L26" s="46"/>
      <c r="M26" s="46"/>
      <c r="N26" s="46"/>
      <c r="O26" s="69"/>
    </row>
    <row r="27" spans="1:15" s="18" customFormat="1" outlineLevel="1">
      <c r="A27" s="4"/>
      <c r="B27" s="517" t="s">
        <v>512</v>
      </c>
      <c r="C27" s="904"/>
      <c r="D27" s="46"/>
      <c r="E27" s="46"/>
      <c r="F27" s="46"/>
      <c r="G27" s="46"/>
      <c r="H27" s="46"/>
      <c r="I27" s="46"/>
      <c r="J27" s="46"/>
      <c r="K27" s="46"/>
      <c r="L27" s="46"/>
      <c r="M27" s="46"/>
      <c r="N27" s="46">
        <v>2.9999999999999997E-4</v>
      </c>
      <c r="O27" s="69">
        <v>2.9999999999999997E-4</v>
      </c>
    </row>
    <row r="28" spans="1:15" s="18" customFormat="1" outlineLevel="1">
      <c r="A28" s="4"/>
      <c r="B28" s="517" t="s">
        <v>490</v>
      </c>
      <c r="C28" s="904"/>
      <c r="D28" s="46"/>
      <c r="E28" s="46"/>
      <c r="F28" s="46"/>
      <c r="G28" s="46"/>
      <c r="H28" s="46"/>
      <c r="I28" s="46"/>
      <c r="J28" s="46"/>
      <c r="K28" s="46"/>
      <c r="L28" s="46"/>
      <c r="M28" s="46"/>
      <c r="N28" s="46"/>
      <c r="O28" s="69"/>
    </row>
    <row r="29" spans="1:15" s="18" customFormat="1">
      <c r="A29" s="4"/>
      <c r="B29" s="517" t="s">
        <v>513</v>
      </c>
      <c r="C29" s="907"/>
      <c r="D29" s="65">
        <f>SUM(D25:D28)</f>
        <v>0</v>
      </c>
      <c r="E29" s="65">
        <f t="shared" ref="E29:N29" si="5">SUM(E25:E28)</f>
        <v>1.6899999999999998E-2</v>
      </c>
      <c r="F29" s="65">
        <f t="shared" si="5"/>
        <v>1.66E-2</v>
      </c>
      <c r="G29" s="65">
        <f t="shared" si="5"/>
        <v>1.8599999999999998E-2</v>
      </c>
      <c r="H29" s="65">
        <f t="shared" si="5"/>
        <v>1.89E-2</v>
      </c>
      <c r="I29" s="65">
        <f t="shared" si="5"/>
        <v>1.9099999999999999E-2</v>
      </c>
      <c r="J29" s="65">
        <f t="shared" si="5"/>
        <v>1.9400000000000001E-2</v>
      </c>
      <c r="K29" s="65">
        <f t="shared" si="5"/>
        <v>1.9699999999999999E-2</v>
      </c>
      <c r="L29" s="65">
        <f t="shared" si="5"/>
        <v>1.9900000000000001E-2</v>
      </c>
      <c r="M29" s="65">
        <f t="shared" si="5"/>
        <v>2.01E-2</v>
      </c>
      <c r="N29" s="65">
        <f t="shared" si="5"/>
        <v>2.0700000000000003E-2</v>
      </c>
      <c r="O29" s="65">
        <f t="shared" ref="O29" si="6">SUM(O25:O28)</f>
        <v>2.1000000000000001E-2</v>
      </c>
    </row>
    <row r="30" spans="1:15" s="18" customFormat="1">
      <c r="A30" s="4"/>
      <c r="B30" s="485" t="s">
        <v>514</v>
      </c>
      <c r="C30" s="481"/>
      <c r="D30" s="71"/>
      <c r="E30" s="477">
        <f>ROUND(SUM(D29*E16+E29*E17)/12,4)</f>
        <v>1.6899999999999998E-2</v>
      </c>
      <c r="F30" s="477">
        <f t="shared" ref="F30:M30" si="7">ROUND(SUM(E29*F16+F29*F17)/12,4)</f>
        <v>1.66E-2</v>
      </c>
      <c r="G30" s="477">
        <f t="shared" si="7"/>
        <v>1.7899999999999999E-2</v>
      </c>
      <c r="H30" s="477">
        <f t="shared" si="7"/>
        <v>1.8800000000000001E-2</v>
      </c>
      <c r="I30" s="477">
        <f t="shared" si="7"/>
        <v>1.9E-2</v>
      </c>
      <c r="J30" s="477">
        <f>ROUND(SUM(I29*J16+J29*J17)/12,4)</f>
        <v>1.9300000000000001E-2</v>
      </c>
      <c r="K30" s="477">
        <f t="shared" si="7"/>
        <v>1.9599999999999999E-2</v>
      </c>
      <c r="L30" s="477">
        <f t="shared" si="7"/>
        <v>1.9800000000000002E-2</v>
      </c>
      <c r="M30" s="477">
        <f t="shared" si="7"/>
        <v>0.02</v>
      </c>
      <c r="N30" s="477">
        <f>ROUND(SUM(M29*N16+N29*N17)/12,4)</f>
        <v>2.0199999999999999E-2</v>
      </c>
      <c r="O30" s="477">
        <f>ROUND(SUM(N29*O16+O29*O17)/12,4)</f>
        <v>2.0899999999999998E-2</v>
      </c>
    </row>
    <row r="31" spans="1:15" s="18" customFormat="1">
      <c r="A31" s="4"/>
      <c r="B31" s="474"/>
      <c r="C31" s="483"/>
      <c r="D31" s="484"/>
      <c r="E31" s="484"/>
      <c r="F31" s="484"/>
      <c r="G31" s="484"/>
      <c r="H31" s="484"/>
      <c r="I31" s="484"/>
      <c r="J31" s="484"/>
      <c r="K31" s="484"/>
      <c r="L31" s="484"/>
      <c r="M31" s="484"/>
      <c r="N31" s="480"/>
      <c r="O31" s="482"/>
    </row>
    <row r="32" spans="1:15" s="64" customFormat="1">
      <c r="B32" s="584" t="str">
        <f>'1.  LRAMVA Summary'!B31</f>
        <v>General Service 50 - 999 kW</v>
      </c>
      <c r="C32" s="906" t="str">
        <f>'2. LRAMVA Threshold'!F43</f>
        <v>kW</v>
      </c>
      <c r="D32" s="46"/>
      <c r="E32" s="779">
        <v>3.5306000000000002</v>
      </c>
      <c r="F32" s="779">
        <v>3.5617000000000001</v>
      </c>
      <c r="G32" s="779">
        <v>4.1269</v>
      </c>
      <c r="H32" s="779">
        <v>4.1847000000000003</v>
      </c>
      <c r="I32" s="779">
        <v>4.2390999999999996</v>
      </c>
      <c r="J32" s="779">
        <v>4.3154000000000003</v>
      </c>
      <c r="K32" s="779">
        <v>4.3844000000000003</v>
      </c>
      <c r="L32" s="779">
        <v>4.4238999999999997</v>
      </c>
      <c r="M32" s="779">
        <v>4.4770000000000003</v>
      </c>
      <c r="N32" s="779">
        <v>4.5530999999999997</v>
      </c>
      <c r="O32" s="69">
        <v>4.6258999999999997</v>
      </c>
    </row>
    <row r="33" spans="1:15" s="18" customFormat="1" outlineLevel="1">
      <c r="A33" s="4"/>
      <c r="B33" s="517" t="s">
        <v>511</v>
      </c>
      <c r="C33" s="904"/>
      <c r="D33" s="46"/>
      <c r="E33" s="46"/>
      <c r="F33" s="46"/>
      <c r="G33" s="46"/>
      <c r="H33" s="46"/>
      <c r="I33" s="46"/>
      <c r="J33" s="46"/>
      <c r="K33" s="46"/>
      <c r="L33" s="46"/>
      <c r="M33" s="46"/>
      <c r="N33" s="46"/>
      <c r="O33" s="69"/>
    </row>
    <row r="34" spans="1:15" s="18" customFormat="1" outlineLevel="1">
      <c r="A34" s="4"/>
      <c r="B34" s="517" t="s">
        <v>512</v>
      </c>
      <c r="C34" s="904"/>
      <c r="D34" s="46"/>
      <c r="E34" s="46"/>
      <c r="F34" s="46"/>
      <c r="G34" s="46"/>
      <c r="H34" s="46"/>
      <c r="I34" s="46"/>
      <c r="J34" s="46"/>
      <c r="K34" s="46"/>
      <c r="L34" s="46"/>
      <c r="M34" s="46"/>
      <c r="N34" s="46">
        <v>8.1900000000000001E-2</v>
      </c>
      <c r="O34" s="69">
        <v>8.1900000000000001E-2</v>
      </c>
    </row>
    <row r="35" spans="1:15" s="18" customFormat="1" outlineLevel="1">
      <c r="A35" s="4"/>
      <c r="B35" s="517" t="s">
        <v>490</v>
      </c>
      <c r="C35" s="904"/>
      <c r="D35" s="46"/>
      <c r="E35" s="46"/>
      <c r="F35" s="46"/>
      <c r="G35" s="46"/>
      <c r="H35" s="46"/>
      <c r="I35" s="46"/>
      <c r="J35" s="46"/>
      <c r="K35" s="46"/>
      <c r="L35" s="46"/>
      <c r="M35" s="46"/>
      <c r="N35" s="46"/>
      <c r="O35" s="69"/>
    </row>
    <row r="36" spans="1:15" s="18" customFormat="1">
      <c r="A36" s="4"/>
      <c r="B36" s="517" t="s">
        <v>513</v>
      </c>
      <c r="C36" s="907"/>
      <c r="D36" s="65">
        <f>SUM(D32:D35)</f>
        <v>0</v>
      </c>
      <c r="E36" s="65">
        <f>SUM(E32:E35)</f>
        <v>3.5306000000000002</v>
      </c>
      <c r="F36" s="65">
        <f t="shared" ref="F36:M36" si="8">SUM(F32:F35)</f>
        <v>3.5617000000000001</v>
      </c>
      <c r="G36" s="65">
        <f t="shared" si="8"/>
        <v>4.1269</v>
      </c>
      <c r="H36" s="65">
        <f t="shared" si="8"/>
        <v>4.1847000000000003</v>
      </c>
      <c r="I36" s="65">
        <f t="shared" si="8"/>
        <v>4.2390999999999996</v>
      </c>
      <c r="J36" s="65">
        <f t="shared" si="8"/>
        <v>4.3154000000000003</v>
      </c>
      <c r="K36" s="65">
        <f t="shared" si="8"/>
        <v>4.3844000000000003</v>
      </c>
      <c r="L36" s="65">
        <f t="shared" si="8"/>
        <v>4.4238999999999997</v>
      </c>
      <c r="M36" s="65">
        <f t="shared" si="8"/>
        <v>4.4770000000000003</v>
      </c>
      <c r="N36" s="65">
        <f>SUM(N32:N35)</f>
        <v>4.6349999999999998</v>
      </c>
      <c r="O36" s="65">
        <f>SUM(O32:O35)</f>
        <v>4.7077999999999998</v>
      </c>
    </row>
    <row r="37" spans="1:15" s="18" customFormat="1">
      <c r="A37" s="4"/>
      <c r="B37" s="485" t="s">
        <v>514</v>
      </c>
      <c r="C37" s="481"/>
      <c r="D37" s="71"/>
      <c r="E37" s="477">
        <f t="shared" ref="E37:O37" si="9">ROUND(SUM(D36*E16+E36*E17)/12,4)</f>
        <v>3.5306000000000002</v>
      </c>
      <c r="F37" s="477">
        <f t="shared" si="9"/>
        <v>3.5617000000000001</v>
      </c>
      <c r="G37" s="477">
        <f t="shared" si="9"/>
        <v>3.9384999999999999</v>
      </c>
      <c r="H37" s="477">
        <f t="shared" si="9"/>
        <v>4.1654</v>
      </c>
      <c r="I37" s="477">
        <f t="shared" si="9"/>
        <v>4.2210000000000001</v>
      </c>
      <c r="J37" s="477">
        <f t="shared" si="9"/>
        <v>4.29</v>
      </c>
      <c r="K37" s="477">
        <f t="shared" si="9"/>
        <v>4.3613999999999997</v>
      </c>
      <c r="L37" s="477">
        <f t="shared" si="9"/>
        <v>4.4107000000000003</v>
      </c>
      <c r="M37" s="477">
        <f t="shared" si="9"/>
        <v>4.4592999999999998</v>
      </c>
      <c r="N37" s="477">
        <f t="shared" si="9"/>
        <v>4.5033000000000003</v>
      </c>
      <c r="O37" s="477">
        <f t="shared" si="9"/>
        <v>4.6835000000000004</v>
      </c>
    </row>
    <row r="38" spans="1:15" s="70" customFormat="1" ht="15.75" customHeight="1">
      <c r="B38" s="485"/>
      <c r="C38" s="481"/>
      <c r="D38" s="71"/>
      <c r="E38" s="71"/>
      <c r="F38" s="71"/>
      <c r="G38" s="71"/>
      <c r="H38" s="71"/>
      <c r="I38" s="71"/>
      <c r="J38" s="71"/>
      <c r="K38" s="71"/>
      <c r="L38" s="480"/>
      <c r="M38" s="480"/>
      <c r="N38" s="480"/>
      <c r="O38" s="486"/>
    </row>
    <row r="39" spans="1:15" s="64" customFormat="1">
      <c r="A39" s="62"/>
      <c r="B39" s="584" t="str">
        <f>'1.  LRAMVA Summary'!B32</f>
        <v>General Service 1,000 - 4,999 kW</v>
      </c>
      <c r="C39" s="906" t="str">
        <f>'2. LRAMVA Threshold'!G43</f>
        <v>kW</v>
      </c>
      <c r="D39" s="46"/>
      <c r="E39" s="780">
        <v>1.2678</v>
      </c>
      <c r="F39" s="780">
        <v>1.2789999999999999</v>
      </c>
      <c r="G39" s="780">
        <v>1.6835</v>
      </c>
      <c r="H39" s="780">
        <v>1.7071000000000001</v>
      </c>
      <c r="I39" s="780">
        <v>1.7293000000000001</v>
      </c>
      <c r="J39" s="780">
        <v>1.7604</v>
      </c>
      <c r="K39" s="780">
        <v>1.7886</v>
      </c>
      <c r="L39" s="780">
        <v>1.8047</v>
      </c>
      <c r="M39" s="780">
        <v>1.8264</v>
      </c>
      <c r="N39" s="780">
        <v>1.8573999999999999</v>
      </c>
      <c r="O39" s="69">
        <v>1.8871</v>
      </c>
    </row>
    <row r="40" spans="1:15" s="18" customFormat="1" outlineLevel="1">
      <c r="A40" s="4"/>
      <c r="B40" s="517" t="s">
        <v>511</v>
      </c>
      <c r="C40" s="904"/>
      <c r="D40" s="46"/>
      <c r="E40" s="46"/>
      <c r="F40" s="46"/>
      <c r="G40" s="46"/>
      <c r="H40" s="46"/>
      <c r="I40" s="46"/>
      <c r="J40" s="46"/>
      <c r="K40" s="46"/>
      <c r="L40" s="46"/>
      <c r="M40" s="46"/>
      <c r="N40" s="46"/>
      <c r="O40" s="69"/>
    </row>
    <row r="41" spans="1:15" s="18" customFormat="1" outlineLevel="1">
      <c r="A41" s="4"/>
      <c r="B41" s="517" t="s">
        <v>512</v>
      </c>
      <c r="C41" s="904"/>
      <c r="D41" s="46"/>
      <c r="E41" s="46"/>
      <c r="F41" s="46"/>
      <c r="G41" s="46"/>
      <c r="H41" s="46"/>
      <c r="I41" s="46"/>
      <c r="J41" s="46"/>
      <c r="K41" s="46"/>
      <c r="L41" s="46"/>
      <c r="M41" s="46"/>
      <c r="N41" s="46">
        <v>3.1600000000000003E-2</v>
      </c>
      <c r="O41" s="69">
        <v>3.1600000000000003E-2</v>
      </c>
    </row>
    <row r="42" spans="1:15" s="18" customFormat="1" outlineLevel="1">
      <c r="A42" s="4"/>
      <c r="B42" s="517" t="s">
        <v>490</v>
      </c>
      <c r="C42" s="904"/>
      <c r="D42" s="46"/>
      <c r="E42" s="46"/>
      <c r="F42" s="46"/>
      <c r="G42" s="46"/>
      <c r="H42" s="46"/>
      <c r="I42" s="46"/>
      <c r="J42" s="46"/>
      <c r="K42" s="46"/>
      <c r="L42" s="46"/>
      <c r="M42" s="46"/>
      <c r="N42" s="46"/>
      <c r="O42" s="69"/>
    </row>
    <row r="43" spans="1:15" s="18" customFormat="1">
      <c r="A43" s="4"/>
      <c r="B43" s="517" t="s">
        <v>513</v>
      </c>
      <c r="C43" s="907"/>
      <c r="D43" s="65">
        <f>SUM(D39:D42)</f>
        <v>0</v>
      </c>
      <c r="E43" s="65">
        <f t="shared" ref="E43:N43" si="10">SUM(E39:E42)</f>
        <v>1.2678</v>
      </c>
      <c r="F43" s="65">
        <f t="shared" si="10"/>
        <v>1.2789999999999999</v>
      </c>
      <c r="G43" s="65">
        <f t="shared" si="10"/>
        <v>1.6835</v>
      </c>
      <c r="H43" s="65">
        <f t="shared" si="10"/>
        <v>1.7071000000000001</v>
      </c>
      <c r="I43" s="65">
        <f t="shared" si="10"/>
        <v>1.7293000000000001</v>
      </c>
      <c r="J43" s="65">
        <f t="shared" si="10"/>
        <v>1.7604</v>
      </c>
      <c r="K43" s="65">
        <f t="shared" si="10"/>
        <v>1.7886</v>
      </c>
      <c r="L43" s="65">
        <f t="shared" si="10"/>
        <v>1.8047</v>
      </c>
      <c r="M43" s="65">
        <f t="shared" si="10"/>
        <v>1.8264</v>
      </c>
      <c r="N43" s="65">
        <f t="shared" si="10"/>
        <v>1.889</v>
      </c>
      <c r="O43" s="65">
        <f t="shared" ref="O43" si="11">SUM(O39:O42)</f>
        <v>1.9187000000000001</v>
      </c>
    </row>
    <row r="44" spans="1:15" s="14" customFormat="1">
      <c r="A44" s="72"/>
      <c r="B44" s="485" t="s">
        <v>514</v>
      </c>
      <c r="C44" s="481"/>
      <c r="D44" s="71"/>
      <c r="E44" s="477">
        <f t="shared" ref="E44:O44" si="12">ROUND(SUM(D43*E16+E43*E17)/12,4)</f>
        <v>1.2678</v>
      </c>
      <c r="F44" s="477">
        <f t="shared" si="12"/>
        <v>1.2789999999999999</v>
      </c>
      <c r="G44" s="477">
        <f t="shared" si="12"/>
        <v>1.5487</v>
      </c>
      <c r="H44" s="477">
        <f t="shared" si="12"/>
        <v>1.6992</v>
      </c>
      <c r="I44" s="477">
        <f t="shared" si="12"/>
        <v>1.7219</v>
      </c>
      <c r="J44" s="477">
        <f t="shared" si="12"/>
        <v>1.75</v>
      </c>
      <c r="K44" s="477">
        <f t="shared" si="12"/>
        <v>1.7791999999999999</v>
      </c>
      <c r="L44" s="477">
        <f t="shared" si="12"/>
        <v>1.7992999999999999</v>
      </c>
      <c r="M44" s="477">
        <f t="shared" si="12"/>
        <v>1.8191999999999999</v>
      </c>
      <c r="N44" s="477">
        <f t="shared" si="12"/>
        <v>1.8368</v>
      </c>
      <c r="O44" s="477">
        <f t="shared" si="12"/>
        <v>1.9088000000000001</v>
      </c>
    </row>
    <row r="45" spans="1:15" s="70" customFormat="1" ht="14.25">
      <c r="A45" s="72"/>
      <c r="B45" s="485"/>
      <c r="C45" s="481"/>
      <c r="D45" s="71"/>
      <c r="E45" s="71"/>
      <c r="F45" s="71"/>
      <c r="G45" s="71"/>
      <c r="H45" s="71"/>
      <c r="I45" s="71"/>
      <c r="J45" s="71"/>
      <c r="K45" s="71"/>
      <c r="L45" s="480"/>
      <c r="M45" s="480"/>
      <c r="N45" s="480"/>
      <c r="O45" s="486"/>
    </row>
    <row r="46" spans="1:15" s="64" customFormat="1">
      <c r="A46" s="62"/>
      <c r="B46" s="584" t="str">
        <f>'1.  LRAMVA Summary'!B33</f>
        <v>Sentinel Lighting</v>
      </c>
      <c r="C46" s="906" t="str">
        <f>'2. LRAMVA Threshold'!H43</f>
        <v>kW</v>
      </c>
      <c r="D46" s="46"/>
      <c r="E46" s="781">
        <v>18.985900000000001</v>
      </c>
      <c r="F46" s="781">
        <v>22.629899999999999</v>
      </c>
      <c r="G46" s="781">
        <v>25.384499999999999</v>
      </c>
      <c r="H46" s="781">
        <v>25.739899999999999</v>
      </c>
      <c r="I46" s="781">
        <v>26.0745</v>
      </c>
      <c r="J46" s="781">
        <v>26.543800000000001</v>
      </c>
      <c r="K46" s="781">
        <v>26.968499999999999</v>
      </c>
      <c r="L46" s="781">
        <v>27.211200000000002</v>
      </c>
      <c r="M46" s="781">
        <v>27.537700000000001</v>
      </c>
      <c r="N46" s="781">
        <v>28.005800000000001</v>
      </c>
      <c r="O46" s="69">
        <v>28.453900000000001</v>
      </c>
    </row>
    <row r="47" spans="1:15" s="18" customFormat="1" outlineLevel="1">
      <c r="A47" s="4"/>
      <c r="B47" s="517" t="s">
        <v>511</v>
      </c>
      <c r="C47" s="904"/>
      <c r="D47" s="46"/>
      <c r="E47" s="46"/>
      <c r="F47" s="46"/>
      <c r="G47" s="46"/>
      <c r="H47" s="46"/>
      <c r="I47" s="46"/>
      <c r="J47" s="46"/>
      <c r="K47" s="46"/>
      <c r="L47" s="46"/>
      <c r="M47" s="46"/>
      <c r="N47" s="46"/>
      <c r="O47" s="69"/>
    </row>
    <row r="48" spans="1:15" s="18" customFormat="1" outlineLevel="1">
      <c r="A48" s="4"/>
      <c r="B48" s="517" t="s">
        <v>512</v>
      </c>
      <c r="C48" s="904"/>
      <c r="D48" s="46"/>
      <c r="E48" s="46"/>
      <c r="F48" s="46"/>
      <c r="G48" s="46"/>
      <c r="H48" s="46"/>
      <c r="I48" s="46"/>
      <c r="J48" s="46"/>
      <c r="K48" s="46"/>
      <c r="L48" s="46"/>
      <c r="M48" s="46"/>
      <c r="N48" s="46">
        <v>0.46839999999999998</v>
      </c>
      <c r="O48" s="69">
        <v>0.46839999999999998</v>
      </c>
    </row>
    <row r="49" spans="1:15" s="18" customFormat="1" outlineLevel="1">
      <c r="A49" s="4"/>
      <c r="B49" s="517" t="s">
        <v>490</v>
      </c>
      <c r="C49" s="904"/>
      <c r="D49" s="46"/>
      <c r="E49" s="46"/>
      <c r="F49" s="46"/>
      <c r="G49" s="46"/>
      <c r="H49" s="46"/>
      <c r="I49" s="46"/>
      <c r="J49" s="46"/>
      <c r="K49" s="46"/>
      <c r="L49" s="46"/>
      <c r="M49" s="46"/>
      <c r="N49" s="46"/>
      <c r="O49" s="69"/>
    </row>
    <row r="50" spans="1:15" s="18" customFormat="1">
      <c r="A50" s="4"/>
      <c r="B50" s="517" t="s">
        <v>513</v>
      </c>
      <c r="C50" s="907"/>
      <c r="D50" s="65">
        <f>SUM(D46:D49)</f>
        <v>0</v>
      </c>
      <c r="E50" s="65">
        <f t="shared" ref="E50:N50" si="13">SUM(E46:E49)</f>
        <v>18.985900000000001</v>
      </c>
      <c r="F50" s="65">
        <f t="shared" si="13"/>
        <v>22.629899999999999</v>
      </c>
      <c r="G50" s="65">
        <f t="shared" si="13"/>
        <v>25.384499999999999</v>
      </c>
      <c r="H50" s="65">
        <f t="shared" si="13"/>
        <v>25.739899999999999</v>
      </c>
      <c r="I50" s="65">
        <f t="shared" si="13"/>
        <v>26.0745</v>
      </c>
      <c r="J50" s="65">
        <f t="shared" si="13"/>
        <v>26.543800000000001</v>
      </c>
      <c r="K50" s="65">
        <f t="shared" si="13"/>
        <v>26.968499999999999</v>
      </c>
      <c r="L50" s="65">
        <f t="shared" si="13"/>
        <v>27.211200000000002</v>
      </c>
      <c r="M50" s="65">
        <f t="shared" si="13"/>
        <v>27.537700000000001</v>
      </c>
      <c r="N50" s="65">
        <f t="shared" si="13"/>
        <v>28.4742</v>
      </c>
      <c r="O50" s="65">
        <f t="shared" ref="O50" si="14">SUM(O46:O49)</f>
        <v>28.9223</v>
      </c>
    </row>
    <row r="51" spans="1:15" s="14" customFormat="1">
      <c r="A51" s="72"/>
      <c r="B51" s="485" t="s">
        <v>514</v>
      </c>
      <c r="C51" s="481"/>
      <c r="D51" s="71"/>
      <c r="E51" s="477">
        <f t="shared" ref="E51:O51" si="15">ROUND(SUM(D50*E16+E50*E17)/12,4)</f>
        <v>18.985900000000001</v>
      </c>
      <c r="F51" s="477">
        <f t="shared" si="15"/>
        <v>22.629899999999999</v>
      </c>
      <c r="G51" s="477">
        <f t="shared" si="15"/>
        <v>24.4663</v>
      </c>
      <c r="H51" s="477">
        <f t="shared" si="15"/>
        <v>25.621400000000001</v>
      </c>
      <c r="I51" s="477">
        <f t="shared" si="15"/>
        <v>25.963000000000001</v>
      </c>
      <c r="J51" s="477">
        <f t="shared" si="15"/>
        <v>26.3874</v>
      </c>
      <c r="K51" s="477">
        <f t="shared" si="15"/>
        <v>26.826899999999998</v>
      </c>
      <c r="L51" s="477">
        <f t="shared" si="15"/>
        <v>27.130299999999998</v>
      </c>
      <c r="M51" s="477">
        <f t="shared" si="15"/>
        <v>27.428899999999999</v>
      </c>
      <c r="N51" s="477">
        <f t="shared" si="15"/>
        <v>27.6938</v>
      </c>
      <c r="O51" s="477">
        <f t="shared" si="15"/>
        <v>28.7729</v>
      </c>
    </row>
    <row r="52" spans="1:15" s="70" customFormat="1" ht="14.25">
      <c r="A52" s="72"/>
      <c r="B52" s="485"/>
      <c r="C52" s="481"/>
      <c r="D52" s="71"/>
      <c r="E52" s="71"/>
      <c r="F52" s="71"/>
      <c r="G52" s="71"/>
      <c r="H52" s="71"/>
      <c r="I52" s="71"/>
      <c r="J52" s="71"/>
      <c r="K52" s="71"/>
      <c r="L52" s="487"/>
      <c r="M52" s="487"/>
      <c r="N52" s="487"/>
      <c r="O52" s="486"/>
    </row>
    <row r="53" spans="1:15" s="64" customFormat="1">
      <c r="A53" s="62"/>
      <c r="B53" s="584" t="str">
        <f>'1.  LRAMVA Summary'!B34</f>
        <v>Street Lighting</v>
      </c>
      <c r="C53" s="906" t="str">
        <f>'2. LRAMVA Threshold'!I43</f>
        <v>kW</v>
      </c>
      <c r="D53" s="46"/>
      <c r="E53" s="782">
        <v>14.468400000000001</v>
      </c>
      <c r="F53" s="782">
        <v>16.551200000000001</v>
      </c>
      <c r="G53" s="782">
        <v>18.565899999999999</v>
      </c>
      <c r="H53" s="782">
        <v>18.825800000000001</v>
      </c>
      <c r="I53" s="782">
        <v>19.070499999999999</v>
      </c>
      <c r="J53" s="782">
        <v>19.413799999999998</v>
      </c>
      <c r="K53" s="782">
        <v>19.724399999999999</v>
      </c>
      <c r="L53" s="782">
        <v>19.901900000000001</v>
      </c>
      <c r="M53" s="782">
        <v>20.140699999999999</v>
      </c>
      <c r="N53" s="782">
        <v>20.4831</v>
      </c>
      <c r="O53" s="69">
        <v>20.8108</v>
      </c>
    </row>
    <row r="54" spans="1:15" s="18" customFormat="1" outlineLevel="1">
      <c r="A54" s="4"/>
      <c r="B54" s="517" t="s">
        <v>511</v>
      </c>
      <c r="C54" s="904"/>
      <c r="D54" s="46"/>
      <c r="E54" s="46"/>
      <c r="F54" s="46"/>
      <c r="G54" s="46"/>
      <c r="H54" s="46"/>
      <c r="I54" s="46"/>
      <c r="J54" s="46"/>
      <c r="K54" s="46"/>
      <c r="L54" s="46"/>
      <c r="M54" s="46"/>
      <c r="N54" s="46"/>
      <c r="O54" s="69"/>
    </row>
    <row r="55" spans="1:15" s="18" customFormat="1" outlineLevel="1">
      <c r="A55" s="4"/>
      <c r="B55" s="517" t="s">
        <v>512</v>
      </c>
      <c r="C55" s="904"/>
      <c r="D55" s="46"/>
      <c r="E55" s="46"/>
      <c r="F55" s="46"/>
      <c r="G55" s="46"/>
      <c r="H55" s="46"/>
      <c r="I55" s="46"/>
      <c r="J55" s="46"/>
      <c r="K55" s="46"/>
      <c r="L55" s="46"/>
      <c r="M55" s="46"/>
      <c r="N55" s="46">
        <v>0.34300000000000003</v>
      </c>
      <c r="O55" s="69">
        <v>0.34300000000000003</v>
      </c>
    </row>
    <row r="56" spans="1:15" s="18" customFormat="1" outlineLevel="1">
      <c r="A56" s="4"/>
      <c r="B56" s="517" t="s">
        <v>490</v>
      </c>
      <c r="C56" s="904"/>
      <c r="D56" s="46"/>
      <c r="E56" s="46"/>
      <c r="F56" s="46"/>
      <c r="G56" s="46"/>
      <c r="H56" s="46"/>
      <c r="I56" s="46"/>
      <c r="J56" s="46"/>
      <c r="K56" s="46"/>
      <c r="L56" s="46"/>
      <c r="M56" s="46"/>
      <c r="N56" s="46"/>
      <c r="O56" s="69"/>
    </row>
    <row r="57" spans="1:15" s="18" customFormat="1">
      <c r="A57" s="4"/>
      <c r="B57" s="517" t="s">
        <v>513</v>
      </c>
      <c r="C57" s="907"/>
      <c r="D57" s="65">
        <f>SUM(D53:D56)</f>
        <v>0</v>
      </c>
      <c r="E57" s="65">
        <f t="shared" ref="E57:N57" si="16">SUM(E53:E56)</f>
        <v>14.468400000000001</v>
      </c>
      <c r="F57" s="65">
        <f t="shared" si="16"/>
        <v>16.551200000000001</v>
      </c>
      <c r="G57" s="65">
        <f t="shared" si="16"/>
        <v>18.565899999999999</v>
      </c>
      <c r="H57" s="65">
        <f t="shared" si="16"/>
        <v>18.825800000000001</v>
      </c>
      <c r="I57" s="65">
        <f t="shared" si="16"/>
        <v>19.070499999999999</v>
      </c>
      <c r="J57" s="65">
        <f t="shared" si="16"/>
        <v>19.413799999999998</v>
      </c>
      <c r="K57" s="65">
        <f t="shared" si="16"/>
        <v>19.724399999999999</v>
      </c>
      <c r="L57" s="65">
        <f t="shared" si="16"/>
        <v>19.901900000000001</v>
      </c>
      <c r="M57" s="65">
        <f t="shared" si="16"/>
        <v>20.140699999999999</v>
      </c>
      <c r="N57" s="65">
        <f t="shared" si="16"/>
        <v>20.8261</v>
      </c>
      <c r="O57" s="65">
        <f t="shared" ref="O57" si="17">SUM(O53:O56)</f>
        <v>21.1538</v>
      </c>
    </row>
    <row r="58" spans="1:15" s="14" customFormat="1">
      <c r="A58" s="72"/>
      <c r="B58" s="485" t="s">
        <v>514</v>
      </c>
      <c r="C58" s="481"/>
      <c r="D58" s="71"/>
      <c r="E58" s="477">
        <f t="shared" ref="E58:O58" si="18">ROUND(SUM(D57*E16+E57*E17)/12,4)</f>
        <v>14.468400000000001</v>
      </c>
      <c r="F58" s="477">
        <f t="shared" si="18"/>
        <v>16.551200000000001</v>
      </c>
      <c r="G58" s="477">
        <f t="shared" si="18"/>
        <v>17.894300000000001</v>
      </c>
      <c r="H58" s="477">
        <f t="shared" si="18"/>
        <v>18.7392</v>
      </c>
      <c r="I58" s="477">
        <f t="shared" si="18"/>
        <v>18.988900000000001</v>
      </c>
      <c r="J58" s="477">
        <f t="shared" si="18"/>
        <v>19.299399999999999</v>
      </c>
      <c r="K58" s="477">
        <f t="shared" si="18"/>
        <v>19.620899999999999</v>
      </c>
      <c r="L58" s="477">
        <f t="shared" si="18"/>
        <v>19.842700000000001</v>
      </c>
      <c r="M58" s="477">
        <f t="shared" si="18"/>
        <v>20.0611</v>
      </c>
      <c r="N58" s="477">
        <f t="shared" si="18"/>
        <v>20.254899999999999</v>
      </c>
      <c r="O58" s="477">
        <f t="shared" si="18"/>
        <v>21.044599999999999</v>
      </c>
    </row>
    <row r="59" spans="1:15" s="70" customFormat="1" ht="14.25">
      <c r="A59" s="72"/>
      <c r="B59" s="485"/>
      <c r="C59" s="481"/>
      <c r="D59" s="71"/>
      <c r="E59" s="71"/>
      <c r="F59" s="71"/>
      <c r="G59" s="71"/>
      <c r="H59" s="71"/>
      <c r="I59" s="71"/>
      <c r="J59" s="71"/>
      <c r="K59" s="71"/>
      <c r="L59" s="487"/>
      <c r="M59" s="487"/>
      <c r="N59" s="487"/>
      <c r="O59" s="486"/>
    </row>
    <row r="60" spans="1:15" s="64" customFormat="1">
      <c r="A60" s="62"/>
      <c r="B60" s="584" t="str">
        <f>'1.  LRAMVA Summary'!B35</f>
        <v>Unmetered Scattered Load</v>
      </c>
      <c r="C60" s="906" t="str">
        <f>'2. LRAMVA Threshold'!J43</f>
        <v>kWh</v>
      </c>
      <c r="D60" s="46"/>
      <c r="E60" s="783">
        <v>3.9600000000000003E-2</v>
      </c>
      <c r="F60" s="783">
        <v>4.2599999999999999E-2</v>
      </c>
      <c r="G60" s="783">
        <v>3.2500000000000001E-2</v>
      </c>
      <c r="H60" s="783">
        <v>3.3000000000000002E-2</v>
      </c>
      <c r="I60" s="783">
        <v>3.3399999999999999E-2</v>
      </c>
      <c r="J60" s="783">
        <v>3.4000000000000002E-2</v>
      </c>
      <c r="K60" s="783">
        <v>3.4500000000000003E-2</v>
      </c>
      <c r="L60" s="783">
        <v>3.4799999999999998E-2</v>
      </c>
      <c r="M60" s="783">
        <v>3.5200000000000002E-2</v>
      </c>
      <c r="N60" s="783">
        <v>3.5799999999999998E-2</v>
      </c>
      <c r="O60" s="69">
        <v>3.6400000000000002E-2</v>
      </c>
    </row>
    <row r="61" spans="1:15" s="18" customFormat="1" outlineLevel="1">
      <c r="A61" s="4"/>
      <c r="B61" s="517" t="s">
        <v>511</v>
      </c>
      <c r="C61" s="904"/>
      <c r="D61" s="46"/>
      <c r="E61" s="46"/>
      <c r="F61" s="46"/>
      <c r="G61" s="46"/>
      <c r="H61" s="46"/>
      <c r="I61" s="46"/>
      <c r="J61" s="46"/>
      <c r="K61" s="46"/>
      <c r="L61" s="46"/>
      <c r="M61" s="46"/>
      <c r="N61" s="46"/>
      <c r="O61" s="69"/>
    </row>
    <row r="62" spans="1:15" s="18" customFormat="1" outlineLevel="1">
      <c r="A62" s="4"/>
      <c r="B62" s="517" t="s">
        <v>512</v>
      </c>
      <c r="C62" s="904"/>
      <c r="D62" s="46"/>
      <c r="E62" s="46"/>
      <c r="F62" s="46"/>
      <c r="G62" s="46"/>
      <c r="H62" s="46"/>
      <c r="I62" s="46"/>
      <c r="J62" s="46"/>
      <c r="K62" s="46"/>
      <c r="L62" s="46"/>
      <c r="M62" s="46"/>
      <c r="N62" s="46">
        <v>5.9999999999999995E-4</v>
      </c>
      <c r="O62" s="69">
        <v>5.9999999999999995E-4</v>
      </c>
    </row>
    <row r="63" spans="1:15" s="18" customFormat="1" outlineLevel="1">
      <c r="A63" s="4"/>
      <c r="B63" s="517" t="s">
        <v>490</v>
      </c>
      <c r="C63" s="904"/>
      <c r="D63" s="46"/>
      <c r="E63" s="46"/>
      <c r="F63" s="46"/>
      <c r="G63" s="46"/>
      <c r="H63" s="46"/>
      <c r="I63" s="46"/>
      <c r="J63" s="46"/>
      <c r="K63" s="46"/>
      <c r="L63" s="46"/>
      <c r="M63" s="46"/>
      <c r="N63" s="46"/>
      <c r="O63" s="69"/>
    </row>
    <row r="64" spans="1:15" s="18" customFormat="1">
      <c r="A64" s="4"/>
      <c r="B64" s="517" t="s">
        <v>513</v>
      </c>
      <c r="C64" s="907"/>
      <c r="D64" s="65">
        <f>SUM(D60:D63)</f>
        <v>0</v>
      </c>
      <c r="E64" s="65">
        <f t="shared" ref="E64:N64" si="19">SUM(E60:E63)</f>
        <v>3.9600000000000003E-2</v>
      </c>
      <c r="F64" s="65">
        <f t="shared" si="19"/>
        <v>4.2599999999999999E-2</v>
      </c>
      <c r="G64" s="65">
        <f t="shared" si="19"/>
        <v>3.2500000000000001E-2</v>
      </c>
      <c r="H64" s="65">
        <f t="shared" si="19"/>
        <v>3.3000000000000002E-2</v>
      </c>
      <c r="I64" s="65">
        <f t="shared" si="19"/>
        <v>3.3399999999999999E-2</v>
      </c>
      <c r="J64" s="65">
        <f t="shared" si="19"/>
        <v>3.4000000000000002E-2</v>
      </c>
      <c r="K64" s="65">
        <f t="shared" si="19"/>
        <v>3.4500000000000003E-2</v>
      </c>
      <c r="L64" s="65">
        <f t="shared" si="19"/>
        <v>3.4799999999999998E-2</v>
      </c>
      <c r="M64" s="65">
        <f t="shared" si="19"/>
        <v>3.5200000000000002E-2</v>
      </c>
      <c r="N64" s="65">
        <f t="shared" si="19"/>
        <v>3.6400000000000002E-2</v>
      </c>
      <c r="O64" s="65">
        <f t="shared" ref="O64" si="20">SUM(O60:O63)</f>
        <v>3.7000000000000005E-2</v>
      </c>
    </row>
    <row r="65" spans="1:15" s="14" customFormat="1">
      <c r="A65" s="72"/>
      <c r="B65" s="485" t="s">
        <v>514</v>
      </c>
      <c r="C65" s="481"/>
      <c r="D65" s="71"/>
      <c r="E65" s="477">
        <f t="shared" ref="E65:O65" si="21">ROUND(SUM(D64*E16+E64*E17)/12,4)</f>
        <v>3.9600000000000003E-2</v>
      </c>
      <c r="F65" s="477">
        <f t="shared" si="21"/>
        <v>4.2599999999999999E-2</v>
      </c>
      <c r="G65" s="477">
        <f t="shared" si="21"/>
        <v>3.5900000000000001E-2</v>
      </c>
      <c r="H65" s="477">
        <f t="shared" si="21"/>
        <v>3.2800000000000003E-2</v>
      </c>
      <c r="I65" s="477">
        <f>ROUND(SUM(H64*I16+I64*I17)/12,4)</f>
        <v>3.3300000000000003E-2</v>
      </c>
      <c r="J65" s="477">
        <f t="shared" si="21"/>
        <v>3.3799999999999997E-2</v>
      </c>
      <c r="K65" s="477">
        <f t="shared" si="21"/>
        <v>3.4299999999999997E-2</v>
      </c>
      <c r="L65" s="477">
        <f t="shared" si="21"/>
        <v>3.4700000000000002E-2</v>
      </c>
      <c r="M65" s="477">
        <f t="shared" si="21"/>
        <v>3.5099999999999999E-2</v>
      </c>
      <c r="N65" s="477">
        <f t="shared" si="21"/>
        <v>3.5400000000000001E-2</v>
      </c>
      <c r="O65" s="477">
        <f t="shared" si="21"/>
        <v>3.6799999999999999E-2</v>
      </c>
    </row>
    <row r="66" spans="1:15" s="14" customFormat="1">
      <c r="A66" s="72"/>
      <c r="B66" s="73"/>
      <c r="C66" s="79"/>
      <c r="D66" s="71"/>
      <c r="E66" s="71"/>
      <c r="F66" s="71"/>
      <c r="G66" s="71"/>
      <c r="H66" s="71"/>
      <c r="I66" s="71"/>
      <c r="J66" s="71"/>
      <c r="K66" s="71"/>
      <c r="L66" s="480"/>
      <c r="M66" s="480"/>
      <c r="N66" s="480"/>
      <c r="O66" s="482"/>
    </row>
    <row r="67" spans="1:15" s="64" customFormat="1">
      <c r="A67" s="62"/>
      <c r="B67" s="584" t="str">
        <f>'1.  LRAMVA Summary'!B36</f>
        <v>Large Use</v>
      </c>
      <c r="C67" s="906" t="str">
        <f>'2. LRAMVA Threshold'!K43</f>
        <v>kW</v>
      </c>
      <c r="D67" s="46"/>
      <c r="E67" s="785">
        <v>1.4742</v>
      </c>
      <c r="F67" s="785">
        <v>1.4610000000000001</v>
      </c>
      <c r="G67" s="785">
        <v>1.8345</v>
      </c>
      <c r="H67" s="785">
        <v>1.8602000000000001</v>
      </c>
      <c r="I67" s="785">
        <v>1.8844000000000001</v>
      </c>
      <c r="J67" s="785">
        <v>1.9182999999999999</v>
      </c>
      <c r="K67" s="785">
        <v>1.9490000000000001</v>
      </c>
      <c r="L67" s="785">
        <v>1.9664999999999999</v>
      </c>
      <c r="M67" s="785">
        <v>1.9901</v>
      </c>
      <c r="N67" s="785">
        <v>2.0238999999999998</v>
      </c>
      <c r="O67" s="69">
        <v>2.0562999999999998</v>
      </c>
    </row>
    <row r="68" spans="1:15" s="18" customFormat="1" outlineLevel="1">
      <c r="A68" s="4"/>
      <c r="B68" s="517" t="s">
        <v>511</v>
      </c>
      <c r="C68" s="904"/>
      <c r="D68" s="46"/>
      <c r="E68" s="46"/>
      <c r="F68" s="46"/>
      <c r="G68" s="46"/>
      <c r="H68" s="46"/>
      <c r="I68" s="46"/>
      <c r="J68" s="46"/>
      <c r="K68" s="46"/>
      <c r="L68" s="46"/>
      <c r="M68" s="46"/>
      <c r="N68" s="46"/>
      <c r="O68" s="69"/>
    </row>
    <row r="69" spans="1:15" s="18" customFormat="1" outlineLevel="1">
      <c r="A69" s="4"/>
      <c r="B69" s="517" t="s">
        <v>512</v>
      </c>
      <c r="C69" s="904"/>
      <c r="D69" s="46"/>
      <c r="E69" s="46"/>
      <c r="F69" s="46"/>
      <c r="G69" s="46"/>
      <c r="H69" s="46"/>
      <c r="I69" s="46"/>
      <c r="J69" s="46"/>
      <c r="K69" s="46"/>
      <c r="L69" s="46"/>
      <c r="M69" s="46"/>
      <c r="N69" s="46">
        <v>3.3099999999999997E-2</v>
      </c>
      <c r="O69" s="69">
        <v>3.3099999999999997E-2</v>
      </c>
    </row>
    <row r="70" spans="1:15" s="18" customFormat="1" outlineLevel="1">
      <c r="A70" s="4"/>
      <c r="B70" s="517" t="s">
        <v>490</v>
      </c>
      <c r="C70" s="904"/>
      <c r="D70" s="46"/>
      <c r="E70" s="46"/>
      <c r="F70" s="46"/>
      <c r="G70" s="46"/>
      <c r="H70" s="46"/>
      <c r="I70" s="46"/>
      <c r="J70" s="46"/>
      <c r="K70" s="46"/>
      <c r="L70" s="46"/>
      <c r="M70" s="46"/>
      <c r="N70" s="46"/>
      <c r="O70" s="69"/>
    </row>
    <row r="71" spans="1:15" s="18" customFormat="1">
      <c r="A71" s="4"/>
      <c r="B71" s="517" t="s">
        <v>513</v>
      </c>
      <c r="C71" s="907"/>
      <c r="D71" s="65">
        <f>SUM(D67:D70)</f>
        <v>0</v>
      </c>
      <c r="E71" s="65">
        <f t="shared" ref="E71:N71" si="22">SUM(E67:E70)</f>
        <v>1.4742</v>
      </c>
      <c r="F71" s="65">
        <f>SUM(F67:F70)</f>
        <v>1.4610000000000001</v>
      </c>
      <c r="G71" s="65">
        <f t="shared" si="22"/>
        <v>1.8345</v>
      </c>
      <c r="H71" s="65">
        <f t="shared" si="22"/>
        <v>1.8602000000000001</v>
      </c>
      <c r="I71" s="65">
        <f t="shared" si="22"/>
        <v>1.8844000000000001</v>
      </c>
      <c r="J71" s="65">
        <f t="shared" si="22"/>
        <v>1.9182999999999999</v>
      </c>
      <c r="K71" s="65">
        <f t="shared" si="22"/>
        <v>1.9490000000000001</v>
      </c>
      <c r="L71" s="65">
        <f t="shared" si="22"/>
        <v>1.9664999999999999</v>
      </c>
      <c r="M71" s="65">
        <f t="shared" si="22"/>
        <v>1.9901</v>
      </c>
      <c r="N71" s="65">
        <f t="shared" si="22"/>
        <v>2.0569999999999999</v>
      </c>
      <c r="O71" s="65">
        <f>SUM(O67:O70)</f>
        <v>2.0893999999999999</v>
      </c>
    </row>
    <row r="72" spans="1:15" s="14" customFormat="1">
      <c r="A72" s="72"/>
      <c r="B72" s="485" t="s">
        <v>514</v>
      </c>
      <c r="C72" s="481"/>
      <c r="D72" s="71"/>
      <c r="E72" s="477">
        <f t="shared" ref="E72:N72" si="23">ROUND(SUM(D71*E16+E71*E17)/12,4)</f>
        <v>1.4742</v>
      </c>
      <c r="F72" s="477">
        <f t="shared" si="23"/>
        <v>1.4610000000000001</v>
      </c>
      <c r="G72" s="477">
        <f t="shared" si="23"/>
        <v>1.71</v>
      </c>
      <c r="H72" s="477">
        <f t="shared" si="23"/>
        <v>1.8515999999999999</v>
      </c>
      <c r="I72" s="477">
        <f t="shared" si="23"/>
        <v>1.8763000000000001</v>
      </c>
      <c r="J72" s="477">
        <f t="shared" si="23"/>
        <v>1.907</v>
      </c>
      <c r="K72" s="477">
        <f t="shared" si="23"/>
        <v>1.9388000000000001</v>
      </c>
      <c r="L72" s="477">
        <f t="shared" si="23"/>
        <v>1.9607000000000001</v>
      </c>
      <c r="M72" s="477">
        <f t="shared" si="23"/>
        <v>1.9822</v>
      </c>
      <c r="N72" s="477">
        <f t="shared" si="23"/>
        <v>2.0013000000000001</v>
      </c>
      <c r="O72" s="477">
        <f>ROUND(SUM(N71*O16+O71*O17)/12,4)</f>
        <v>2.0785999999999998</v>
      </c>
    </row>
    <row r="73" spans="1:15" s="14" customFormat="1">
      <c r="A73" s="72"/>
      <c r="B73" s="474"/>
      <c r="C73" s="481"/>
      <c r="D73" s="71"/>
      <c r="E73" s="477"/>
      <c r="F73" s="477"/>
      <c r="G73" s="477"/>
      <c r="H73" s="477"/>
      <c r="I73" s="477"/>
      <c r="J73" s="477"/>
      <c r="K73" s="477"/>
      <c r="L73" s="477"/>
      <c r="M73" s="477"/>
      <c r="N73" s="477"/>
      <c r="O73" s="482"/>
    </row>
    <row r="74" spans="1:15" s="64" customFormat="1">
      <c r="A74" s="62"/>
      <c r="B74" s="584">
        <f>'1.  LRAMVA Summary'!B37</f>
        <v>0</v>
      </c>
      <c r="C74" s="906">
        <f>'2. LRAMVA Threshold'!L43</f>
        <v>0</v>
      </c>
      <c r="D74" s="46"/>
      <c r="E74" s="46"/>
      <c r="F74" s="46"/>
      <c r="G74" s="46"/>
      <c r="H74" s="46"/>
      <c r="I74" s="46"/>
      <c r="J74" s="46"/>
      <c r="K74" s="46"/>
      <c r="L74" s="46"/>
      <c r="M74" s="46"/>
      <c r="N74" s="46"/>
      <c r="O74" s="69"/>
    </row>
    <row r="75" spans="1:15" s="18" customFormat="1" outlineLevel="1">
      <c r="A75" s="4"/>
      <c r="B75" s="517" t="s">
        <v>511</v>
      </c>
      <c r="C75" s="904"/>
      <c r="D75" s="46"/>
      <c r="E75" s="46"/>
      <c r="F75" s="46"/>
      <c r="G75" s="46"/>
      <c r="H75" s="46"/>
      <c r="I75" s="46"/>
      <c r="J75" s="46"/>
      <c r="K75" s="46"/>
      <c r="L75" s="46"/>
      <c r="M75" s="46"/>
      <c r="N75" s="46"/>
      <c r="O75" s="69"/>
    </row>
    <row r="76" spans="1:15" s="18" customFormat="1" outlineLevel="1">
      <c r="A76" s="4"/>
      <c r="B76" s="517" t="s">
        <v>512</v>
      </c>
      <c r="C76" s="904"/>
      <c r="D76" s="46"/>
      <c r="E76" s="46"/>
      <c r="F76" s="46"/>
      <c r="G76" s="46"/>
      <c r="H76" s="46"/>
      <c r="I76" s="46"/>
      <c r="J76" s="46"/>
      <c r="K76" s="46"/>
      <c r="L76" s="46"/>
      <c r="M76" s="46"/>
      <c r="N76" s="46"/>
      <c r="O76" s="69"/>
    </row>
    <row r="77" spans="1:15" s="18" customFormat="1" outlineLevel="1">
      <c r="A77" s="4"/>
      <c r="B77" s="517" t="s">
        <v>490</v>
      </c>
      <c r="C77" s="904"/>
      <c r="D77" s="46"/>
      <c r="E77" s="46"/>
      <c r="F77" s="46"/>
      <c r="G77" s="46"/>
      <c r="H77" s="46"/>
      <c r="I77" s="46"/>
      <c r="J77" s="46"/>
      <c r="K77" s="46"/>
      <c r="L77" s="46"/>
      <c r="M77" s="46"/>
      <c r="N77" s="46"/>
      <c r="O77" s="69"/>
    </row>
    <row r="78" spans="1:15" s="18" customFormat="1">
      <c r="A78" s="4"/>
      <c r="B78" s="517" t="s">
        <v>513</v>
      </c>
      <c r="C78" s="907"/>
      <c r="D78" s="65">
        <f>SUM(D74:D77)</f>
        <v>0</v>
      </c>
      <c r="E78" s="65">
        <f>SUM(E74:E77)</f>
        <v>0</v>
      </c>
      <c r="F78" s="65">
        <f t="shared" ref="F78:N78" si="24">SUM(F74:F77)</f>
        <v>0</v>
      </c>
      <c r="G78" s="65">
        <f t="shared" si="24"/>
        <v>0</v>
      </c>
      <c r="H78" s="65">
        <f t="shared" si="24"/>
        <v>0</v>
      </c>
      <c r="I78" s="65">
        <f t="shared" si="24"/>
        <v>0</v>
      </c>
      <c r="J78" s="65">
        <f t="shared" si="24"/>
        <v>0</v>
      </c>
      <c r="K78" s="65">
        <f t="shared" si="24"/>
        <v>0</v>
      </c>
      <c r="L78" s="65">
        <f t="shared" si="24"/>
        <v>0</v>
      </c>
      <c r="M78" s="65">
        <f t="shared" si="24"/>
        <v>0</v>
      </c>
      <c r="N78" s="65">
        <f t="shared" si="24"/>
        <v>0</v>
      </c>
      <c r="O78" s="76"/>
    </row>
    <row r="79" spans="1:15" s="14" customFormat="1">
      <c r="A79" s="72"/>
      <c r="B79" s="485" t="s">
        <v>514</v>
      </c>
      <c r="C79" s="481"/>
      <c r="D79" s="71"/>
      <c r="E79" s="477">
        <f t="shared" ref="E79:N79" si="25">ROUND(SUM(D78*E16+E78*E17)/12,4)</f>
        <v>0</v>
      </c>
      <c r="F79" s="477">
        <f t="shared" si="25"/>
        <v>0</v>
      </c>
      <c r="G79" s="477">
        <f t="shared" si="25"/>
        <v>0</v>
      </c>
      <c r="H79" s="477">
        <f t="shared" si="25"/>
        <v>0</v>
      </c>
      <c r="I79" s="477">
        <f t="shared" si="25"/>
        <v>0</v>
      </c>
      <c r="J79" s="477">
        <f t="shared" si="25"/>
        <v>0</v>
      </c>
      <c r="K79" s="477">
        <f t="shared" si="25"/>
        <v>0</v>
      </c>
      <c r="L79" s="477">
        <f t="shared" si="25"/>
        <v>0</v>
      </c>
      <c r="M79" s="477">
        <f t="shared" si="25"/>
        <v>0</v>
      </c>
      <c r="N79" s="477">
        <f t="shared" si="25"/>
        <v>0</v>
      </c>
      <c r="O79" s="482"/>
    </row>
    <row r="80" spans="1:15" s="14" customFormat="1">
      <c r="A80" s="72"/>
      <c r="B80" s="474"/>
      <c r="C80" s="481"/>
      <c r="D80" s="71"/>
      <c r="E80" s="477"/>
      <c r="F80" s="477"/>
      <c r="G80" s="477"/>
      <c r="H80" s="477"/>
      <c r="I80" s="477"/>
      <c r="J80" s="477"/>
      <c r="K80" s="477"/>
      <c r="L80" s="477"/>
      <c r="M80" s="477"/>
      <c r="N80" s="477"/>
      <c r="O80" s="482"/>
    </row>
    <row r="81" spans="1:15" s="64" customFormat="1">
      <c r="A81" s="62"/>
      <c r="B81" s="584">
        <f>'1.  LRAMVA Summary'!B38</f>
        <v>0</v>
      </c>
      <c r="C81" s="906">
        <f>'2. LRAMVA Threshold'!M43</f>
        <v>0</v>
      </c>
      <c r="D81" s="46"/>
      <c r="E81" s="46"/>
      <c r="F81" s="46"/>
      <c r="G81" s="46"/>
      <c r="H81" s="46"/>
      <c r="I81" s="46"/>
      <c r="J81" s="46"/>
      <c r="K81" s="46"/>
      <c r="L81" s="46"/>
      <c r="M81" s="46"/>
      <c r="N81" s="46"/>
      <c r="O81" s="69"/>
    </row>
    <row r="82" spans="1:15" s="18" customFormat="1" outlineLevel="1">
      <c r="A82" s="4"/>
      <c r="B82" s="517" t="s">
        <v>511</v>
      </c>
      <c r="C82" s="904"/>
      <c r="D82" s="46"/>
      <c r="E82" s="46"/>
      <c r="F82" s="46"/>
      <c r="G82" s="46"/>
      <c r="H82" s="46"/>
      <c r="I82" s="46"/>
      <c r="J82" s="46"/>
      <c r="K82" s="46"/>
      <c r="L82" s="46"/>
      <c r="M82" s="46"/>
      <c r="N82" s="46"/>
      <c r="O82" s="69"/>
    </row>
    <row r="83" spans="1:15" s="18" customFormat="1" outlineLevel="1">
      <c r="A83" s="4"/>
      <c r="B83" s="517" t="s">
        <v>512</v>
      </c>
      <c r="C83" s="904"/>
      <c r="D83" s="46"/>
      <c r="E83" s="46"/>
      <c r="F83" s="46"/>
      <c r="G83" s="46"/>
      <c r="H83" s="46"/>
      <c r="I83" s="46"/>
      <c r="J83" s="46"/>
      <c r="K83" s="46"/>
      <c r="L83" s="46"/>
      <c r="M83" s="46"/>
      <c r="N83" s="46"/>
      <c r="O83" s="69"/>
    </row>
    <row r="84" spans="1:15" s="18" customFormat="1" outlineLevel="1">
      <c r="A84" s="4"/>
      <c r="B84" s="517" t="s">
        <v>490</v>
      </c>
      <c r="C84" s="904"/>
      <c r="D84" s="46"/>
      <c r="E84" s="46"/>
      <c r="F84" s="46"/>
      <c r="G84" s="46"/>
      <c r="H84" s="46"/>
      <c r="I84" s="46"/>
      <c r="J84" s="46"/>
      <c r="K84" s="46"/>
      <c r="L84" s="46"/>
      <c r="M84" s="46"/>
      <c r="N84" s="46"/>
      <c r="O84" s="69"/>
    </row>
    <row r="85" spans="1:15" s="18" customFormat="1">
      <c r="A85" s="4"/>
      <c r="B85" s="517" t="s">
        <v>513</v>
      </c>
      <c r="C85" s="907"/>
      <c r="D85" s="65">
        <f>SUM(D81:D84)</f>
        <v>0</v>
      </c>
      <c r="E85" s="65">
        <f>SUM(E81:E84)</f>
        <v>0</v>
      </c>
      <c r="F85" s="65">
        <f t="shared" ref="F85:N85" si="26">SUM(F81:F84)</f>
        <v>0</v>
      </c>
      <c r="G85" s="65">
        <f t="shared" si="26"/>
        <v>0</v>
      </c>
      <c r="H85" s="65">
        <f t="shared" si="26"/>
        <v>0</v>
      </c>
      <c r="I85" s="65">
        <f t="shared" si="26"/>
        <v>0</v>
      </c>
      <c r="J85" s="65">
        <f t="shared" si="26"/>
        <v>0</v>
      </c>
      <c r="K85" s="65">
        <f t="shared" si="26"/>
        <v>0</v>
      </c>
      <c r="L85" s="65">
        <f t="shared" si="26"/>
        <v>0</v>
      </c>
      <c r="M85" s="65">
        <f t="shared" si="26"/>
        <v>0</v>
      </c>
      <c r="N85" s="65">
        <f t="shared" si="26"/>
        <v>0</v>
      </c>
      <c r="O85" s="76"/>
    </row>
    <row r="86" spans="1:15" s="14" customFormat="1">
      <c r="A86" s="72"/>
      <c r="B86" s="485" t="s">
        <v>514</v>
      </c>
      <c r="C86" s="481"/>
      <c r="D86" s="71"/>
      <c r="E86" s="477">
        <f t="shared" ref="E86:N86" si="27">ROUND(SUM(D85*E16+E85*E17)/12,4)</f>
        <v>0</v>
      </c>
      <c r="F86" s="477">
        <f t="shared" si="27"/>
        <v>0</v>
      </c>
      <c r="G86" s="477">
        <f t="shared" si="27"/>
        <v>0</v>
      </c>
      <c r="H86" s="477">
        <f t="shared" si="27"/>
        <v>0</v>
      </c>
      <c r="I86" s="477">
        <f t="shared" si="27"/>
        <v>0</v>
      </c>
      <c r="J86" s="477">
        <f t="shared" si="27"/>
        <v>0</v>
      </c>
      <c r="K86" s="477">
        <f t="shared" si="27"/>
        <v>0</v>
      </c>
      <c r="L86" s="477">
        <f t="shared" si="27"/>
        <v>0</v>
      </c>
      <c r="M86" s="477">
        <f t="shared" si="27"/>
        <v>0</v>
      </c>
      <c r="N86" s="477">
        <f t="shared" si="27"/>
        <v>0</v>
      </c>
      <c r="O86" s="482"/>
    </row>
    <row r="87" spans="1:15" s="14" customFormat="1">
      <c r="A87" s="72"/>
      <c r="B87" s="474"/>
      <c r="C87" s="481"/>
      <c r="D87" s="71"/>
      <c r="E87" s="477"/>
      <c r="F87" s="477"/>
      <c r="G87" s="477"/>
      <c r="H87" s="477"/>
      <c r="I87" s="477"/>
      <c r="J87" s="477"/>
      <c r="K87" s="477"/>
      <c r="L87" s="477"/>
      <c r="M87" s="477"/>
      <c r="N87" s="477"/>
      <c r="O87" s="482"/>
    </row>
    <row r="88" spans="1:15" s="64" customFormat="1">
      <c r="A88" s="62"/>
      <c r="B88" s="584">
        <f>'1.  LRAMVA Summary'!B39</f>
        <v>0</v>
      </c>
      <c r="C88" s="906">
        <f>'2. LRAMVA Threshold'!N43</f>
        <v>0</v>
      </c>
      <c r="D88" s="46"/>
      <c r="E88" s="46"/>
      <c r="F88" s="46"/>
      <c r="G88" s="46"/>
      <c r="H88" s="46"/>
      <c r="I88" s="46"/>
      <c r="J88" s="46"/>
      <c r="K88" s="46"/>
      <c r="L88" s="46"/>
      <c r="M88" s="46"/>
      <c r="N88" s="46"/>
      <c r="O88" s="69"/>
    </row>
    <row r="89" spans="1:15" s="18" customFormat="1" outlineLevel="1">
      <c r="A89" s="4"/>
      <c r="B89" s="517" t="s">
        <v>511</v>
      </c>
      <c r="C89" s="904"/>
      <c r="D89" s="46"/>
      <c r="E89" s="46"/>
      <c r="F89" s="46"/>
      <c r="G89" s="46"/>
      <c r="H89" s="46"/>
      <c r="I89" s="46"/>
      <c r="J89" s="46"/>
      <c r="K89" s="46"/>
      <c r="L89" s="46"/>
      <c r="M89" s="46"/>
      <c r="N89" s="46"/>
      <c r="O89" s="69"/>
    </row>
    <row r="90" spans="1:15" s="18" customFormat="1" outlineLevel="1">
      <c r="A90" s="4"/>
      <c r="B90" s="517" t="s">
        <v>512</v>
      </c>
      <c r="C90" s="904"/>
      <c r="D90" s="46"/>
      <c r="E90" s="46"/>
      <c r="F90" s="46"/>
      <c r="G90" s="46"/>
      <c r="H90" s="46"/>
      <c r="I90" s="46"/>
      <c r="J90" s="46"/>
      <c r="K90" s="46"/>
      <c r="L90" s="46"/>
      <c r="M90" s="46"/>
      <c r="N90" s="46"/>
      <c r="O90" s="69"/>
    </row>
    <row r="91" spans="1:15" s="18" customFormat="1" outlineLevel="1">
      <c r="A91" s="4"/>
      <c r="B91" s="517" t="s">
        <v>490</v>
      </c>
      <c r="C91" s="904"/>
      <c r="D91" s="46"/>
      <c r="E91" s="46"/>
      <c r="F91" s="46"/>
      <c r="G91" s="46"/>
      <c r="H91" s="46"/>
      <c r="I91" s="46"/>
      <c r="J91" s="46"/>
      <c r="K91" s="46"/>
      <c r="L91" s="46"/>
      <c r="M91" s="46"/>
      <c r="N91" s="46"/>
      <c r="O91" s="69"/>
    </row>
    <row r="92" spans="1:15" s="18" customFormat="1">
      <c r="A92" s="4"/>
      <c r="B92" s="517" t="s">
        <v>513</v>
      </c>
      <c r="C92" s="907"/>
      <c r="D92" s="65">
        <f>SUM(D88:D91)</f>
        <v>0</v>
      </c>
      <c r="E92" s="65">
        <f>SUM(E88:E91)</f>
        <v>0</v>
      </c>
      <c r="F92" s="65">
        <f t="shared" ref="F92:N92" si="28">SUM(F88:F91)</f>
        <v>0</v>
      </c>
      <c r="G92" s="65">
        <f t="shared" si="28"/>
        <v>0</v>
      </c>
      <c r="H92" s="65">
        <f t="shared" si="28"/>
        <v>0</v>
      </c>
      <c r="I92" s="65">
        <f t="shared" si="28"/>
        <v>0</v>
      </c>
      <c r="J92" s="65">
        <f t="shared" si="28"/>
        <v>0</v>
      </c>
      <c r="K92" s="65">
        <f t="shared" si="28"/>
        <v>0</v>
      </c>
      <c r="L92" s="65">
        <f t="shared" si="28"/>
        <v>0</v>
      </c>
      <c r="M92" s="65">
        <f t="shared" si="28"/>
        <v>0</v>
      </c>
      <c r="N92" s="65">
        <f t="shared" si="28"/>
        <v>0</v>
      </c>
      <c r="O92" s="76"/>
    </row>
    <row r="93" spans="1:15" s="14" customFormat="1">
      <c r="A93" s="72"/>
      <c r="B93" s="485" t="s">
        <v>514</v>
      </c>
      <c r="C93" s="481"/>
      <c r="D93" s="71"/>
      <c r="E93" s="477">
        <f t="shared" ref="E93:N93" si="29">ROUND(SUM(D92*E16+E92*E17)/12,4)</f>
        <v>0</v>
      </c>
      <c r="F93" s="477">
        <f t="shared" si="29"/>
        <v>0</v>
      </c>
      <c r="G93" s="477">
        <f t="shared" si="29"/>
        <v>0</v>
      </c>
      <c r="H93" s="477">
        <f t="shared" si="29"/>
        <v>0</v>
      </c>
      <c r="I93" s="477">
        <f t="shared" si="29"/>
        <v>0</v>
      </c>
      <c r="J93" s="477">
        <f t="shared" si="29"/>
        <v>0</v>
      </c>
      <c r="K93" s="477">
        <f t="shared" si="29"/>
        <v>0</v>
      </c>
      <c r="L93" s="477">
        <f t="shared" si="29"/>
        <v>0</v>
      </c>
      <c r="M93" s="477">
        <f t="shared" si="29"/>
        <v>0</v>
      </c>
      <c r="N93" s="477">
        <f t="shared" si="29"/>
        <v>0</v>
      </c>
      <c r="O93" s="482"/>
    </row>
    <row r="94" spans="1:15" s="14" customFormat="1">
      <c r="A94" s="72"/>
      <c r="B94" s="474"/>
      <c r="C94" s="481"/>
      <c r="D94" s="71"/>
      <c r="E94" s="477"/>
      <c r="F94" s="477"/>
      <c r="G94" s="477"/>
      <c r="H94" s="477"/>
      <c r="I94" s="477"/>
      <c r="J94" s="477"/>
      <c r="K94" s="477"/>
      <c r="L94" s="477"/>
      <c r="M94" s="477"/>
      <c r="N94" s="477"/>
      <c r="O94" s="482"/>
    </row>
    <row r="95" spans="1:15" s="64" customFormat="1">
      <c r="A95" s="62"/>
      <c r="B95" s="584">
        <f>'1.  LRAMVA Summary'!B40</f>
        <v>0</v>
      </c>
      <c r="C95" s="906">
        <f>'2. LRAMVA Threshold'!O43</f>
        <v>0</v>
      </c>
      <c r="D95" s="46"/>
      <c r="E95" s="46"/>
      <c r="F95" s="46"/>
      <c r="G95" s="46"/>
      <c r="H95" s="46"/>
      <c r="I95" s="46"/>
      <c r="J95" s="46"/>
      <c r="K95" s="46"/>
      <c r="L95" s="46"/>
      <c r="M95" s="46"/>
      <c r="N95" s="46"/>
      <c r="O95" s="69"/>
    </row>
    <row r="96" spans="1:15" s="18" customFormat="1" outlineLevel="1">
      <c r="A96" s="4"/>
      <c r="B96" s="517" t="s">
        <v>511</v>
      </c>
      <c r="C96" s="904"/>
      <c r="D96" s="46"/>
      <c r="E96" s="46"/>
      <c r="F96" s="46"/>
      <c r="G96" s="46"/>
      <c r="H96" s="46"/>
      <c r="I96" s="46"/>
      <c r="J96" s="46"/>
      <c r="K96" s="46"/>
      <c r="L96" s="46"/>
      <c r="M96" s="46"/>
      <c r="N96" s="46"/>
      <c r="O96" s="69"/>
    </row>
    <row r="97" spans="1:15" s="18" customFormat="1" outlineLevel="1">
      <c r="A97" s="4"/>
      <c r="B97" s="517" t="s">
        <v>512</v>
      </c>
      <c r="C97" s="904"/>
      <c r="D97" s="46"/>
      <c r="E97" s="46"/>
      <c r="F97" s="46"/>
      <c r="G97" s="46"/>
      <c r="H97" s="46"/>
      <c r="I97" s="46"/>
      <c r="J97" s="46"/>
      <c r="K97" s="46"/>
      <c r="L97" s="46"/>
      <c r="M97" s="46"/>
      <c r="N97" s="46"/>
      <c r="O97" s="69"/>
    </row>
    <row r="98" spans="1:15" s="18" customFormat="1" outlineLevel="1">
      <c r="A98" s="4"/>
      <c r="B98" s="517" t="s">
        <v>490</v>
      </c>
      <c r="C98" s="904"/>
      <c r="D98" s="46"/>
      <c r="E98" s="46"/>
      <c r="F98" s="46"/>
      <c r="G98" s="46"/>
      <c r="H98" s="46"/>
      <c r="I98" s="46"/>
      <c r="J98" s="46"/>
      <c r="K98" s="46"/>
      <c r="L98" s="46"/>
      <c r="M98" s="46"/>
      <c r="N98" s="46"/>
      <c r="O98" s="69"/>
    </row>
    <row r="99" spans="1:15" s="18" customFormat="1">
      <c r="A99" s="4"/>
      <c r="B99" s="517" t="s">
        <v>513</v>
      </c>
      <c r="C99" s="907"/>
      <c r="D99" s="65">
        <f>SUM(D95:D98)</f>
        <v>0</v>
      </c>
      <c r="E99" s="65">
        <f>SUM(E95:E98)</f>
        <v>0</v>
      </c>
      <c r="F99" s="65">
        <f t="shared" ref="F99:N99" si="30">SUM(F95:F98)</f>
        <v>0</v>
      </c>
      <c r="G99" s="65">
        <f t="shared" si="30"/>
        <v>0</v>
      </c>
      <c r="H99" s="65">
        <f t="shared" si="30"/>
        <v>0</v>
      </c>
      <c r="I99" s="65">
        <f t="shared" si="30"/>
        <v>0</v>
      </c>
      <c r="J99" s="65">
        <f t="shared" si="30"/>
        <v>0</v>
      </c>
      <c r="K99" s="65">
        <f t="shared" si="30"/>
        <v>0</v>
      </c>
      <c r="L99" s="65">
        <f t="shared" si="30"/>
        <v>0</v>
      </c>
      <c r="M99" s="65">
        <f t="shared" si="30"/>
        <v>0</v>
      </c>
      <c r="N99" s="65">
        <f t="shared" si="30"/>
        <v>0</v>
      </c>
      <c r="O99" s="76"/>
    </row>
    <row r="100" spans="1:15" s="14" customFormat="1">
      <c r="A100" s="72"/>
      <c r="B100" s="485" t="s">
        <v>514</v>
      </c>
      <c r="C100" s="481"/>
      <c r="D100" s="71"/>
      <c r="E100" s="477">
        <f t="shared" ref="E100:N100" si="31">ROUND(SUM(D99*E16+E99*E17)/12,4)</f>
        <v>0</v>
      </c>
      <c r="F100" s="477">
        <f t="shared" si="31"/>
        <v>0</v>
      </c>
      <c r="G100" s="477">
        <f t="shared" si="31"/>
        <v>0</v>
      </c>
      <c r="H100" s="477">
        <f t="shared" si="31"/>
        <v>0</v>
      </c>
      <c r="I100" s="477">
        <f t="shared" si="31"/>
        <v>0</v>
      </c>
      <c r="J100" s="477">
        <f t="shared" si="31"/>
        <v>0</v>
      </c>
      <c r="K100" s="477">
        <f t="shared" si="31"/>
        <v>0</v>
      </c>
      <c r="L100" s="477">
        <f t="shared" si="31"/>
        <v>0</v>
      </c>
      <c r="M100" s="477">
        <f t="shared" si="31"/>
        <v>0</v>
      </c>
      <c r="N100" s="477">
        <f t="shared" si="31"/>
        <v>0</v>
      </c>
      <c r="O100" s="482"/>
    </row>
    <row r="101" spans="1:15" s="14" customFormat="1">
      <c r="A101" s="72"/>
      <c r="B101" s="474"/>
      <c r="C101" s="481"/>
      <c r="D101" s="71"/>
      <c r="E101" s="477"/>
      <c r="F101" s="477"/>
      <c r="G101" s="477"/>
      <c r="H101" s="477"/>
      <c r="I101" s="477"/>
      <c r="J101" s="477"/>
      <c r="K101" s="477"/>
      <c r="L101" s="477"/>
      <c r="M101" s="477"/>
      <c r="N101" s="477"/>
      <c r="O101" s="482"/>
    </row>
    <row r="102" spans="1:15" s="64" customFormat="1">
      <c r="A102" s="62"/>
      <c r="B102" s="584">
        <f>'1.  LRAMVA Summary'!B41</f>
        <v>0</v>
      </c>
      <c r="C102" s="906">
        <f>'2. LRAMVA Threshold'!P43</f>
        <v>0</v>
      </c>
      <c r="D102" s="46"/>
      <c r="E102" s="46"/>
      <c r="F102" s="46"/>
      <c r="G102" s="46"/>
      <c r="H102" s="46"/>
      <c r="I102" s="46"/>
      <c r="J102" s="46"/>
      <c r="K102" s="46"/>
      <c r="L102" s="46"/>
      <c r="M102" s="46"/>
      <c r="N102" s="46"/>
      <c r="O102" s="69"/>
    </row>
    <row r="103" spans="1:15" s="18" customFormat="1" outlineLevel="1">
      <c r="A103" s="4"/>
      <c r="B103" s="517" t="s">
        <v>511</v>
      </c>
      <c r="C103" s="904"/>
      <c r="D103" s="46"/>
      <c r="E103" s="46"/>
      <c r="F103" s="46"/>
      <c r="G103" s="46"/>
      <c r="H103" s="46"/>
      <c r="I103" s="46"/>
      <c r="J103" s="46"/>
      <c r="K103" s="46"/>
      <c r="L103" s="46"/>
      <c r="M103" s="46"/>
      <c r="N103" s="46"/>
      <c r="O103" s="69"/>
    </row>
    <row r="104" spans="1:15" s="18" customFormat="1" outlineLevel="1">
      <c r="A104" s="4"/>
      <c r="B104" s="517" t="s">
        <v>512</v>
      </c>
      <c r="C104" s="904"/>
      <c r="D104" s="46"/>
      <c r="E104" s="46"/>
      <c r="F104" s="46"/>
      <c r="G104" s="46"/>
      <c r="H104" s="46"/>
      <c r="I104" s="46"/>
      <c r="J104" s="46"/>
      <c r="K104" s="46"/>
      <c r="L104" s="46"/>
      <c r="M104" s="46"/>
      <c r="N104" s="46"/>
      <c r="O104" s="69"/>
    </row>
    <row r="105" spans="1:15" s="18" customFormat="1" outlineLevel="1">
      <c r="A105" s="4"/>
      <c r="B105" s="517" t="s">
        <v>490</v>
      </c>
      <c r="C105" s="904"/>
      <c r="D105" s="46"/>
      <c r="E105" s="46"/>
      <c r="F105" s="46"/>
      <c r="G105" s="46"/>
      <c r="H105" s="46"/>
      <c r="I105" s="46"/>
      <c r="J105" s="46"/>
      <c r="K105" s="46"/>
      <c r="L105" s="46"/>
      <c r="M105" s="46"/>
      <c r="N105" s="46"/>
      <c r="O105" s="69"/>
    </row>
    <row r="106" spans="1:15" s="18" customFormat="1">
      <c r="A106" s="4"/>
      <c r="B106" s="517" t="s">
        <v>513</v>
      </c>
      <c r="C106" s="907"/>
      <c r="D106" s="65">
        <f>SUM(D102:D105)</f>
        <v>0</v>
      </c>
      <c r="E106" s="65">
        <f>SUM(E102:E105)</f>
        <v>0</v>
      </c>
      <c r="F106" s="65">
        <f>SUM(F102:F105)</f>
        <v>0</v>
      </c>
      <c r="G106" s="65">
        <f t="shared" ref="G106:N106" si="32">SUM(G102:G105)</f>
        <v>0</v>
      </c>
      <c r="H106" s="65">
        <f t="shared" si="32"/>
        <v>0</v>
      </c>
      <c r="I106" s="65">
        <f t="shared" si="32"/>
        <v>0</v>
      </c>
      <c r="J106" s="65">
        <f t="shared" si="32"/>
        <v>0</v>
      </c>
      <c r="K106" s="65">
        <f t="shared" si="32"/>
        <v>0</v>
      </c>
      <c r="L106" s="65">
        <f t="shared" si="32"/>
        <v>0</v>
      </c>
      <c r="M106" s="65">
        <f t="shared" si="32"/>
        <v>0</v>
      </c>
      <c r="N106" s="65">
        <f t="shared" si="32"/>
        <v>0</v>
      </c>
      <c r="O106" s="76"/>
    </row>
    <row r="107" spans="1:15" s="14" customFormat="1">
      <c r="A107" s="72"/>
      <c r="B107" s="485" t="s">
        <v>514</v>
      </c>
      <c r="C107" s="481"/>
      <c r="D107" s="71"/>
      <c r="E107" s="477">
        <f t="shared" ref="E107:N107" si="33">ROUND(SUM(D106*E16+E106*E17)/12,4)</f>
        <v>0</v>
      </c>
      <c r="F107" s="477">
        <f t="shared" si="33"/>
        <v>0</v>
      </c>
      <c r="G107" s="477">
        <f t="shared" si="33"/>
        <v>0</v>
      </c>
      <c r="H107" s="477">
        <f t="shared" si="33"/>
        <v>0</v>
      </c>
      <c r="I107" s="477">
        <f t="shared" si="33"/>
        <v>0</v>
      </c>
      <c r="J107" s="477">
        <f t="shared" si="33"/>
        <v>0</v>
      </c>
      <c r="K107" s="477">
        <f t="shared" si="33"/>
        <v>0</v>
      </c>
      <c r="L107" s="477">
        <f t="shared" si="33"/>
        <v>0</v>
      </c>
      <c r="M107" s="477">
        <f t="shared" si="33"/>
        <v>0</v>
      </c>
      <c r="N107" s="477">
        <f t="shared" si="33"/>
        <v>0</v>
      </c>
      <c r="O107" s="482"/>
    </row>
    <row r="108" spans="1:15" s="14" customFormat="1">
      <c r="A108" s="72"/>
      <c r="B108" s="474"/>
      <c r="C108" s="481"/>
      <c r="D108" s="71"/>
      <c r="E108" s="477"/>
      <c r="F108" s="477"/>
      <c r="G108" s="477"/>
      <c r="H108" s="477"/>
      <c r="I108" s="477"/>
      <c r="J108" s="477"/>
      <c r="K108" s="477"/>
      <c r="L108" s="477"/>
      <c r="M108" s="477"/>
      <c r="N108" s="477"/>
      <c r="O108" s="482"/>
    </row>
    <row r="109" spans="1:15" s="64" customFormat="1">
      <c r="A109" s="62"/>
      <c r="B109" s="584">
        <f>'1.  LRAMVA Summary'!B42</f>
        <v>0</v>
      </c>
      <c r="C109" s="906">
        <f>'2. LRAMVA Threshold'!Q43</f>
        <v>0</v>
      </c>
      <c r="D109" s="46"/>
      <c r="E109" s="46"/>
      <c r="F109" s="46"/>
      <c r="G109" s="46"/>
      <c r="H109" s="46"/>
      <c r="I109" s="46"/>
      <c r="J109" s="46"/>
      <c r="K109" s="46"/>
      <c r="L109" s="46"/>
      <c r="M109" s="46"/>
      <c r="N109" s="46"/>
      <c r="O109" s="69"/>
    </row>
    <row r="110" spans="1:15" s="18" customFormat="1" outlineLevel="1">
      <c r="A110" s="4"/>
      <c r="B110" s="517" t="s">
        <v>511</v>
      </c>
      <c r="C110" s="904"/>
      <c r="D110" s="46"/>
      <c r="E110" s="46"/>
      <c r="F110" s="46"/>
      <c r="G110" s="46"/>
      <c r="H110" s="46"/>
      <c r="I110" s="46"/>
      <c r="J110" s="46"/>
      <c r="K110" s="46"/>
      <c r="L110" s="46"/>
      <c r="M110" s="46"/>
      <c r="N110" s="46"/>
      <c r="O110" s="69"/>
    </row>
    <row r="111" spans="1:15" s="18" customFormat="1" outlineLevel="1">
      <c r="A111" s="4"/>
      <c r="B111" s="517" t="s">
        <v>512</v>
      </c>
      <c r="C111" s="904"/>
      <c r="D111" s="46"/>
      <c r="E111" s="46"/>
      <c r="F111" s="46"/>
      <c r="G111" s="46"/>
      <c r="H111" s="46"/>
      <c r="I111" s="46"/>
      <c r="J111" s="46"/>
      <c r="K111" s="46"/>
      <c r="L111" s="46"/>
      <c r="M111" s="46"/>
      <c r="N111" s="46"/>
      <c r="O111" s="69"/>
    </row>
    <row r="112" spans="1:15" s="18" customFormat="1" outlineLevel="1">
      <c r="A112" s="4"/>
      <c r="B112" s="517" t="s">
        <v>490</v>
      </c>
      <c r="C112" s="904"/>
      <c r="D112" s="46"/>
      <c r="E112" s="46"/>
      <c r="F112" s="46"/>
      <c r="G112" s="46"/>
      <c r="H112" s="46"/>
      <c r="I112" s="46"/>
      <c r="J112" s="46"/>
      <c r="K112" s="46"/>
      <c r="L112" s="46"/>
      <c r="M112" s="46"/>
      <c r="N112" s="46"/>
      <c r="O112" s="69"/>
    </row>
    <row r="113" spans="1:17" s="18" customFormat="1">
      <c r="A113" s="4"/>
      <c r="B113" s="517" t="s">
        <v>513</v>
      </c>
      <c r="C113" s="907"/>
      <c r="D113" s="65">
        <f>SUM(D109:D112)</f>
        <v>0</v>
      </c>
      <c r="E113" s="65">
        <f>SUM(E109:E112)</f>
        <v>0</v>
      </c>
      <c r="F113" s="65">
        <f>SUM(F109:F112)</f>
        <v>0</v>
      </c>
      <c r="G113" s="65">
        <f>SUM(G109:G112)</f>
        <v>0</v>
      </c>
      <c r="H113" s="65">
        <f t="shared" ref="H113:N113" si="34">SUM(H109:H112)</f>
        <v>0</v>
      </c>
      <c r="I113" s="65">
        <f t="shared" si="34"/>
        <v>0</v>
      </c>
      <c r="J113" s="65">
        <f t="shared" si="34"/>
        <v>0</v>
      </c>
      <c r="K113" s="65">
        <f t="shared" si="34"/>
        <v>0</v>
      </c>
      <c r="L113" s="65">
        <f t="shared" si="34"/>
        <v>0</v>
      </c>
      <c r="M113" s="65">
        <f t="shared" si="34"/>
        <v>0</v>
      </c>
      <c r="N113" s="65">
        <f t="shared" si="34"/>
        <v>0</v>
      </c>
      <c r="O113" s="76"/>
    </row>
    <row r="114" spans="1:17" s="14" customFormat="1">
      <c r="A114" s="72"/>
      <c r="B114" s="485" t="s">
        <v>514</v>
      </c>
      <c r="C114" s="481"/>
      <c r="D114" s="71"/>
      <c r="E114" s="477">
        <f t="shared" ref="E114:N114" si="35">ROUND(SUM(D113*E16+E113*E17)/12,4)</f>
        <v>0</v>
      </c>
      <c r="F114" s="477">
        <f t="shared" si="35"/>
        <v>0</v>
      </c>
      <c r="G114" s="477">
        <f t="shared" si="35"/>
        <v>0</v>
      </c>
      <c r="H114" s="477">
        <f t="shared" si="35"/>
        <v>0</v>
      </c>
      <c r="I114" s="477">
        <f t="shared" si="35"/>
        <v>0</v>
      </c>
      <c r="J114" s="477">
        <f t="shared" si="35"/>
        <v>0</v>
      </c>
      <c r="K114" s="477">
        <f t="shared" si="35"/>
        <v>0</v>
      </c>
      <c r="L114" s="477">
        <f t="shared" si="35"/>
        <v>0</v>
      </c>
      <c r="M114" s="477">
        <f t="shared" si="35"/>
        <v>0</v>
      </c>
      <c r="N114" s="477">
        <f t="shared" si="35"/>
        <v>0</v>
      </c>
      <c r="O114" s="482"/>
    </row>
    <row r="115" spans="1:17" s="70" customFormat="1" ht="14.25">
      <c r="A115" s="72"/>
      <c r="B115" s="74"/>
      <c r="C115" s="80"/>
      <c r="D115" s="75"/>
      <c r="E115" s="75"/>
      <c r="F115" s="75"/>
      <c r="G115" s="75"/>
      <c r="H115" s="75"/>
      <c r="I115" s="75"/>
      <c r="J115" s="75"/>
      <c r="K115" s="488"/>
      <c r="L115" s="489"/>
      <c r="M115" s="489"/>
      <c r="N115" s="489"/>
      <c r="O115" s="490"/>
    </row>
    <row r="116" spans="1:17" s="3" customFormat="1" ht="21" customHeight="1">
      <c r="A116" s="4"/>
      <c r="B116" s="491" t="s">
        <v>609</v>
      </c>
      <c r="C116" s="97"/>
      <c r="D116" s="492"/>
      <c r="E116" s="492"/>
      <c r="F116" s="492"/>
      <c r="G116" s="492"/>
      <c r="H116" s="492"/>
      <c r="I116" s="492"/>
      <c r="J116" s="492"/>
      <c r="K116" s="492"/>
      <c r="L116" s="492"/>
      <c r="M116" s="492"/>
      <c r="N116" s="492"/>
      <c r="O116" s="492"/>
    </row>
    <row r="119" spans="1:17" ht="15.75">
      <c r="B119" s="117" t="s">
        <v>484</v>
      </c>
      <c r="J119" s="18"/>
    </row>
    <row r="120" spans="1:17" s="14" customFormat="1" ht="75.75" customHeight="1">
      <c r="A120" s="72"/>
      <c r="B120" s="911" t="s">
        <v>670</v>
      </c>
      <c r="C120" s="911"/>
      <c r="D120" s="911"/>
      <c r="E120" s="911"/>
      <c r="F120" s="911"/>
      <c r="G120" s="911"/>
      <c r="H120" s="911"/>
      <c r="I120" s="911"/>
      <c r="J120" s="911"/>
      <c r="K120" s="911"/>
      <c r="L120" s="911"/>
      <c r="M120" s="911"/>
      <c r="N120" s="911"/>
      <c r="O120" s="911"/>
      <c r="P120" s="911"/>
    </row>
    <row r="121" spans="1:17" s="18" customFormat="1" ht="9" customHeight="1">
      <c r="A121" s="4"/>
      <c r="B121" s="117"/>
      <c r="C121" s="77"/>
    </row>
    <row r="122" spans="1:17" ht="63.75" customHeight="1">
      <c r="B122" s="243" t="s">
        <v>234</v>
      </c>
      <c r="C122" s="243" t="str">
        <f>'1.  LRAMVA Summary'!D52</f>
        <v>Residential</v>
      </c>
      <c r="D122" s="243" t="str">
        <f>'1.  LRAMVA Summary'!E52</f>
        <v>GS&lt;50 kW</v>
      </c>
      <c r="E122" s="243" t="str">
        <f>'1.  LRAMVA Summary'!F52</f>
        <v>General Service 50 - 999 kW</v>
      </c>
      <c r="F122" s="243" t="str">
        <f>'1.  LRAMVA Summary'!G52</f>
        <v>General Service 1,000 - 4,999 kW</v>
      </c>
      <c r="G122" s="243" t="str">
        <f>'1.  LRAMVA Summary'!H52</f>
        <v>Sentinel Lighting</v>
      </c>
      <c r="H122" s="243" t="str">
        <f>'1.  LRAMVA Summary'!I52</f>
        <v>Street Lighting</v>
      </c>
      <c r="I122" s="243" t="str">
        <f>'1.  LRAMVA Summary'!J52</f>
        <v>Unmetered Scattered Load</v>
      </c>
      <c r="J122" s="243" t="str">
        <f>'1.  LRAMVA Summary'!K52</f>
        <v>Large Use</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0"/>
      <c r="B123" s="565"/>
      <c r="C123" s="566" t="str">
        <f>'1.  LRAMVA Summary'!D53</f>
        <v>kWh</v>
      </c>
      <c r="D123" s="566" t="str">
        <f>'1.  LRAMVA Summary'!E53</f>
        <v>kWh</v>
      </c>
      <c r="E123" s="566" t="str">
        <f>'1.  LRAMVA Summary'!F53</f>
        <v>kW</v>
      </c>
      <c r="F123" s="566" t="str">
        <f>'1.  LRAMVA Summary'!G53</f>
        <v>kW</v>
      </c>
      <c r="G123" s="566" t="str">
        <f>'1.  LRAMVA Summary'!H53</f>
        <v>kW</v>
      </c>
      <c r="H123" s="566" t="str">
        <f>'1.  LRAMVA Summary'!I53</f>
        <v>kW</v>
      </c>
      <c r="I123" s="566" t="str">
        <f>'1.  LRAMVA Summary'!J53</f>
        <v>kWh</v>
      </c>
      <c r="J123" s="566" t="str">
        <f>'1.  LRAMVA Summary'!K53</f>
        <v>kW</v>
      </c>
      <c r="K123" s="566">
        <f>'1.  LRAMVA Summary'!L53</f>
        <v>0</v>
      </c>
      <c r="L123" s="566">
        <f>'1.  LRAMVA Summary'!M53</f>
        <v>0</v>
      </c>
      <c r="M123" s="566">
        <f>'1.  LRAMVA Summary'!N53</f>
        <v>0</v>
      </c>
      <c r="N123" s="566">
        <f>'1.  LRAMVA Summary'!O53</f>
        <v>0</v>
      </c>
      <c r="O123" s="566">
        <f>'1.  LRAMVA Summary'!P53</f>
        <v>0</v>
      </c>
      <c r="P123" s="567">
        <f>'1.  LRAMVA Summary'!Q53</f>
        <v>0</v>
      </c>
    </row>
    <row r="124" spans="1:17">
      <c r="B124" s="493">
        <v>2011</v>
      </c>
      <c r="C124" s="661"/>
      <c r="D124" s="662"/>
      <c r="E124" s="663"/>
      <c r="F124" s="662"/>
      <c r="G124" s="663"/>
      <c r="H124" s="662"/>
      <c r="I124" s="663"/>
      <c r="J124" s="663"/>
      <c r="K124" s="663">
        <f>HLOOKUP(B124,$E$15:$O$114,65,FALSE)</f>
        <v>0</v>
      </c>
      <c r="L124" s="663">
        <f>HLOOKUP(B124,$E$15:$O$114,72,FALSE)</f>
        <v>0</v>
      </c>
      <c r="M124" s="663">
        <f>HLOOKUP(B124,$E$15:$O$114,79,FALSE)</f>
        <v>0</v>
      </c>
      <c r="N124" s="663">
        <f>HLOOKUP(B124,$E$15:$O$114,86,FALSE)</f>
        <v>0</v>
      </c>
      <c r="O124" s="663">
        <f>HLOOKUP(B124,$E$15:$O$114,93,FALSE)</f>
        <v>0</v>
      </c>
      <c r="P124" s="663">
        <f>HLOOKUP(B124,$E$15:$O$114,100,FALSE)</f>
        <v>0</v>
      </c>
    </row>
    <row r="125" spans="1:17">
      <c r="B125" s="494">
        <v>2012</v>
      </c>
      <c r="C125" s="664"/>
      <c r="D125" s="665"/>
      <c r="E125" s="666"/>
      <c r="F125" s="665"/>
      <c r="G125" s="666"/>
      <c r="H125" s="665"/>
      <c r="I125" s="666"/>
      <c r="J125" s="666"/>
      <c r="K125" s="666">
        <f>HLOOKUP(B125,$E$15:$O$114,65,FALSE)</f>
        <v>0</v>
      </c>
      <c r="L125" s="666">
        <f>HLOOKUP(B125,$E$15:$O$114,72,FALSE)</f>
        <v>0</v>
      </c>
      <c r="M125" s="666">
        <f>HLOOKUP(B125,$E$15:$O$114,79,FALSE)</f>
        <v>0</v>
      </c>
      <c r="N125" s="666">
        <f>HLOOKUP(B125,$E$15:$O$114,86,FALSE)</f>
        <v>0</v>
      </c>
      <c r="O125" s="666">
        <f>HLOOKUP(B125,$E$15:$O$114,93,FALSE)</f>
        <v>0</v>
      </c>
      <c r="P125" s="666">
        <f t="shared" ref="P125:P133" si="36">HLOOKUP(B125,$E$15:$O$114,100,FALSE)</f>
        <v>0</v>
      </c>
    </row>
    <row r="126" spans="1:17">
      <c r="B126" s="494">
        <v>2013</v>
      </c>
      <c r="C126" s="664"/>
      <c r="D126" s="665"/>
      <c r="E126" s="666"/>
      <c r="F126" s="665"/>
      <c r="G126" s="666"/>
      <c r="H126" s="665"/>
      <c r="I126" s="666"/>
      <c r="J126" s="666"/>
      <c r="K126" s="666">
        <f t="shared" ref="K126:K133" si="37">HLOOKUP(B126,$E$15:$O$114,65,FALSE)</f>
        <v>0</v>
      </c>
      <c r="L126" s="666">
        <f>HLOOKUP(B126,$E$15:$O$114,72,FALSE)</f>
        <v>0</v>
      </c>
      <c r="M126" s="666">
        <f t="shared" ref="M126:M133" si="38">HLOOKUP(B126,$E$15:$O$114,79,FALSE)</f>
        <v>0</v>
      </c>
      <c r="N126" s="666">
        <f t="shared" ref="N126:N133" si="39">HLOOKUP(B126,$E$15:$O$114,86,FALSE)</f>
        <v>0</v>
      </c>
      <c r="O126" s="666">
        <f t="shared" ref="O126:O133" si="40">HLOOKUP(B126,$E$15:$O$114,93,FALSE)</f>
        <v>0</v>
      </c>
      <c r="P126" s="666">
        <f t="shared" si="36"/>
        <v>0</v>
      </c>
    </row>
    <row r="127" spans="1:17">
      <c r="B127" s="494">
        <v>2014</v>
      </c>
      <c r="C127" s="664"/>
      <c r="D127" s="665"/>
      <c r="E127" s="666"/>
      <c r="F127" s="665"/>
      <c r="G127" s="666"/>
      <c r="H127" s="665"/>
      <c r="I127" s="666"/>
      <c r="J127" s="666"/>
      <c r="K127" s="666">
        <f>HLOOKUP(B127,$E$15:$O$114,65,FALSE)</f>
        <v>0</v>
      </c>
      <c r="L127" s="666">
        <f>HLOOKUP(B127,$E$15:$O$114,72,FALSE)</f>
        <v>0</v>
      </c>
      <c r="M127" s="666">
        <f>HLOOKUP(B127,$E$15:$O$114,79,FALSE)</f>
        <v>0</v>
      </c>
      <c r="N127" s="666">
        <f>HLOOKUP(B127,$E$15:$O$114,86,FALSE)</f>
        <v>0</v>
      </c>
      <c r="O127" s="666">
        <f>HLOOKUP(B127,$E$15:$O$114,93,FALSE)</f>
        <v>0</v>
      </c>
      <c r="P127" s="666">
        <f>HLOOKUP(B127,$E$15:$O$114,100,FALSE)</f>
        <v>0</v>
      </c>
    </row>
    <row r="128" spans="1:17">
      <c r="B128" s="494">
        <v>2015</v>
      </c>
      <c r="C128" s="664"/>
      <c r="D128" s="665"/>
      <c r="E128" s="666"/>
      <c r="F128" s="665"/>
      <c r="G128" s="666"/>
      <c r="H128" s="665"/>
      <c r="I128" s="666"/>
      <c r="J128" s="666"/>
      <c r="K128" s="666">
        <f t="shared" si="37"/>
        <v>0</v>
      </c>
      <c r="L128" s="666">
        <f t="shared" ref="L128:L133" si="41">HLOOKUP(B128,$E$15:$O$114,72,FALSE)</f>
        <v>0</v>
      </c>
      <c r="M128" s="666">
        <f t="shared" si="38"/>
        <v>0</v>
      </c>
      <c r="N128" s="666">
        <f t="shared" si="39"/>
        <v>0</v>
      </c>
      <c r="O128" s="666">
        <f t="shared" si="40"/>
        <v>0</v>
      </c>
      <c r="P128" s="666">
        <f t="shared" si="36"/>
        <v>0</v>
      </c>
    </row>
    <row r="129" spans="2:16">
      <c r="B129" s="494">
        <v>2016</v>
      </c>
      <c r="C129" s="664"/>
      <c r="D129" s="665"/>
      <c r="E129" s="666"/>
      <c r="F129" s="665"/>
      <c r="G129" s="666"/>
      <c r="H129" s="665"/>
      <c r="I129" s="666"/>
      <c r="J129" s="666"/>
      <c r="K129" s="666">
        <f t="shared" si="37"/>
        <v>0</v>
      </c>
      <c r="L129" s="666">
        <f t="shared" si="41"/>
        <v>0</v>
      </c>
      <c r="M129" s="666">
        <f t="shared" si="38"/>
        <v>0</v>
      </c>
      <c r="N129" s="666">
        <f t="shared" si="39"/>
        <v>0</v>
      </c>
      <c r="O129" s="666">
        <f t="shared" si="40"/>
        <v>0</v>
      </c>
      <c r="P129" s="666">
        <f t="shared" si="36"/>
        <v>0</v>
      </c>
    </row>
    <row r="130" spans="2:16">
      <c r="B130" s="494">
        <v>2017</v>
      </c>
      <c r="C130" s="664"/>
      <c r="D130" s="665"/>
      <c r="E130" s="666"/>
      <c r="F130" s="665"/>
      <c r="G130" s="666"/>
      <c r="H130" s="665"/>
      <c r="I130" s="666"/>
      <c r="J130" s="666"/>
      <c r="K130" s="666">
        <f t="shared" si="37"/>
        <v>0</v>
      </c>
      <c r="L130" s="666">
        <f t="shared" si="41"/>
        <v>0</v>
      </c>
      <c r="M130" s="666">
        <f t="shared" si="38"/>
        <v>0</v>
      </c>
      <c r="N130" s="666">
        <f t="shared" si="39"/>
        <v>0</v>
      </c>
      <c r="O130" s="666">
        <f t="shared" si="40"/>
        <v>0</v>
      </c>
      <c r="P130" s="666">
        <f t="shared" si="36"/>
        <v>0</v>
      </c>
    </row>
    <row r="131" spans="2:16">
      <c r="B131" s="494">
        <v>2018</v>
      </c>
      <c r="C131" s="664"/>
      <c r="D131" s="665"/>
      <c r="E131" s="666"/>
      <c r="F131" s="665"/>
      <c r="G131" s="666"/>
      <c r="H131" s="665"/>
      <c r="I131" s="666"/>
      <c r="J131" s="666"/>
      <c r="K131" s="666">
        <f t="shared" si="37"/>
        <v>0</v>
      </c>
      <c r="L131" s="666">
        <f t="shared" si="41"/>
        <v>0</v>
      </c>
      <c r="M131" s="666">
        <f t="shared" si="38"/>
        <v>0</v>
      </c>
      <c r="N131" s="666">
        <f t="shared" si="39"/>
        <v>0</v>
      </c>
      <c r="O131" s="666">
        <f t="shared" si="40"/>
        <v>0</v>
      </c>
      <c r="P131" s="666">
        <f t="shared" si="36"/>
        <v>0</v>
      </c>
    </row>
    <row r="132" spans="2:16">
      <c r="B132" s="494">
        <v>2019</v>
      </c>
      <c r="C132" s="664">
        <f t="shared" ref="C132:C133" si="42">HLOOKUP(B132,$E$15:$O$114,9,FALSE)</f>
        <v>1.9E-3</v>
      </c>
      <c r="D132" s="665">
        <f t="shared" ref="D132:D133" si="43">HLOOKUP(B132,$E$15:$O$114,16,FALSE)</f>
        <v>0.02</v>
      </c>
      <c r="E132" s="666">
        <f t="shared" ref="E132:E133" si="44">HLOOKUP(B132,$E$15:$O$114,23,FALSE)</f>
        <v>4.4592999999999998</v>
      </c>
      <c r="F132" s="665">
        <f t="shared" ref="F132:F133" si="45">HLOOKUP(B132,$E$15:$O$114,30,FALSE)</f>
        <v>1.8191999999999999</v>
      </c>
      <c r="G132" s="666">
        <f t="shared" ref="G132" si="46">HLOOKUP(B132,$E$15:$O$114,37,FALSE)</f>
        <v>27.428899999999999</v>
      </c>
      <c r="H132" s="665">
        <f t="shared" ref="H132:H133" si="47">HLOOKUP(B132,$E$15:$O$114,44,FALSE)</f>
        <v>20.0611</v>
      </c>
      <c r="I132" s="666">
        <f t="shared" ref="I132:I133" si="48">HLOOKUP(B132,$E$15:$O$114,51,FALSE)</f>
        <v>3.5099999999999999E-2</v>
      </c>
      <c r="J132" s="666">
        <f t="shared" ref="J132:J133" si="49">HLOOKUP(B132,$E$15:$O$114,58,FALSE)</f>
        <v>1.9822</v>
      </c>
      <c r="K132" s="666">
        <f t="shared" si="37"/>
        <v>0</v>
      </c>
      <c r="L132" s="666">
        <f t="shared" si="41"/>
        <v>0</v>
      </c>
      <c r="M132" s="666">
        <f t="shared" si="38"/>
        <v>0</v>
      </c>
      <c r="N132" s="666">
        <f t="shared" si="39"/>
        <v>0</v>
      </c>
      <c r="O132" s="666">
        <f t="shared" si="40"/>
        <v>0</v>
      </c>
      <c r="P132" s="666">
        <f t="shared" si="36"/>
        <v>0</v>
      </c>
    </row>
    <row r="133" spans="2:16" hidden="1">
      <c r="B133" s="495">
        <v>2020</v>
      </c>
      <c r="C133" s="667">
        <f t="shared" si="42"/>
        <v>0</v>
      </c>
      <c r="D133" s="668">
        <f t="shared" si="43"/>
        <v>2.0199999999999999E-2</v>
      </c>
      <c r="E133" s="669">
        <f t="shared" si="44"/>
        <v>4.5033000000000003</v>
      </c>
      <c r="F133" s="668">
        <f t="shared" si="45"/>
        <v>1.8368</v>
      </c>
      <c r="G133" s="669">
        <f>HLOOKUP(B133,$E$15:$O$114,37,FALSE)</f>
        <v>27.6938</v>
      </c>
      <c r="H133" s="668">
        <f t="shared" si="47"/>
        <v>20.254899999999999</v>
      </c>
      <c r="I133" s="669">
        <f t="shared" si="48"/>
        <v>3.5400000000000001E-2</v>
      </c>
      <c r="J133" s="669">
        <f t="shared" si="49"/>
        <v>2.0013000000000001</v>
      </c>
      <c r="K133" s="669">
        <f t="shared" si="37"/>
        <v>0</v>
      </c>
      <c r="L133" s="669">
        <f t="shared" si="41"/>
        <v>0</v>
      </c>
      <c r="M133" s="669">
        <f t="shared" si="38"/>
        <v>0</v>
      </c>
      <c r="N133" s="669">
        <f t="shared" si="39"/>
        <v>0</v>
      </c>
      <c r="O133" s="669">
        <f t="shared" si="40"/>
        <v>0</v>
      </c>
      <c r="P133" s="669">
        <f t="shared" si="36"/>
        <v>0</v>
      </c>
    </row>
    <row r="134" spans="2:16" ht="18.75" customHeight="1">
      <c r="B134" s="491" t="s">
        <v>626</v>
      </c>
      <c r="C134" s="578"/>
      <c r="D134" s="579"/>
      <c r="E134" s="580"/>
      <c r="F134" s="579"/>
      <c r="G134" s="579"/>
      <c r="H134" s="579"/>
      <c r="I134" s="579"/>
      <c r="J134" s="579"/>
      <c r="K134" s="579"/>
      <c r="L134" s="579"/>
      <c r="M134" s="579"/>
      <c r="N134" s="579"/>
      <c r="O134" s="579"/>
      <c r="P134" s="579"/>
    </row>
    <row r="136" spans="2:16">
      <c r="B136" s="57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0866141732283472" right="0.70866141732283472" top="0.74803149606299213" bottom="0.74803149606299213" header="0.31496062992125984" footer="0.31496062992125984"/>
  <pageSetup paperSize="17"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100"/>
  <sheetViews>
    <sheetView topLeftCell="B13" zoomScale="90" zoomScaleNormal="90" workbookViewId="0">
      <selection activeCell="L40" sqref="L40"/>
    </sheetView>
  </sheetViews>
  <sheetFormatPr defaultColWidth="9" defaultRowHeight="15"/>
  <cols>
    <col min="1" max="1" width="9" style="12"/>
    <col min="2" max="2" width="24.7109375" style="12" customWidth="1"/>
    <col min="3" max="5" width="15.5703125" style="12" customWidth="1"/>
    <col min="6" max="8" width="9" style="12"/>
    <col min="9" max="12" width="16.7109375" style="12" customWidth="1"/>
    <col min="13" max="14" width="9" style="12"/>
    <col min="15" max="15" width="17.85546875" style="12" bestFit="1" customWidth="1"/>
    <col min="16" max="16" width="11.140625" style="12" bestFit="1" customWidth="1"/>
    <col min="17" max="18" width="9" style="12"/>
    <col min="19" max="19" width="11.42578125" style="12" customWidth="1"/>
    <col min="20" max="16384" width="9" style="12"/>
  </cols>
  <sheetData>
    <row r="14" spans="2:24" ht="15.75">
      <c r="B14" s="568" t="s">
        <v>505</v>
      </c>
    </row>
    <row r="15" spans="2:24" ht="15.75">
      <c r="B15" s="568"/>
    </row>
    <row r="16" spans="2:24" s="648" customFormat="1" ht="28.5" customHeight="1">
      <c r="B16" s="912" t="s">
        <v>629</v>
      </c>
      <c r="C16" s="912"/>
      <c r="D16" s="912"/>
      <c r="E16" s="912"/>
      <c r="F16" s="912"/>
      <c r="G16" s="912"/>
      <c r="H16" s="912"/>
      <c r="I16" s="912"/>
      <c r="J16" s="912"/>
      <c r="K16" s="912"/>
      <c r="L16" s="912"/>
      <c r="M16" s="912"/>
      <c r="N16" s="912"/>
      <c r="O16" s="912"/>
      <c r="P16" s="912"/>
      <c r="Q16" s="912"/>
      <c r="R16" s="912"/>
      <c r="S16" s="912"/>
      <c r="T16" s="912"/>
      <c r="U16" s="912"/>
      <c r="V16" s="912"/>
      <c r="W16" s="912"/>
      <c r="X16" s="912"/>
    </row>
    <row r="19" spans="2:20">
      <c r="B19" s="763" t="s">
        <v>841</v>
      </c>
      <c r="I19" s="763" t="s">
        <v>835</v>
      </c>
      <c r="N19" s="763" t="s">
        <v>844</v>
      </c>
      <c r="S19" s="763" t="s">
        <v>845</v>
      </c>
    </row>
    <row r="20" spans="2:20">
      <c r="B20" s="755" t="s">
        <v>837</v>
      </c>
      <c r="C20" s="755" t="s">
        <v>815</v>
      </c>
      <c r="D20" s="756" t="s">
        <v>820</v>
      </c>
      <c r="E20" s="756" t="s">
        <v>821</v>
      </c>
      <c r="I20" s="764" t="s">
        <v>838</v>
      </c>
      <c r="J20" s="764" t="s">
        <v>815</v>
      </c>
      <c r="K20" s="765" t="s">
        <v>820</v>
      </c>
      <c r="L20" s="765" t="s">
        <v>821</v>
      </c>
      <c r="N20" s="764" t="s">
        <v>838</v>
      </c>
      <c r="O20" s="764" t="s">
        <v>815</v>
      </c>
      <c r="P20" s="765" t="s">
        <v>820</v>
      </c>
      <c r="Q20" s="765" t="s">
        <v>821</v>
      </c>
      <c r="S20" s="238" t="s">
        <v>27</v>
      </c>
      <c r="T20" s="238" t="s">
        <v>28</v>
      </c>
    </row>
    <row r="21" spans="2:20">
      <c r="B21" s="757">
        <v>1</v>
      </c>
      <c r="C21" s="802" t="s">
        <v>842</v>
      </c>
      <c r="D21" s="803">
        <v>19847</v>
      </c>
      <c r="E21" s="804">
        <v>0.8</v>
      </c>
      <c r="I21">
        <v>1</v>
      </c>
      <c r="J21" t="s">
        <v>829</v>
      </c>
      <c r="K21" s="766">
        <v>2757000</v>
      </c>
      <c r="L21">
        <v>315</v>
      </c>
      <c r="N21"/>
      <c r="O21"/>
      <c r="P21" s="766"/>
      <c r="Q21"/>
      <c r="S21" s="766"/>
      <c r="T21"/>
    </row>
    <row r="22" spans="2:20">
      <c r="B22" s="757">
        <v>2</v>
      </c>
      <c r="C22" s="802" t="s">
        <v>842</v>
      </c>
      <c r="D22" s="803">
        <v>40915</v>
      </c>
      <c r="E22" s="804">
        <v>4.7</v>
      </c>
      <c r="I22" s="767"/>
      <c r="J22" s="768" t="s">
        <v>830</v>
      </c>
      <c r="K22" s="769">
        <v>2757000</v>
      </c>
      <c r="L22" s="767">
        <v>315</v>
      </c>
      <c r="N22" s="767"/>
      <c r="O22" s="768"/>
      <c r="P22" s="769"/>
      <c r="Q22" s="767"/>
      <c r="S22" s="769"/>
      <c r="T22" s="767"/>
    </row>
    <row r="23" spans="2:20">
      <c r="B23" s="757">
        <v>3</v>
      </c>
      <c r="C23" s="802" t="s">
        <v>842</v>
      </c>
      <c r="D23" s="803">
        <v>74569</v>
      </c>
      <c r="E23" s="804">
        <v>0</v>
      </c>
      <c r="I23">
        <v>2</v>
      </c>
      <c r="J23" t="s">
        <v>824</v>
      </c>
      <c r="K23" s="766">
        <v>156000</v>
      </c>
      <c r="L23">
        <v>72</v>
      </c>
      <c r="N23">
        <v>2</v>
      </c>
      <c r="O23" t="s">
        <v>824</v>
      </c>
      <c r="P23" s="808">
        <v>358000</v>
      </c>
      <c r="Q23" s="802">
        <v>51</v>
      </c>
      <c r="S23" s="808">
        <f>P23-K23</f>
        <v>202000</v>
      </c>
      <c r="T23" s="802">
        <f>Q23-L23</f>
        <v>-21</v>
      </c>
    </row>
    <row r="24" spans="2:20">
      <c r="B24" s="757">
        <v>4</v>
      </c>
      <c r="C24" s="802" t="s">
        <v>842</v>
      </c>
      <c r="D24" s="803">
        <v>68633</v>
      </c>
      <c r="E24" s="804">
        <v>20.7</v>
      </c>
      <c r="I24">
        <v>3</v>
      </c>
      <c r="J24" t="s">
        <v>824</v>
      </c>
      <c r="K24" s="766">
        <v>659000</v>
      </c>
      <c r="L24">
        <v>75</v>
      </c>
      <c r="N24"/>
      <c r="O24"/>
      <c r="P24" s="766"/>
      <c r="Q24"/>
      <c r="S24" s="766"/>
      <c r="T24"/>
    </row>
    <row r="25" spans="2:20">
      <c r="B25" s="757">
        <v>5</v>
      </c>
      <c r="C25" s="802" t="s">
        <v>842</v>
      </c>
      <c r="D25" s="803">
        <v>16849</v>
      </c>
      <c r="E25" s="804">
        <v>2.4</v>
      </c>
      <c r="I25" s="767"/>
      <c r="J25" s="768" t="s">
        <v>825</v>
      </c>
      <c r="K25" s="769">
        <v>815000</v>
      </c>
      <c r="L25" s="767">
        <v>147</v>
      </c>
      <c r="N25" s="767"/>
      <c r="O25" s="768"/>
      <c r="P25" s="769"/>
      <c r="Q25" s="767"/>
      <c r="S25" s="769"/>
      <c r="T25" s="767"/>
    </row>
    <row r="26" spans="2:20">
      <c r="B26" s="757">
        <v>6</v>
      </c>
      <c r="C26" s="802" t="s">
        <v>842</v>
      </c>
      <c r="D26" s="803">
        <v>7458</v>
      </c>
      <c r="E26" s="804">
        <v>1.47</v>
      </c>
      <c r="I26">
        <v>4</v>
      </c>
      <c r="J26" t="s">
        <v>831</v>
      </c>
      <c r="K26" s="766">
        <v>289000</v>
      </c>
      <c r="L26">
        <v>131</v>
      </c>
      <c r="N26">
        <v>4</v>
      </c>
      <c r="O26" t="s">
        <v>831</v>
      </c>
      <c r="P26" s="808">
        <v>1138000</v>
      </c>
      <c r="Q26" s="802">
        <v>130</v>
      </c>
      <c r="S26" s="808">
        <f>P26-K26</f>
        <v>849000</v>
      </c>
      <c r="T26" s="802">
        <f>Q26-L26</f>
        <v>-1</v>
      </c>
    </row>
    <row r="27" spans="2:20" ht="15.75" thickBot="1">
      <c r="B27" s="757">
        <v>7</v>
      </c>
      <c r="C27" s="802" t="s">
        <v>842</v>
      </c>
      <c r="D27" s="803">
        <v>3064</v>
      </c>
      <c r="E27" s="804">
        <v>5.0999999999999996</v>
      </c>
      <c r="I27" s="767"/>
      <c r="J27" s="768" t="s">
        <v>832</v>
      </c>
      <c r="K27" s="769">
        <v>289000</v>
      </c>
      <c r="L27" s="767">
        <v>131</v>
      </c>
      <c r="N27" s="809" t="s">
        <v>26</v>
      </c>
      <c r="O27" s="768"/>
      <c r="P27" s="769">
        <f>SUM(P23:P26)</f>
        <v>1496000</v>
      </c>
      <c r="Q27" s="769">
        <f>SUM(Q23:Q26)</f>
        <v>181</v>
      </c>
      <c r="S27" s="769">
        <f>SUM(S23:S26)</f>
        <v>1051000</v>
      </c>
      <c r="T27" s="769">
        <f>SUM(T23:T26)</f>
        <v>-22</v>
      </c>
    </row>
    <row r="28" spans="2:20" ht="15.75" thickBot="1">
      <c r="B28" s="757">
        <v>8</v>
      </c>
      <c r="C28" s="802" t="s">
        <v>843</v>
      </c>
      <c r="D28" s="803">
        <v>172958</v>
      </c>
      <c r="E28" s="804">
        <v>19.739999999999998</v>
      </c>
      <c r="I28" s="770"/>
      <c r="J28" s="771" t="s">
        <v>826</v>
      </c>
      <c r="K28" s="772">
        <v>3861000</v>
      </c>
      <c r="L28" s="773">
        <v>593</v>
      </c>
      <c r="N28" s="12" t="s">
        <v>846</v>
      </c>
    </row>
    <row r="29" spans="2:20">
      <c r="B29" s="757">
        <v>9</v>
      </c>
      <c r="C29" s="802" t="s">
        <v>842</v>
      </c>
      <c r="D29" s="803">
        <v>7534</v>
      </c>
      <c r="E29" s="804">
        <v>1.64</v>
      </c>
      <c r="I29"/>
      <c r="J29"/>
      <c r="K29" s="774"/>
      <c r="L29"/>
    </row>
    <row r="30" spans="2:20" ht="15.75" thickBot="1">
      <c r="B30" s="757">
        <v>10</v>
      </c>
      <c r="C30" s="802" t="s">
        <v>843</v>
      </c>
      <c r="D30" s="803">
        <v>9902</v>
      </c>
      <c r="E30" s="804">
        <v>0.9</v>
      </c>
    </row>
    <row r="31" spans="2:20">
      <c r="B31" s="757">
        <v>11</v>
      </c>
      <c r="C31" s="802" t="s">
        <v>843</v>
      </c>
      <c r="D31" s="803">
        <v>9744</v>
      </c>
      <c r="E31" s="804">
        <v>0</v>
      </c>
      <c r="J31" s="913" t="s">
        <v>27</v>
      </c>
      <c r="K31" s="914"/>
      <c r="L31" s="915" t="s">
        <v>28</v>
      </c>
      <c r="M31" s="916"/>
    </row>
    <row r="32" spans="2:20">
      <c r="B32" s="757">
        <v>12</v>
      </c>
      <c r="C32" s="802" t="s">
        <v>843</v>
      </c>
      <c r="D32" s="803">
        <v>53922</v>
      </c>
      <c r="E32" s="804">
        <v>16.899999999999999</v>
      </c>
      <c r="I32" s="797" t="s">
        <v>833</v>
      </c>
      <c r="J32" s="798">
        <v>0.91300000000000003</v>
      </c>
      <c r="K32" s="799">
        <f>S27*J32</f>
        <v>959563</v>
      </c>
      <c r="L32" s="799">
        <f>T27*M32</f>
        <v>-20.086000000000002</v>
      </c>
      <c r="M32" s="792">
        <v>0.91300000000000003</v>
      </c>
    </row>
    <row r="33" spans="2:13">
      <c r="B33" s="757">
        <v>13</v>
      </c>
      <c r="C33" s="802" t="s">
        <v>843</v>
      </c>
      <c r="D33" s="803">
        <v>52474</v>
      </c>
      <c r="E33" s="804">
        <v>12.3</v>
      </c>
      <c r="I33" s="800" t="s">
        <v>836</v>
      </c>
      <c r="J33" s="792">
        <v>1.0189999999999999</v>
      </c>
      <c r="K33" s="857">
        <f>K32*J33</f>
        <v>977794.69699999993</v>
      </c>
      <c r="L33" s="857">
        <f>L32*M33</f>
        <v>-31.816224000000005</v>
      </c>
      <c r="M33" s="792">
        <v>1.5840000000000001</v>
      </c>
    </row>
    <row r="34" spans="2:13">
      <c r="B34" s="757">
        <v>14</v>
      </c>
      <c r="C34" s="802" t="s">
        <v>843</v>
      </c>
      <c r="D34" s="803">
        <v>12427</v>
      </c>
      <c r="E34" s="804">
        <v>0</v>
      </c>
      <c r="I34" s="800"/>
      <c r="J34" s="800"/>
      <c r="K34" s="800"/>
      <c r="L34" s="800"/>
      <c r="M34" s="800"/>
    </row>
    <row r="35" spans="2:13">
      <c r="B35" s="757">
        <v>15</v>
      </c>
      <c r="C35" s="802" t="s">
        <v>842</v>
      </c>
      <c r="D35" s="803">
        <v>30214.799999999999</v>
      </c>
      <c r="E35" s="804">
        <v>0</v>
      </c>
      <c r="I35" s="795"/>
      <c r="J35" s="795"/>
      <c r="K35" s="796"/>
      <c r="L35" s="796"/>
    </row>
    <row r="36" spans="2:13">
      <c r="B36" s="757">
        <v>16</v>
      </c>
      <c r="C36" s="802" t="s">
        <v>842</v>
      </c>
      <c r="D36" s="803">
        <v>67777</v>
      </c>
      <c r="E36" s="804">
        <v>14.77</v>
      </c>
      <c r="I36" s="775" t="s">
        <v>834</v>
      </c>
      <c r="J36" s="775" t="s">
        <v>824</v>
      </c>
      <c r="K36" s="776">
        <v>0.19219790675547097</v>
      </c>
      <c r="L36" s="762">
        <v>0.95454545454545459</v>
      </c>
    </row>
    <row r="37" spans="2:13">
      <c r="B37" s="757">
        <v>17</v>
      </c>
      <c r="C37" s="802" t="s">
        <v>842</v>
      </c>
      <c r="D37" s="803">
        <v>393622</v>
      </c>
      <c r="E37" s="804">
        <v>46.1</v>
      </c>
      <c r="I37" s="775"/>
      <c r="J37" s="775" t="s">
        <v>831</v>
      </c>
      <c r="K37" s="776">
        <v>0.80780209324452901</v>
      </c>
      <c r="L37" s="762">
        <v>4.5454545454545449E-2</v>
      </c>
    </row>
    <row r="38" spans="2:13">
      <c r="B38" s="757">
        <v>18</v>
      </c>
      <c r="C38" s="802" t="s">
        <v>842</v>
      </c>
      <c r="D38" s="803">
        <v>107256</v>
      </c>
      <c r="E38" s="804">
        <v>35.6</v>
      </c>
    </row>
    <row r="39" spans="2:13">
      <c r="B39" s="805" t="s">
        <v>26</v>
      </c>
      <c r="C39" s="805"/>
      <c r="D39" s="806">
        <f>SUM(D21:D38)</f>
        <v>1149165.8</v>
      </c>
      <c r="E39" s="806">
        <f>SUM(E21:E38)</f>
        <v>183.11999999999998</v>
      </c>
    </row>
    <row r="40" spans="2:13" ht="15.75" thickBot="1">
      <c r="B40" s="759"/>
      <c r="C40" s="759"/>
      <c r="D40" s="758"/>
      <c r="E40" s="758"/>
    </row>
    <row r="41" spans="2:13">
      <c r="B41" s="759"/>
      <c r="C41" s="913" t="s">
        <v>27</v>
      </c>
      <c r="D41" s="914"/>
      <c r="E41" s="915" t="s">
        <v>28</v>
      </c>
      <c r="F41" s="916"/>
    </row>
    <row r="42" spans="2:13">
      <c r="B42" s="789" t="s">
        <v>827</v>
      </c>
      <c r="C42" s="790">
        <v>0.88400000000000001</v>
      </c>
      <c r="D42" s="791">
        <f>C42*D39</f>
        <v>1015862.5672</v>
      </c>
      <c r="E42" s="791">
        <f>E39*F42</f>
        <v>161.87807999999998</v>
      </c>
      <c r="F42" s="792">
        <v>0.88400000000000001</v>
      </c>
    </row>
    <row r="43" spans="2:13">
      <c r="B43" s="786" t="s">
        <v>836</v>
      </c>
      <c r="C43" s="793">
        <v>1.038</v>
      </c>
      <c r="D43" s="794">
        <f>D42*C43</f>
        <v>1054465.3447536002</v>
      </c>
      <c r="E43" s="794">
        <f>E42*F43</f>
        <v>180.17030303999999</v>
      </c>
      <c r="F43" s="792">
        <v>1.113</v>
      </c>
    </row>
    <row r="44" spans="2:13">
      <c r="B44" s="787"/>
      <c r="C44" s="787"/>
      <c r="D44" s="788"/>
      <c r="E44" s="788"/>
    </row>
    <row r="45" spans="2:13">
      <c r="B45" s="760" t="s">
        <v>828</v>
      </c>
      <c r="C45" s="760" t="s">
        <v>822</v>
      </c>
      <c r="D45" s="761">
        <v>0.72899733006325107</v>
      </c>
      <c r="E45" s="762">
        <v>0.27217125382262991</v>
      </c>
    </row>
    <row r="46" spans="2:13">
      <c r="B46" s="760"/>
      <c r="C46" s="760" t="s">
        <v>823</v>
      </c>
      <c r="D46" s="762">
        <v>0.27100266993674887</v>
      </c>
      <c r="E46" s="761">
        <v>0.72782874617737003</v>
      </c>
    </row>
    <row r="47" spans="2:13">
      <c r="B47" s="807"/>
      <c r="C47" s="807"/>
      <c r="D47" s="807"/>
      <c r="E47" s="807"/>
      <c r="F47" s="807"/>
      <c r="G47" s="807"/>
      <c r="H47" s="807"/>
    </row>
    <row r="48" spans="2:13">
      <c r="B48" s="807"/>
      <c r="C48" s="807"/>
      <c r="D48" s="815"/>
      <c r="E48" s="816"/>
      <c r="F48" s="816"/>
      <c r="G48" s="816"/>
      <c r="H48" s="816"/>
      <c r="I48" s="759"/>
    </row>
    <row r="49" spans="2:9">
      <c r="B49" s="807"/>
      <c r="C49" s="807"/>
      <c r="D49" s="816"/>
      <c r="E49" s="816"/>
      <c r="F49" s="816"/>
      <c r="G49" s="816"/>
      <c r="H49" s="816"/>
      <c r="I49" s="759"/>
    </row>
    <row r="50" spans="2:9">
      <c r="B50" s="807"/>
      <c r="C50" s="807"/>
      <c r="D50" s="816"/>
      <c r="E50" s="816"/>
      <c r="F50" s="816"/>
      <c r="G50" s="816"/>
      <c r="H50" s="816"/>
      <c r="I50" s="759"/>
    </row>
    <row r="51" spans="2:9">
      <c r="B51" s="807"/>
      <c r="C51" s="807"/>
      <c r="D51" s="807"/>
      <c r="E51" s="807"/>
      <c r="F51" s="807"/>
      <c r="G51" s="807"/>
      <c r="H51" s="807"/>
    </row>
    <row r="52" spans="2:9">
      <c r="B52" s="807"/>
      <c r="C52" s="807"/>
      <c r="D52" s="807"/>
      <c r="E52" s="807"/>
      <c r="F52" s="807"/>
      <c r="G52" s="807"/>
      <c r="H52" s="807"/>
    </row>
    <row r="53" spans="2:9">
      <c r="B53" s="807"/>
      <c r="C53" s="807"/>
      <c r="D53" s="807"/>
      <c r="E53" s="807"/>
      <c r="F53" s="807"/>
      <c r="G53" s="807"/>
      <c r="H53" s="807"/>
    </row>
    <row r="54" spans="2:9">
      <c r="B54" s="807"/>
      <c r="C54" s="807"/>
      <c r="D54" s="807"/>
      <c r="E54" s="807"/>
      <c r="F54" s="807"/>
      <c r="G54" s="807"/>
      <c r="H54" s="807"/>
    </row>
    <row r="55" spans="2:9">
      <c r="B55" s="807"/>
      <c r="C55" s="807"/>
      <c r="D55" s="807"/>
      <c r="E55" s="807"/>
      <c r="F55" s="807"/>
      <c r="G55" s="807"/>
      <c r="H55" s="807"/>
    </row>
    <row r="56" spans="2:9">
      <c r="B56" s="807"/>
      <c r="C56" s="807"/>
      <c r="D56" s="807"/>
      <c r="E56" s="807"/>
      <c r="F56" s="807"/>
      <c r="G56" s="807"/>
      <c r="H56" s="807"/>
    </row>
    <row r="57" spans="2:9">
      <c r="B57" s="807"/>
      <c r="C57" s="807"/>
      <c r="D57" s="807"/>
      <c r="E57" s="807"/>
      <c r="F57" s="807"/>
      <c r="G57" s="807"/>
      <c r="H57" s="807"/>
    </row>
    <row r="58" spans="2:9">
      <c r="B58" s="807"/>
      <c r="C58" s="807"/>
      <c r="D58" s="807"/>
      <c r="E58" s="807"/>
      <c r="F58" s="807"/>
      <c r="G58" s="807"/>
      <c r="H58" s="807"/>
    </row>
    <row r="59" spans="2:9">
      <c r="B59" s="807"/>
      <c r="C59" s="807"/>
      <c r="D59" s="807"/>
      <c r="E59" s="807"/>
      <c r="F59" s="807"/>
      <c r="G59" s="807"/>
      <c r="H59" s="807"/>
    </row>
    <row r="60" spans="2:9">
      <c r="B60" s="807"/>
      <c r="C60" s="807"/>
      <c r="D60" s="807"/>
      <c r="E60" s="807"/>
      <c r="F60" s="807"/>
      <c r="G60" s="807"/>
      <c r="H60" s="807"/>
    </row>
    <row r="61" spans="2:9">
      <c r="B61" s="807"/>
      <c r="C61" s="807"/>
      <c r="D61" s="807"/>
      <c r="E61" s="807"/>
      <c r="F61" s="807"/>
      <c r="G61" s="807"/>
      <c r="H61" s="807"/>
    </row>
    <row r="62" spans="2:9">
      <c r="B62" s="807"/>
      <c r="C62" s="807"/>
      <c r="D62" s="807"/>
      <c r="E62" s="807"/>
      <c r="F62" s="807"/>
      <c r="G62" s="807"/>
      <c r="H62" s="807"/>
    </row>
    <row r="63" spans="2:9">
      <c r="B63" s="807"/>
      <c r="C63" s="807"/>
      <c r="D63" s="807"/>
      <c r="E63" s="807"/>
      <c r="F63" s="807"/>
      <c r="G63" s="807"/>
      <c r="H63" s="807"/>
    </row>
    <row r="64" spans="2:9">
      <c r="B64" s="807"/>
      <c r="C64" s="807"/>
      <c r="D64" s="807"/>
      <c r="E64" s="807"/>
      <c r="F64" s="807"/>
      <c r="G64" s="807"/>
      <c r="H64" s="807"/>
    </row>
    <row r="65" spans="2:8">
      <c r="B65" s="807"/>
      <c r="C65" s="807"/>
      <c r="D65" s="807"/>
      <c r="E65" s="807"/>
      <c r="F65" s="807"/>
      <c r="G65" s="807"/>
      <c r="H65" s="807"/>
    </row>
    <row r="66" spans="2:8">
      <c r="B66" s="807"/>
      <c r="C66" s="807"/>
      <c r="D66" s="807"/>
      <c r="E66" s="807"/>
      <c r="F66" s="807"/>
      <c r="G66" s="807"/>
      <c r="H66" s="807"/>
    </row>
    <row r="67" spans="2:8">
      <c r="B67" s="807"/>
      <c r="C67" s="807"/>
      <c r="D67" s="807"/>
      <c r="E67" s="807"/>
      <c r="F67" s="807"/>
      <c r="G67" s="807"/>
      <c r="H67" s="807"/>
    </row>
    <row r="68" spans="2:8">
      <c r="B68" s="807"/>
      <c r="C68" s="807"/>
      <c r="D68" s="807"/>
      <c r="E68" s="807"/>
      <c r="F68" s="807"/>
      <c r="G68" s="807"/>
      <c r="H68" s="807"/>
    </row>
    <row r="69" spans="2:8">
      <c r="B69" s="807"/>
      <c r="C69" s="807"/>
      <c r="D69" s="807"/>
      <c r="E69" s="807"/>
      <c r="F69" s="807"/>
      <c r="G69" s="807"/>
      <c r="H69" s="807"/>
    </row>
    <row r="70" spans="2:8">
      <c r="B70" s="807"/>
      <c r="C70" s="807"/>
      <c r="D70" s="807"/>
      <c r="E70" s="807"/>
      <c r="F70" s="807"/>
      <c r="G70" s="807"/>
      <c r="H70" s="807"/>
    </row>
    <row r="71" spans="2:8">
      <c r="B71" s="807"/>
      <c r="C71" s="807"/>
      <c r="D71" s="807"/>
      <c r="E71" s="807"/>
      <c r="F71" s="807"/>
      <c r="G71" s="807"/>
      <c r="H71" s="807"/>
    </row>
    <row r="72" spans="2:8">
      <c r="B72" s="807"/>
      <c r="C72" s="807"/>
      <c r="D72" s="807"/>
      <c r="E72" s="807"/>
      <c r="F72" s="807"/>
      <c r="G72" s="807"/>
      <c r="H72" s="807"/>
    </row>
    <row r="73" spans="2:8">
      <c r="B73" s="807"/>
      <c r="C73" s="807"/>
      <c r="D73" s="807"/>
      <c r="E73" s="807"/>
      <c r="F73" s="807"/>
      <c r="G73" s="807"/>
      <c r="H73" s="807"/>
    </row>
    <row r="74" spans="2:8">
      <c r="B74" s="807"/>
      <c r="C74" s="807"/>
      <c r="D74" s="807"/>
      <c r="E74" s="807"/>
      <c r="F74" s="807"/>
      <c r="G74" s="807"/>
      <c r="H74" s="807"/>
    </row>
    <row r="75" spans="2:8">
      <c r="B75" s="807"/>
      <c r="C75" s="807"/>
      <c r="D75" s="807"/>
      <c r="E75" s="807"/>
      <c r="F75" s="807"/>
      <c r="G75" s="807"/>
      <c r="H75" s="807"/>
    </row>
    <row r="76" spans="2:8">
      <c r="B76" s="807"/>
      <c r="C76" s="807"/>
      <c r="D76" s="807"/>
      <c r="E76" s="807"/>
      <c r="F76" s="807"/>
      <c r="G76" s="807"/>
      <c r="H76" s="807"/>
    </row>
    <row r="77" spans="2:8">
      <c r="B77" s="807"/>
      <c r="C77" s="807"/>
      <c r="D77" s="807"/>
      <c r="E77" s="807"/>
      <c r="F77" s="807"/>
      <c r="G77" s="807"/>
      <c r="H77" s="807"/>
    </row>
    <row r="78" spans="2:8">
      <c r="B78" s="807"/>
      <c r="C78" s="807"/>
      <c r="D78" s="807"/>
      <c r="E78" s="807"/>
      <c r="F78" s="807"/>
      <c r="G78" s="807"/>
      <c r="H78" s="807"/>
    </row>
    <row r="79" spans="2:8">
      <c r="B79" s="807"/>
      <c r="C79" s="807"/>
      <c r="D79" s="807"/>
      <c r="E79" s="807"/>
      <c r="F79" s="807"/>
      <c r="G79" s="807"/>
      <c r="H79" s="807"/>
    </row>
    <row r="80" spans="2:8">
      <c r="B80" s="807"/>
      <c r="C80" s="807"/>
      <c r="D80" s="807"/>
      <c r="E80" s="807"/>
      <c r="F80" s="807"/>
      <c r="G80" s="807"/>
      <c r="H80" s="807"/>
    </row>
    <row r="81" spans="2:8">
      <c r="B81" s="807"/>
      <c r="C81" s="807"/>
      <c r="D81" s="807"/>
      <c r="E81" s="807"/>
      <c r="F81" s="807"/>
      <c r="G81" s="807"/>
      <c r="H81" s="807"/>
    </row>
    <row r="82" spans="2:8">
      <c r="B82" s="807"/>
      <c r="C82" s="807"/>
      <c r="D82" s="807"/>
      <c r="E82" s="807"/>
      <c r="F82" s="807"/>
      <c r="G82" s="807"/>
      <c r="H82" s="807"/>
    </row>
    <row r="83" spans="2:8">
      <c r="B83" s="807"/>
      <c r="C83" s="807"/>
      <c r="D83" s="807"/>
      <c r="E83" s="807"/>
      <c r="F83" s="807"/>
      <c r="G83" s="807"/>
      <c r="H83" s="807"/>
    </row>
    <row r="84" spans="2:8">
      <c r="B84" s="807"/>
      <c r="C84" s="807"/>
      <c r="D84" s="807"/>
      <c r="E84" s="807"/>
      <c r="F84" s="807"/>
      <c r="G84" s="807"/>
      <c r="H84" s="807"/>
    </row>
    <row r="85" spans="2:8">
      <c r="B85" s="807"/>
      <c r="C85" s="807"/>
      <c r="D85" s="807"/>
      <c r="E85" s="807"/>
      <c r="F85" s="807"/>
      <c r="G85" s="807"/>
      <c r="H85" s="807"/>
    </row>
    <row r="86" spans="2:8">
      <c r="B86" s="807"/>
      <c r="C86" s="807"/>
      <c r="D86" s="807"/>
      <c r="E86" s="807"/>
      <c r="F86" s="807"/>
      <c r="G86" s="807"/>
      <c r="H86" s="807"/>
    </row>
    <row r="87" spans="2:8">
      <c r="B87" s="807"/>
      <c r="C87" s="807"/>
      <c r="D87" s="807"/>
      <c r="E87" s="807"/>
      <c r="F87" s="807"/>
      <c r="G87" s="807"/>
      <c r="H87" s="807"/>
    </row>
    <row r="88" spans="2:8">
      <c r="B88" s="807"/>
      <c r="C88" s="807"/>
      <c r="D88" s="807"/>
      <c r="E88" s="807"/>
      <c r="F88" s="807"/>
      <c r="G88" s="807"/>
      <c r="H88" s="807"/>
    </row>
    <row r="89" spans="2:8">
      <c r="B89" s="807"/>
      <c r="C89" s="807"/>
      <c r="D89" s="807"/>
      <c r="E89" s="807"/>
      <c r="F89" s="807"/>
      <c r="G89" s="807"/>
      <c r="H89" s="807"/>
    </row>
    <row r="90" spans="2:8">
      <c r="B90" s="807"/>
      <c r="C90" s="807"/>
      <c r="D90" s="807"/>
      <c r="E90" s="807"/>
      <c r="F90" s="807"/>
      <c r="G90" s="807"/>
      <c r="H90" s="807"/>
    </row>
    <row r="91" spans="2:8">
      <c r="B91" s="807"/>
      <c r="C91" s="807"/>
      <c r="D91" s="807"/>
      <c r="E91" s="807"/>
      <c r="F91" s="807"/>
      <c r="G91" s="807"/>
      <c r="H91" s="807"/>
    </row>
    <row r="92" spans="2:8">
      <c r="B92" s="807"/>
      <c r="C92" s="807"/>
      <c r="D92" s="807"/>
      <c r="E92" s="807"/>
      <c r="F92" s="807"/>
      <c r="G92" s="807"/>
      <c r="H92" s="807"/>
    </row>
    <row r="93" spans="2:8">
      <c r="B93" s="807"/>
      <c r="C93" s="807"/>
      <c r="D93" s="807"/>
      <c r="E93" s="807"/>
      <c r="F93" s="807"/>
      <c r="G93" s="807"/>
      <c r="H93" s="807"/>
    </row>
    <row r="94" spans="2:8">
      <c r="B94" s="807"/>
      <c r="C94" s="807"/>
      <c r="D94" s="807"/>
      <c r="E94" s="807"/>
      <c r="F94" s="807"/>
      <c r="G94" s="807"/>
      <c r="H94" s="807"/>
    </row>
    <row r="95" spans="2:8">
      <c r="B95" s="807"/>
      <c r="C95" s="807"/>
      <c r="D95" s="807"/>
      <c r="E95" s="807"/>
      <c r="F95" s="807"/>
      <c r="G95" s="807"/>
      <c r="H95" s="807"/>
    </row>
    <row r="96" spans="2:8">
      <c r="B96" s="807"/>
      <c r="C96" s="807"/>
      <c r="D96" s="807"/>
      <c r="E96" s="807"/>
      <c r="F96" s="807"/>
      <c r="G96" s="807"/>
      <c r="H96" s="807"/>
    </row>
    <row r="97" spans="2:8">
      <c r="B97" s="807"/>
      <c r="C97" s="807"/>
      <c r="D97" s="807"/>
      <c r="E97" s="807"/>
      <c r="F97" s="807"/>
      <c r="G97" s="807"/>
      <c r="H97" s="807"/>
    </row>
    <row r="98" spans="2:8">
      <c r="B98" s="807"/>
      <c r="C98" s="807"/>
      <c r="D98" s="807"/>
      <c r="E98" s="807"/>
      <c r="F98" s="807"/>
      <c r="G98" s="807"/>
      <c r="H98" s="807"/>
    </row>
    <row r="99" spans="2:8">
      <c r="B99" s="807"/>
      <c r="C99" s="807"/>
      <c r="D99" s="807"/>
      <c r="E99" s="807"/>
      <c r="F99" s="807"/>
      <c r="G99" s="807"/>
      <c r="H99" s="807"/>
    </row>
    <row r="100" spans="2:8">
      <c r="B100" s="807"/>
      <c r="C100" s="807"/>
      <c r="D100" s="807"/>
      <c r="E100" s="807"/>
      <c r="F100" s="807"/>
      <c r="G100" s="807"/>
      <c r="H100" s="807"/>
    </row>
  </sheetData>
  <mergeCells count="5">
    <mergeCell ref="B16:X16"/>
    <mergeCell ref="C41:D41"/>
    <mergeCell ref="E41:F41"/>
    <mergeCell ref="J31:K31"/>
    <mergeCell ref="L31:M31"/>
  </mergeCells>
  <pageMargins left="0.70866141732283472" right="0.70866141732283472" top="0.74803149606299213" bottom="0.74803149606299213" header="0.31496062992125984" footer="0.31496062992125984"/>
  <pageSetup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'3.  Distribution Rates'!Print_Titles</vt:lpstr>
      <vt:lpstr>'4.  2011-2014 LRAM'!Print_Titles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Christiane Wong</cp:lastModifiedBy>
  <cp:lastPrinted>2020-11-04T21:12:58Z</cp:lastPrinted>
  <dcterms:created xsi:type="dcterms:W3CDTF">2012-03-05T18:56:04Z</dcterms:created>
  <dcterms:modified xsi:type="dcterms:W3CDTF">2022-02-24T13:07:38Z</dcterms:modified>
</cp:coreProperties>
</file>