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G:\BoardSec\12. Jessy Serrao\Cases\2021 cases\EB-2021-0034_HORCI_IRM\Final Decision\"/>
    </mc:Choice>
  </mc:AlternateContent>
  <xr:revisionPtr revIDLastSave="0" documentId="13_ncr:1_{3CDD495B-616B-485A-87B5-62C85F1A1C04}" xr6:coauthVersionLast="47" xr6:coauthVersionMax="47" xr10:uidLastSave="{00000000-0000-0000-0000-000000000000}"/>
  <bookViews>
    <workbookView xWindow="-120" yWindow="-120" windowWidth="29040" windowHeight="15840" firstSheet="2" activeTab="5" xr2:uid="{00000000-000D-0000-FFFF-FFFF00000000}"/>
  </bookViews>
  <sheets>
    <sheet name="Information Sheet" sheetId="1" r:id="rId1"/>
    <sheet name="Rate Class Selection" sheetId="3" r:id="rId2"/>
    <sheet name="Current Tariff Schedule" sheetId="10" r:id="rId3"/>
    <sheet name="Proposed Rates" sheetId="6" r:id="rId4"/>
    <sheet name="Summary Sheet" sheetId="7" r:id="rId5"/>
    <sheet name="Proposed Tariff Schedule" sheetId="8" r:id="rId6"/>
    <sheet name="Bill Impacts" sheetId="9" r:id="rId7"/>
  </sheets>
  <externalReferences>
    <externalReference r:id="rId8"/>
  </externalReferences>
  <definedNames>
    <definedName name="CustomerAdministration">[1]lists!$Z$1:$Z$36</definedName>
    <definedName name="NonPayment">[1]lists!$AA$1:$AA$71</definedName>
    <definedName name="_xlnm.Print_Area" localSheetId="6">'Bill Impacts'!$B$2:$M$28,'Bill Impacts'!$B$30:$M$54,'Bill Impacts'!$B$56:$M$80,'Bill Impacts'!$B$82:$M$106,'Bill Impacts'!$B$108:$M$129,'Bill Impacts'!$B$131:$M$155,'Bill Impacts'!$B$157:$M$179,'Bill Impacts'!$B$181:$M$203,'Bill Impacts'!$B$205:$M$252</definedName>
    <definedName name="_xlnm.Print_Area" localSheetId="2">'Current Tariff Schedule'!$A$1:$H$399</definedName>
    <definedName name="_xlnm.Print_Area" localSheetId="0">'Information Sheet'!$A$1:$I$29</definedName>
    <definedName name="_xlnm.Print_Area" localSheetId="3">'Proposed Rates'!$A$1:$L$28</definedName>
    <definedName name="_xlnm.Print_Area" localSheetId="5">'Proposed Tariff Schedule'!$A$1:$H$393</definedName>
    <definedName name="_xlnm.Print_Area" localSheetId="1">'Rate Class Selection'!$A$1:$N$23</definedName>
    <definedName name="_xlnm.Print_Area" localSheetId="4">'Summary Sheet'!$A$1:$G$65</definedName>
    <definedName name="_xlnm.Print_Titles" localSheetId="4">'Summary Sheet'!$1:$7</definedName>
    <definedName name="Units2">[1]lists!$P$2:$P$3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6" l="1"/>
  <c r="H26" i="9"/>
  <c r="D52" i="9"/>
  <c r="D249" i="9" l="1"/>
  <c r="D225" i="9"/>
  <c r="D201" i="9"/>
  <c r="D177" i="9"/>
  <c r="D152" i="9"/>
  <c r="D127" i="9"/>
  <c r="D104" i="9"/>
  <c r="D78" i="9"/>
  <c r="H249" i="9"/>
  <c r="D242" i="9" l="1"/>
  <c r="D218" i="9"/>
  <c r="D194" i="9"/>
  <c r="D170" i="9"/>
  <c r="D169" i="9"/>
  <c r="D145" i="9"/>
  <c r="D144" i="9"/>
  <c r="D120" i="9"/>
  <c r="D97" i="9"/>
  <c r="D96" i="9"/>
  <c r="D95" i="9"/>
  <c r="D94" i="9"/>
  <c r="D71" i="9"/>
  <c r="D70" i="9"/>
  <c r="D69" i="9"/>
  <c r="D68" i="9"/>
  <c r="D45" i="9"/>
  <c r="D44" i="9"/>
  <c r="D43" i="9"/>
  <c r="D42" i="9"/>
  <c r="D19" i="9"/>
  <c r="D18" i="9"/>
  <c r="D17" i="9"/>
  <c r="D16" i="9"/>
  <c r="H225" i="9" l="1"/>
  <c r="H201" i="9"/>
  <c r="H177" i="9"/>
  <c r="H152" i="9"/>
  <c r="H127" i="9"/>
  <c r="H104" i="9"/>
  <c r="H78" i="9"/>
  <c r="H52" i="9"/>
  <c r="C230" i="9" l="1"/>
  <c r="C206" i="9"/>
  <c r="C182" i="9"/>
  <c r="C157" i="9"/>
  <c r="C132" i="9"/>
  <c r="C109" i="9"/>
  <c r="C83" i="9"/>
  <c r="C57" i="9"/>
  <c r="C31" i="9"/>
  <c r="C5" i="9"/>
  <c r="A4" i="7"/>
  <c r="A367" i="10"/>
  <c r="A337" i="10"/>
  <c r="A305" i="10"/>
  <c r="A273" i="10"/>
  <c r="A241" i="10"/>
  <c r="A208" i="10"/>
  <c r="A175" i="10"/>
  <c r="A141" i="10"/>
  <c r="A107" i="10"/>
  <c r="A73" i="10"/>
  <c r="A39" i="10"/>
  <c r="L14" i="7" l="1"/>
  <c r="A5" i="8" l="1"/>
  <c r="A332" i="8" s="1"/>
  <c r="A72" i="8" l="1"/>
  <c r="A105" i="8"/>
  <c r="A362" i="8"/>
  <c r="A139" i="8"/>
  <c r="A173" i="8"/>
  <c r="A205" i="8"/>
  <c r="A238" i="8"/>
  <c r="A269" i="8"/>
  <c r="A38" i="8"/>
  <c r="A300" i="8"/>
  <c r="E4" i="7"/>
  <c r="B2" i="9" s="1"/>
  <c r="H21" i="6"/>
  <c r="H14" i="6"/>
  <c r="H15" i="6"/>
  <c r="H16" i="6"/>
  <c r="H17" i="6"/>
  <c r="H18" i="6"/>
  <c r="H19" i="6"/>
  <c r="H20" i="6"/>
  <c r="H13" i="6"/>
  <c r="C63" i="7" l="1"/>
  <c r="B21" i="6"/>
  <c r="B16" i="6"/>
  <c r="D16" i="6"/>
  <c r="B20" i="6"/>
  <c r="B19" i="6"/>
  <c r="B18" i="6"/>
  <c r="B17" i="6"/>
  <c r="B22" i="6"/>
  <c r="C44" i="7"/>
  <c r="C42" i="7"/>
  <c r="B15" i="6"/>
  <c r="C12" i="7"/>
  <c r="C11" i="7"/>
  <c r="C10" i="7"/>
  <c r="F12" i="6" l="1"/>
  <c r="E15" i="6"/>
  <c r="D21" i="6"/>
  <c r="D17" i="6"/>
  <c r="E17" i="6"/>
  <c r="D18" i="6"/>
  <c r="C16" i="7"/>
  <c r="E18" i="6"/>
  <c r="C32" i="7"/>
  <c r="C50" i="7"/>
  <c r="D12" i="6"/>
  <c r="B12" i="6"/>
  <c r="E12" i="6"/>
  <c r="D15" i="6"/>
  <c r="C13" i="7"/>
  <c r="C28" i="7"/>
  <c r="C48" i="7"/>
  <c r="D13" i="6"/>
  <c r="F15" i="6"/>
  <c r="C17" i="7"/>
  <c r="C33" i="7"/>
  <c r="C54" i="7"/>
  <c r="C18" i="7"/>
  <c r="C34" i="7"/>
  <c r="C57" i="7"/>
  <c r="C19" i="7"/>
  <c r="C35" i="7"/>
  <c r="C60" i="7"/>
  <c r="B14" i="6"/>
  <c r="D14" i="6"/>
  <c r="D19" i="6"/>
  <c r="C22" i="7"/>
  <c r="C38" i="7"/>
  <c r="E13" i="6"/>
  <c r="B13" i="6"/>
  <c r="F13" i="6"/>
  <c r="E14" i="6"/>
  <c r="D20" i="6"/>
  <c r="C24" i="7"/>
  <c r="F14" i="6"/>
  <c r="C26" i="7"/>
  <c r="I242" i="9"/>
  <c r="E242" i="9"/>
  <c r="F242" i="9" s="1"/>
  <c r="F241" i="9"/>
  <c r="F244" i="9" l="1"/>
  <c r="F246" i="9" s="1"/>
  <c r="F46" i="9"/>
  <c r="I170" i="9"/>
  <c r="I169" i="9"/>
  <c r="I145" i="9"/>
  <c r="I144" i="9"/>
  <c r="E170" i="9"/>
  <c r="F170" i="9" s="1"/>
  <c r="E169" i="9"/>
  <c r="E145" i="9"/>
  <c r="F145" i="9" s="1"/>
  <c r="E144" i="9"/>
  <c r="I97" i="9"/>
  <c r="I95" i="9"/>
  <c r="I96" i="9" s="1"/>
  <c r="E97" i="9"/>
  <c r="E95" i="9"/>
  <c r="E96" i="9" s="1"/>
  <c r="F96" i="9" s="1"/>
  <c r="I71" i="9"/>
  <c r="E71" i="9"/>
  <c r="I69" i="9"/>
  <c r="I70" i="9" s="1"/>
  <c r="E69" i="9"/>
  <c r="E70" i="9" s="1"/>
  <c r="I45" i="9"/>
  <c r="I43" i="9"/>
  <c r="I44" i="9" s="1"/>
  <c r="E45" i="9"/>
  <c r="E43" i="9"/>
  <c r="E44" i="9" s="1"/>
  <c r="F44" i="9" s="1"/>
  <c r="I17" i="9"/>
  <c r="I18" i="9" s="1"/>
  <c r="I19" i="9"/>
  <c r="E19" i="9"/>
  <c r="E17" i="9"/>
  <c r="E18" i="9" s="1"/>
  <c r="I12" i="6"/>
  <c r="G10" i="7" s="1"/>
  <c r="H32" i="8" s="1"/>
  <c r="H16" i="9" s="1"/>
  <c r="J16" i="9" s="1"/>
  <c r="J12" i="6"/>
  <c r="G11" i="7" s="1"/>
  <c r="H33" i="8" s="1"/>
  <c r="H17" i="9" s="1"/>
  <c r="K12" i="6"/>
  <c r="G12" i="7" s="1"/>
  <c r="H34" i="8" s="1"/>
  <c r="H18" i="9" s="1"/>
  <c r="I13" i="6"/>
  <c r="G16" i="7" s="1"/>
  <c r="H65" i="8" s="1"/>
  <c r="H42" i="9" s="1"/>
  <c r="J42" i="9" s="1"/>
  <c r="J13" i="6"/>
  <c r="G17" i="7" s="1"/>
  <c r="H66" i="8" s="1"/>
  <c r="H43" i="9" s="1"/>
  <c r="K13" i="6"/>
  <c r="G18" i="7" s="1"/>
  <c r="H67" i="8" s="1"/>
  <c r="I14" i="6"/>
  <c r="G22" i="7" s="1"/>
  <c r="H99" i="8" s="1"/>
  <c r="H68" i="9" s="1"/>
  <c r="J68" i="9" s="1"/>
  <c r="J14" i="6"/>
  <c r="G24" i="7" s="1"/>
  <c r="H100" i="8" s="1"/>
  <c r="H69" i="9" s="1"/>
  <c r="K14" i="6"/>
  <c r="G26" i="7" s="1"/>
  <c r="H101" i="8" s="1"/>
  <c r="H70" i="9" s="1"/>
  <c r="I15" i="6"/>
  <c r="G32" i="7" s="1"/>
  <c r="H132" i="8" s="1"/>
  <c r="H94" i="9" s="1"/>
  <c r="J94" i="9" s="1"/>
  <c r="J15" i="6"/>
  <c r="G33" i="7" s="1"/>
  <c r="H133" i="8" s="1"/>
  <c r="H95" i="9" s="1"/>
  <c r="K15" i="6"/>
  <c r="G34" i="7" s="1"/>
  <c r="H134" i="8" s="1"/>
  <c r="H96" i="9" s="1"/>
  <c r="I16" i="6"/>
  <c r="J16" i="6"/>
  <c r="G38" i="7" s="1"/>
  <c r="H168" i="8" s="1"/>
  <c r="H120" i="9" s="1"/>
  <c r="I17" i="6"/>
  <c r="J17" i="6"/>
  <c r="G42" i="7" s="1"/>
  <c r="K17" i="6"/>
  <c r="G44" i="7" s="1"/>
  <c r="I18" i="6"/>
  <c r="J18" i="6"/>
  <c r="G48" i="7" s="1"/>
  <c r="H233" i="8" s="1"/>
  <c r="H169" i="9" s="1"/>
  <c r="K18" i="6"/>
  <c r="G50" i="7" s="1"/>
  <c r="H234" i="8" s="1"/>
  <c r="H170" i="9" s="1"/>
  <c r="J19" i="6"/>
  <c r="G54" i="7" s="1"/>
  <c r="H266" i="8" s="1"/>
  <c r="H194" i="9" s="1"/>
  <c r="I20" i="6"/>
  <c r="J20" i="6"/>
  <c r="G57" i="7" s="1"/>
  <c r="H297" i="8" s="1"/>
  <c r="H218" i="9" s="1"/>
  <c r="B6" i="6"/>
  <c r="F42" i="9"/>
  <c r="F16" i="9"/>
  <c r="J21" i="6"/>
  <c r="G60" i="7" s="1"/>
  <c r="H327" i="8" s="1"/>
  <c r="H242" i="9" s="1"/>
  <c r="J242" i="9" s="1"/>
  <c r="I218" i="9"/>
  <c r="E218" i="9"/>
  <c r="F217" i="9"/>
  <c r="I194" i="9"/>
  <c r="E194" i="9"/>
  <c r="F193" i="9"/>
  <c r="F168" i="9"/>
  <c r="F143" i="9"/>
  <c r="I120" i="9"/>
  <c r="E120" i="9"/>
  <c r="F94" i="9"/>
  <c r="F68" i="9"/>
  <c r="I22" i="6"/>
  <c r="G63" i="7" s="1"/>
  <c r="I19" i="6"/>
  <c r="L15" i="6"/>
  <c r="G35" i="7" s="1"/>
  <c r="H135" i="8" s="1"/>
  <c r="H97" i="9" s="1"/>
  <c r="L14" i="6"/>
  <c r="G28" i="7" s="1"/>
  <c r="H102" i="8" s="1"/>
  <c r="H71" i="9" s="1"/>
  <c r="L13" i="6"/>
  <c r="G19" i="7" s="1"/>
  <c r="H68" i="8" s="1"/>
  <c r="L12" i="6"/>
  <c r="G13" i="7" s="1"/>
  <c r="H35" i="8" s="1"/>
  <c r="H45" i="9" s="1"/>
  <c r="J71" i="9" l="1"/>
  <c r="J45" i="9"/>
  <c r="J43" i="9"/>
  <c r="J97" i="9"/>
  <c r="J95" i="9"/>
  <c r="J170" i="9"/>
  <c r="K170" i="9" s="1"/>
  <c r="L170" i="9" s="1"/>
  <c r="J96" i="9"/>
  <c r="F69" i="9"/>
  <c r="J17" i="9"/>
  <c r="F144" i="9"/>
  <c r="F147" i="9" s="1"/>
  <c r="F149" i="9" s="1"/>
  <c r="F150" i="9" s="1"/>
  <c r="J69" i="9"/>
  <c r="F43" i="9"/>
  <c r="F17" i="9"/>
  <c r="F18" i="9"/>
  <c r="F70" i="9"/>
  <c r="J18" i="9"/>
  <c r="F19" i="9"/>
  <c r="F71" i="9"/>
  <c r="F95" i="9"/>
  <c r="J70" i="9"/>
  <c r="F45" i="9"/>
  <c r="F97" i="9"/>
  <c r="F194" i="9"/>
  <c r="F196" i="9" s="1"/>
  <c r="F198" i="9" s="1"/>
  <c r="F199" i="9" s="1"/>
  <c r="F200" i="9" s="1"/>
  <c r="K42" i="9"/>
  <c r="L42" i="9" s="1"/>
  <c r="F218" i="9"/>
  <c r="F220" i="9" s="1"/>
  <c r="F222" i="9" s="1"/>
  <c r="F223" i="9" s="1"/>
  <c r="F224" i="9" s="1"/>
  <c r="F169" i="9"/>
  <c r="F172" i="9" s="1"/>
  <c r="F174" i="9" s="1"/>
  <c r="F175" i="9" s="1"/>
  <c r="F176" i="9" s="1"/>
  <c r="K68" i="9"/>
  <c r="L68" i="9" s="1"/>
  <c r="F120" i="9"/>
  <c r="F122" i="9" s="1"/>
  <c r="F124" i="9" s="1"/>
  <c r="F125" i="9" s="1"/>
  <c r="F126" i="9" s="1"/>
  <c r="H202" i="8"/>
  <c r="H145" i="9"/>
  <c r="J145" i="9" s="1"/>
  <c r="K145" i="9" s="1"/>
  <c r="L145" i="9" s="1"/>
  <c r="H144" i="9"/>
  <c r="J144" i="9" s="1"/>
  <c r="H201" i="8"/>
  <c r="K242" i="9"/>
  <c r="L242" i="9" s="1"/>
  <c r="J244" i="9"/>
  <c r="K244" i="9" s="1"/>
  <c r="L244" i="9" s="1"/>
  <c r="K16" i="9"/>
  <c r="K94" i="9"/>
  <c r="L94" i="9" s="1"/>
  <c r="J169" i="9"/>
  <c r="H44" i="9"/>
  <c r="J44" i="9" s="1"/>
  <c r="J218" i="9"/>
  <c r="J120" i="9"/>
  <c r="J122" i="9" s="1"/>
  <c r="J124" i="9" s="1"/>
  <c r="J194" i="9"/>
  <c r="J196" i="9" s="1"/>
  <c r="H19" i="9"/>
  <c r="J19" i="9" s="1"/>
  <c r="F247" i="9"/>
  <c r="F248" i="9" s="1"/>
  <c r="F249" i="9" l="1"/>
  <c r="F250" i="9" s="1"/>
  <c r="K43" i="9"/>
  <c r="L43" i="9" s="1"/>
  <c r="K71" i="9"/>
  <c r="K45" i="9"/>
  <c r="F127" i="9"/>
  <c r="F128" i="9" s="1"/>
  <c r="K124" i="9"/>
  <c r="L124" i="9" s="1"/>
  <c r="J125" i="9"/>
  <c r="F225" i="9"/>
  <c r="F226" i="9" s="1"/>
  <c r="F201" i="9"/>
  <c r="F202" i="9" s="1"/>
  <c r="F177" i="9"/>
  <c r="F178" i="9" s="1"/>
  <c r="J172" i="9"/>
  <c r="J174" i="9" s="1"/>
  <c r="K174" i="9" s="1"/>
  <c r="L174" i="9" s="1"/>
  <c r="J99" i="9"/>
  <c r="J101" i="9" s="1"/>
  <c r="K69" i="9"/>
  <c r="L69" i="9" s="1"/>
  <c r="K144" i="9"/>
  <c r="L144" i="9" s="1"/>
  <c r="K96" i="9"/>
  <c r="K95" i="9"/>
  <c r="L95" i="9" s="1"/>
  <c r="J73" i="9"/>
  <c r="J75" i="9" s="1"/>
  <c r="F99" i="9"/>
  <c r="F101" i="9" s="1"/>
  <c r="F102" i="9" s="1"/>
  <c r="K18" i="9"/>
  <c r="K70" i="9"/>
  <c r="K97" i="9"/>
  <c r="F73" i="9"/>
  <c r="F75" i="9" s="1"/>
  <c r="F76" i="9" s="1"/>
  <c r="F77" i="9" s="1"/>
  <c r="F21" i="9"/>
  <c r="F23" i="9" s="1"/>
  <c r="F24" i="9" s="1"/>
  <c r="F25" i="9" s="1"/>
  <c r="K17" i="9"/>
  <c r="L17" i="9" s="1"/>
  <c r="F47" i="9"/>
  <c r="F49" i="9" s="1"/>
  <c r="F50" i="9" s="1"/>
  <c r="F51" i="9" s="1"/>
  <c r="K19" i="9"/>
  <c r="K218" i="9"/>
  <c r="L218" i="9" s="1"/>
  <c r="F151" i="9"/>
  <c r="J147" i="9"/>
  <c r="K147" i="9" s="1"/>
  <c r="J220" i="9"/>
  <c r="J222" i="9" s="1"/>
  <c r="J223" i="9" s="1"/>
  <c r="K223" i="9" s="1"/>
  <c r="L223" i="9" s="1"/>
  <c r="J246" i="9"/>
  <c r="K246" i="9" s="1"/>
  <c r="L246" i="9" s="1"/>
  <c r="K120" i="9"/>
  <c r="L120" i="9" s="1"/>
  <c r="J21" i="9"/>
  <c r="K122" i="9"/>
  <c r="L122" i="9" s="1"/>
  <c r="K194" i="9"/>
  <c r="L194" i="9" s="1"/>
  <c r="K169" i="9"/>
  <c r="L169" i="9" s="1"/>
  <c r="K44" i="9"/>
  <c r="J47" i="9"/>
  <c r="L16" i="9"/>
  <c r="J198" i="9"/>
  <c r="K196" i="9"/>
  <c r="L196" i="9" s="1"/>
  <c r="J126" i="9" l="1"/>
  <c r="K125" i="9"/>
  <c r="L125" i="9" s="1"/>
  <c r="J175" i="9"/>
  <c r="K175" i="9" s="1"/>
  <c r="L175" i="9" s="1"/>
  <c r="F152" i="9"/>
  <c r="F153" i="9" s="1"/>
  <c r="K172" i="9"/>
  <c r="L172" i="9" s="1"/>
  <c r="F52" i="9"/>
  <c r="F53" i="9" s="1"/>
  <c r="F78" i="9"/>
  <c r="F79" i="9" s="1"/>
  <c r="F26" i="9"/>
  <c r="F27" i="9" s="1"/>
  <c r="K99" i="9"/>
  <c r="L99" i="9" s="1"/>
  <c r="F103" i="9"/>
  <c r="K73" i="9"/>
  <c r="L73" i="9" s="1"/>
  <c r="K21" i="9"/>
  <c r="L21" i="9" s="1"/>
  <c r="J149" i="9"/>
  <c r="J150" i="9" s="1"/>
  <c r="K150" i="9" s="1"/>
  <c r="L150" i="9" s="1"/>
  <c r="J224" i="9"/>
  <c r="J247" i="9"/>
  <c r="K247" i="9" s="1"/>
  <c r="L247" i="9" s="1"/>
  <c r="K222" i="9"/>
  <c r="L222" i="9" s="1"/>
  <c r="K220" i="9"/>
  <c r="L220" i="9" s="1"/>
  <c r="J23" i="9"/>
  <c r="K23" i="9" s="1"/>
  <c r="L23" i="9" s="1"/>
  <c r="J102" i="9"/>
  <c r="K102" i="9" s="1"/>
  <c r="L102" i="9" s="1"/>
  <c r="K101" i="9"/>
  <c r="L101" i="9" s="1"/>
  <c r="J76" i="9"/>
  <c r="K76" i="9" s="1"/>
  <c r="L76" i="9" s="1"/>
  <c r="K75" i="9"/>
  <c r="L75" i="9" s="1"/>
  <c r="K47" i="9"/>
  <c r="L47" i="9" s="1"/>
  <c r="J49" i="9"/>
  <c r="K149" i="9"/>
  <c r="L149" i="9" s="1"/>
  <c r="L147" i="9"/>
  <c r="J199" i="9"/>
  <c r="K199" i="9" s="1"/>
  <c r="L199" i="9" s="1"/>
  <c r="K198" i="9"/>
  <c r="L198" i="9" s="1"/>
  <c r="K126" i="9" l="1"/>
  <c r="L126" i="9" s="1"/>
  <c r="J127" i="9"/>
  <c r="K127" i="9" s="1"/>
  <c r="K224" i="9"/>
  <c r="L224" i="9" s="1"/>
  <c r="J225" i="9"/>
  <c r="J176" i="9"/>
  <c r="K176" i="9" s="1"/>
  <c r="L176" i="9" s="1"/>
  <c r="F104" i="9"/>
  <c r="F105" i="9" s="1"/>
  <c r="J248" i="9"/>
  <c r="J24" i="9"/>
  <c r="K24" i="9" s="1"/>
  <c r="L24" i="9" s="1"/>
  <c r="J50" i="9"/>
  <c r="K50" i="9" s="1"/>
  <c r="L50" i="9" s="1"/>
  <c r="K49" i="9"/>
  <c r="L49" i="9" s="1"/>
  <c r="J151" i="9"/>
  <c r="J77" i="9"/>
  <c r="J103" i="9"/>
  <c r="J200" i="9"/>
  <c r="K248" i="9" l="1"/>
  <c r="L248" i="9" s="1"/>
  <c r="J249" i="9"/>
  <c r="J128" i="9"/>
  <c r="K128" i="9" s="1"/>
  <c r="L128" i="9" s="1"/>
  <c r="K225" i="9"/>
  <c r="J226" i="9"/>
  <c r="K226" i="9" s="1"/>
  <c r="L226" i="9" s="1"/>
  <c r="J201" i="9"/>
  <c r="K201" i="9" s="1"/>
  <c r="J177" i="9"/>
  <c r="K177" i="9" s="1"/>
  <c r="J152" i="9"/>
  <c r="K152" i="9" s="1"/>
  <c r="J104" i="9"/>
  <c r="K104" i="9" s="1"/>
  <c r="J78" i="9"/>
  <c r="K78" i="9" s="1"/>
  <c r="J25" i="9"/>
  <c r="J51" i="9"/>
  <c r="K77" i="9"/>
  <c r="L77" i="9" s="1"/>
  <c r="K151" i="9"/>
  <c r="L151" i="9" s="1"/>
  <c r="K103" i="9"/>
  <c r="L103" i="9" s="1"/>
  <c r="K200" i="9"/>
  <c r="L200" i="9" s="1"/>
  <c r="K249" i="9" l="1"/>
  <c r="J250" i="9"/>
  <c r="K250" i="9" s="1"/>
  <c r="L250" i="9" s="1"/>
  <c r="J202" i="9"/>
  <c r="K202" i="9" s="1"/>
  <c r="L202" i="9" s="1"/>
  <c r="J178" i="9"/>
  <c r="K178" i="9" s="1"/>
  <c r="L178" i="9" s="1"/>
  <c r="J105" i="9"/>
  <c r="K105" i="9" s="1"/>
  <c r="L105" i="9" s="1"/>
  <c r="J153" i="9"/>
  <c r="K153" i="9" s="1"/>
  <c r="L153" i="9" s="1"/>
  <c r="J79" i="9"/>
  <c r="K79" i="9" s="1"/>
  <c r="L79" i="9" s="1"/>
  <c r="J26" i="9"/>
  <c r="K26" i="9" s="1"/>
  <c r="J52" i="9"/>
  <c r="K52" i="9" s="1"/>
  <c r="K25" i="9"/>
  <c r="L25" i="9" s="1"/>
  <c r="K51" i="9"/>
  <c r="L51" i="9" s="1"/>
  <c r="J27" i="9" l="1"/>
  <c r="K27" i="9" s="1"/>
  <c r="L27" i="9" s="1"/>
  <c r="J53" i="9"/>
  <c r="K53" i="9" s="1"/>
  <c r="L5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ZBARCEA Alex</author>
  </authors>
  <commentList>
    <comment ref="A3" authorId="0" shapeId="0" xr:uid="{00000000-0006-0000-0200-000001000000}">
      <text>
        <r>
          <rPr>
            <b/>
            <sz val="9"/>
            <color indexed="81"/>
            <rFont val="Tahoma"/>
            <family val="2"/>
          </rPr>
          <t>ZBARCEA Alex:</t>
        </r>
        <r>
          <rPr>
            <sz val="9"/>
            <color indexed="81"/>
            <rFont val="Tahoma"/>
            <family val="2"/>
          </rPr>
          <t xml:space="preserve">
RATE RIDER ROWS HAVE BEEN HIDDEN, PLEASE REMOVE PRIOR TO FILING
Christine - I removed the rate rider rows</t>
        </r>
      </text>
    </comment>
  </commentList>
</comments>
</file>

<file path=xl/sharedStrings.xml><?xml version="1.0" encoding="utf-8"?>
<sst xmlns="http://schemas.openxmlformats.org/spreadsheetml/2006/main" count="890" uniqueCount="175">
  <si>
    <t xml:space="preserve">Utility Name   </t>
  </si>
  <si>
    <t>Service Territory</t>
  </si>
  <si>
    <t>Hydro One Remote Communities Inc.</t>
  </si>
  <si>
    <t>Assigned EB Number</t>
  </si>
  <si>
    <t>Name of Contact and Title</t>
  </si>
  <si>
    <t xml:space="preserve">Phone Number   </t>
  </si>
  <si>
    <t xml:space="preserve">Email Address   </t>
  </si>
  <si>
    <t>regulatory@HydroOne.com</t>
  </si>
  <si>
    <t xml:space="preserve">We are applying for rates effective   </t>
  </si>
  <si>
    <t>Rate-Setting Method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</si>
  <si>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</si>
  <si>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</si>
  <si>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</si>
  <si>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</si>
  <si>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</si>
  <si>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</si>
  <si>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</si>
  <si>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</si>
  <si>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</si>
  <si>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</si>
  <si>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</si>
  <si>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</si>
  <si>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</si>
  <si>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</si>
  <si>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</si>
  <si>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</si>
  <si>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</si>
  <si>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</si>
  <si>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</si>
  <si>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</si>
  <si>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</si>
  <si>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</si>
  <si>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t>
  </si>
  <si>
    <t>Electricity Rate - First 1,000 kWh</t>
  </si>
  <si>
    <t>$/kWh</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</si>
  <si>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</si>
  <si>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</si>
  <si>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</si>
  <si>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</si>
  <si>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</si>
  <si>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</si>
  <si>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</si>
  <si>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</si>
  <si>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</si>
  <si>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</si>
  <si>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</si>
  <si>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</si>
  <si>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</si>
  <si>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</si>
  <si>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</si>
  <si>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</si>
  <si>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</si>
  <si>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</si>
  <si>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</si>
  <si>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</si>
  <si>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</si>
  <si>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</si>
  <si>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</si>
  <si>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</si>
  <si>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</si>
  <si>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</si>
  <si>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</si>
  <si>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</si>
  <si>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</si>
  <si>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</si>
  <si>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</si>
  <si>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</si>
  <si>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
  </si>
  <si>
    <t>Current Board-Approved</t>
  </si>
  <si>
    <t>Proposed</t>
  </si>
  <si>
    <t>Impact</t>
  </si>
  <si>
    <t>Rate</t>
  </si>
  <si>
    <t>Volume</t>
  </si>
  <si>
    <t>Charge</t>
  </si>
  <si>
    <t>$ Change</t>
  </si>
  <si>
    <t>% Change</t>
  </si>
  <si>
    <t>($)</t>
  </si>
  <si>
    <t>Monthly Service Charge</t>
  </si>
  <si>
    <t>HST</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</si>
  <si>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</si>
  <si>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</si>
  <si>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</si>
  <si>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</si>
  <si>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</si>
  <si>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</si>
  <si>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</si>
  <si>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</si>
  <si>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</si>
  <si>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</si>
  <si>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</si>
  <si>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</si>
  <si>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</si>
  <si>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</si>
  <si>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</si>
  <si>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</si>
  <si>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</si>
  <si>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</si>
  <si>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</si>
  <si>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</si>
  <si>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</si>
  <si>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</si>
  <si>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</si>
  <si>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</si>
  <si>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</si>
  <si>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</si>
  <si>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</si>
  <si>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</si>
  <si>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</si>
  <si>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</si>
  <si>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</si>
  <si>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</si>
  <si>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</si>
  <si>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</si>
  <si>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</si>
  <si>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</si>
  <si>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</si>
  <si>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</si>
  <si>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Total Bill  (before Taxes)</t>
  </si>
  <si>
    <t>Total Bill (Before Taxes)</t>
  </si>
  <si>
    <t>Electricity Rate First 250 kWh</t>
  </si>
  <si>
    <t>Electricity Rate All Additional kWh</t>
  </si>
  <si>
    <t xml:space="preserve">Electricity Rate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</si>
  <si>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</si>
  <si>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</si>
  <si>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</si>
  <si>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</si>
  <si>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</si>
  <si>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</si>
  <si>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</si>
  <si>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</si>
  <si>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</si>
  <si>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</si>
  <si>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</si>
  <si>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</si>
  <si>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</si>
  <si>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</si>
  <si>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</si>
  <si>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</si>
  <si>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</si>
  <si>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</si>
  <si>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Collection/Disconnection/Load Limiter/Reconnection – if in Community</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</si>
  <si>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</si>
  <si>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</si>
  <si>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</si>
  <si>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GRID CONNECTED RATES</t>
  </si>
  <si>
    <t>STANDARD A GRID CONNECTED SERVICE</t>
  </si>
  <si>
    <t>STANDARD A GRID CONNECTED</t>
  </si>
  <si>
    <t>Please indicate in which Rate Year the Group 1 accounts were last cleared</t>
  </si>
  <si>
    <t>Electricity Rate First 6,000 kWh</t>
  </si>
  <si>
    <t>Electricity Rate First 25,000 kWh</t>
  </si>
  <si>
    <t xml:space="preserve">Total Bill </t>
  </si>
  <si>
    <t>Total Bill</t>
  </si>
  <si>
    <t>Effective Date May 1, 2016</t>
  </si>
  <si>
    <t>Price Cap IR</t>
  </si>
  <si>
    <t>I</t>
  </si>
  <si>
    <t>Current  
Volumetric 
Charge</t>
  </si>
  <si>
    <t>Current 
Volumetric 
Charge</t>
  </si>
  <si>
    <t>Select the appropriate rate classes as they appear on your most recent Board-Approved Tariff of Rates and Charges, including the 
MicroFit Class.</t>
  </si>
  <si>
    <t>Electricity Rate Next 7,000 kWh</t>
  </si>
  <si>
    <t>Electricity Rate Next 15,000 kWh</t>
  </si>
  <si>
    <t>Rates Generator Model</t>
  </si>
  <si>
    <t>416-345-4373</t>
  </si>
  <si>
    <t>Ontario Electricity Rebate</t>
  </si>
  <si>
    <t>Effective Date, May 1, 2021</t>
  </si>
  <si>
    <r>
      <t xml:space="preserve">Total Bill </t>
    </r>
    <r>
      <rPr>
        <sz val="11"/>
        <rFont val="Calibri"/>
        <family val="2"/>
        <scheme val="minor"/>
      </rPr>
      <t>(including HST)</t>
    </r>
  </si>
  <si>
    <t>Eryn MacKinnon, Sr. Regulatory Coordinator</t>
  </si>
  <si>
    <t>***** Current Board-Approved Rates includes the Rate Rider *****</t>
  </si>
  <si>
    <t>EB-2021-0034</t>
  </si>
  <si>
    <t>Effective Date May 1, 2021</t>
  </si>
  <si>
    <t>Effective Date, May 1, 2022</t>
  </si>
  <si>
    <t>It should be noted that this schedule does not list any charges, assessments or credits that are required by law to be
invoiced by a distributor and that are not subject to Ontario Energy Board approval, such as the Global Adjustment
and the HST.</t>
  </si>
  <si>
    <t>Late Payment – per month
(effective annual rate 19.56% per annum or 0.04896% compounded daily rate)</t>
  </si>
  <si>
    <t>Reconnection – if in community</t>
  </si>
  <si>
    <t>invoiced by a distributor and that are not subject to Ontario Energy Board approval, such as the Global Adjustment</t>
  </si>
  <si>
    <t>and the HST.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</si>
</sst>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 numFmtId="182" formatCode="0.0%"/>
  </numFmts>
  <fonts count="5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u/>
      <sz val="10"/>
      <color rgb="FFFF0000"/>
      <name val="Arial"/>
      <family val="2"/>
    </font>
    <font>
      <b/>
      <u/>
      <sz val="10"/>
      <name val="Arial"/>
      <family val="2"/>
    </font>
    <font>
      <i/>
      <sz val="11"/>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b/>
      <sz val="12"/>
      <color theme="1"/>
      <name val="Calibri"/>
      <family val="2"/>
      <scheme val="minor"/>
    </font>
    <font>
      <b/>
      <sz val="1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1"/>
      <color rgb="FF006600"/>
      <name val="Calibri"/>
      <family val="2"/>
      <scheme val="minor"/>
    </font>
    <font>
      <sz val="11"/>
      <color rgb="FF0000CC"/>
      <name val="Calibri"/>
      <family val="2"/>
      <scheme val="minor"/>
    </font>
    <font>
      <sz val="9"/>
      <color indexed="81"/>
      <name val="Tahoma"/>
      <family val="2"/>
    </font>
    <font>
      <b/>
      <sz val="9"/>
      <color indexed="81"/>
      <name val="Tahoma"/>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9" tint="0.59999389629810485"/>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right/>
      <top/>
      <bottom style="thin">
        <color theme="2"/>
      </bottom>
      <diagonal/>
    </border>
    <border>
      <left style="thin">
        <color indexed="64"/>
      </left>
      <right/>
      <top/>
      <bottom style="medium">
        <color indexed="64"/>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364">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6"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4" fillId="0" borderId="0" xfId="0" applyFont="1" applyAlignment="1" applyProtection="1">
      <alignment horizontal="right" vertical="center"/>
    </xf>
    <xf numFmtId="0" fontId="34"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37" fillId="0" borderId="0" xfId="0" applyFont="1"/>
    <xf numFmtId="0" fontId="0" fillId="34" borderId="27" xfId="0" applyFill="1" applyBorder="1"/>
    <xf numFmtId="0" fontId="0" fillId="35" borderId="27" xfId="0" applyFill="1" applyBorder="1"/>
    <xf numFmtId="0" fontId="0" fillId="0" borderId="27" xfId="0" applyBorder="1"/>
    <xf numFmtId="0" fontId="34" fillId="0" borderId="0" xfId="0" applyFont="1" applyAlignment="1" applyProtection="1">
      <alignment horizontal="right" vertical="center" indent="2"/>
    </xf>
    <xf numFmtId="177" fontId="22" fillId="39" borderId="25"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0" fontId="0" fillId="0" borderId="0" xfId="0" applyFont="1" applyProtection="1"/>
    <xf numFmtId="0" fontId="21" fillId="0" borderId="0" xfId="0" applyFont="1"/>
    <xf numFmtId="0" fontId="0" fillId="0" borderId="0" xfId="0"/>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5" xfId="0" applyFont="1" applyFill="1" applyBorder="1" applyAlignment="1" applyProtection="1">
      <alignment horizontal="center" vertical="top"/>
      <protection locked="0"/>
    </xf>
    <xf numFmtId="176" fontId="22" fillId="39" borderId="25" xfId="0" applyNumberFormat="1" applyFont="1" applyFill="1" applyBorder="1" applyAlignment="1" applyProtection="1">
      <alignment horizontal="left" vertical="top"/>
      <protection locked="0"/>
    </xf>
    <xf numFmtId="0" fontId="33" fillId="0" borderId="0" xfId="0" applyFont="1" applyAlignment="1">
      <alignment vertical="center"/>
    </xf>
    <xf numFmtId="176" fontId="22" fillId="39" borderId="23" xfId="0" applyNumberFormat="1" applyFont="1" applyFill="1" applyBorder="1" applyAlignment="1" applyProtection="1">
      <alignment horizontal="left" vertical="top"/>
      <protection locked="0"/>
    </xf>
    <xf numFmtId="177" fontId="0" fillId="0" borderId="0" xfId="0" applyNumberFormat="1"/>
    <xf numFmtId="0" fontId="29" fillId="0" borderId="0" xfId="27" applyFont="1" applyAlignment="1" applyProtection="1">
      <alignment vertical="center"/>
    </xf>
    <xf numFmtId="10" fontId="29" fillId="0" borderId="0" xfId="1" applyNumberFormat="1" applyFont="1" applyAlignment="1" applyProtection="1">
      <alignment horizontal="left" vertical="center" indent="1"/>
    </xf>
    <xf numFmtId="0" fontId="30" fillId="35" borderId="0" xfId="27" applyFont="1" applyFill="1" applyAlignment="1" applyProtection="1">
      <alignment horizontal="center" vertical="center"/>
      <protection locked="0"/>
    </xf>
    <xf numFmtId="10" fontId="29" fillId="0" borderId="0" xfId="27" applyNumberFormat="1" applyFont="1" applyFill="1" applyAlignment="1" applyProtection="1">
      <alignment horizontal="left" vertical="center" indent="1"/>
    </xf>
    <xf numFmtId="10" fontId="29" fillId="0" borderId="0" xfId="1" applyNumberFormat="1" applyFont="1" applyFill="1" applyAlignment="1" applyProtection="1">
      <alignment horizontal="center" vertical="center"/>
    </xf>
    <xf numFmtId="10" fontId="29" fillId="0" borderId="0" xfId="27" applyNumberFormat="1" applyFont="1" applyFill="1" applyBorder="1" applyAlignment="1" applyProtection="1">
      <alignment horizontal="left" vertical="center" indent="1"/>
    </xf>
    <xf numFmtId="0" fontId="29" fillId="0" borderId="0" xfId="27" applyFont="1" applyAlignment="1" applyProtection="1">
      <alignment horizontal="center" vertical="center" wrapText="1"/>
    </xf>
    <xf numFmtId="0" fontId="29"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7" fontId="21" fillId="0" borderId="0" xfId="0" applyNumberFormat="1" applyFont="1" applyAlignment="1" applyProtection="1">
      <alignment horizontal="center" vertical="center"/>
    </xf>
    <xf numFmtId="0" fontId="21" fillId="33" borderId="29" xfId="0" applyFont="1" applyFill="1" applyBorder="1" applyProtection="1">
      <protection locked="0"/>
    </xf>
    <xf numFmtId="0" fontId="21" fillId="33" borderId="14" xfId="0" applyFont="1" applyFill="1" applyBorder="1" applyProtection="1">
      <protection locked="0"/>
    </xf>
    <xf numFmtId="176" fontId="22" fillId="39" borderId="23" xfId="0" applyNumberFormat="1" applyFont="1" applyFill="1" applyBorder="1" applyAlignment="1" applyProtection="1">
      <alignment horizontal="left" vertical="top"/>
    </xf>
    <xf numFmtId="177" fontId="22" fillId="39" borderId="25" xfId="0" applyNumberFormat="1" applyFont="1" applyFill="1" applyBorder="1" applyAlignment="1" applyProtection="1">
      <alignment horizontal="left" vertical="top"/>
    </xf>
    <xf numFmtId="175" fontId="22" fillId="39" borderId="25" xfId="0" applyNumberFormat="1" applyFont="1" applyFill="1" applyBorder="1" applyAlignment="1" applyProtection="1">
      <alignment horizontal="left" vertical="top"/>
    </xf>
    <xf numFmtId="0" fontId="0" fillId="33" borderId="0" xfId="0" applyFill="1"/>
    <xf numFmtId="0" fontId="0" fillId="0" borderId="0" xfId="0" applyBorder="1"/>
    <xf numFmtId="15" fontId="40" fillId="0" borderId="0" xfId="80" applyNumberFormat="1" applyFont="1" applyProtection="1"/>
    <xf numFmtId="15" fontId="31" fillId="0" borderId="0" xfId="80" applyNumberFormat="1" applyFont="1" applyProtection="1"/>
    <xf numFmtId="15" fontId="41" fillId="0" borderId="0" xfId="80" applyNumberFormat="1" applyFont="1" applyProtection="1"/>
    <xf numFmtId="15" fontId="42" fillId="0" borderId="0" xfId="80" applyNumberFormat="1" applyFont="1" applyProtection="1"/>
    <xf numFmtId="0" fontId="18" fillId="0" borderId="0" xfId="80" applyProtection="1"/>
    <xf numFmtId="0" fontId="18" fillId="0" borderId="0" xfId="80" applyAlignment="1" applyProtection="1">
      <alignment horizontal="left" indent="2"/>
    </xf>
    <xf numFmtId="0" fontId="19" fillId="0" borderId="46" xfId="80" applyFont="1" applyFill="1" applyBorder="1" applyProtection="1"/>
    <xf numFmtId="0" fontId="19" fillId="0" borderId="47" xfId="80" applyFont="1" applyFill="1" applyBorder="1" applyProtection="1"/>
    <xf numFmtId="0" fontId="18" fillId="0" borderId="0" xfId="80" applyProtection="1">
      <protection locked="0"/>
    </xf>
    <xf numFmtId="0" fontId="19" fillId="0" borderId="0" xfId="80" applyFont="1" applyProtection="1">
      <protection locked="0"/>
    </xf>
    <xf numFmtId="0" fontId="31" fillId="0" borderId="0" xfId="80" applyFont="1" applyAlignment="1" applyProtection="1">
      <alignment horizontal="center"/>
    </xf>
    <xf numFmtId="0" fontId="19" fillId="33" borderId="46" xfId="81" applyFont="1" applyFill="1" applyBorder="1" applyProtection="1">
      <protection locked="0"/>
    </xf>
    <xf numFmtId="0" fontId="19" fillId="33" borderId="47" xfId="81" applyFont="1" applyFill="1" applyBorder="1" applyProtection="1">
      <protection locked="0"/>
    </xf>
    <xf numFmtId="15" fontId="31" fillId="33" borderId="0" xfId="80" applyNumberFormat="1" applyFont="1" applyFill="1" applyProtection="1">
      <protection locked="0"/>
    </xf>
    <xf numFmtId="15" fontId="31" fillId="33" borderId="0" xfId="80" applyNumberFormat="1" applyFont="1" applyFill="1" applyProtection="1"/>
    <xf numFmtId="15" fontId="43" fillId="33" borderId="0" xfId="80" applyNumberFormat="1" applyFont="1" applyFill="1" applyProtection="1">
      <protection locked="0"/>
    </xf>
    <xf numFmtId="0" fontId="19" fillId="33" borderId="46" xfId="81" applyFont="1" applyFill="1" applyBorder="1" applyAlignment="1" applyProtection="1">
      <alignment horizontal="left" indent="2"/>
      <protection locked="0"/>
    </xf>
    <xf numFmtId="0" fontId="19" fillId="33" borderId="47"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8" borderId="23" xfId="0" applyFont="1" applyFill="1" applyBorder="1" applyAlignment="1" applyProtection="1">
      <alignment horizontal="center" vertical="top"/>
    </xf>
    <xf numFmtId="0" fontId="21" fillId="0" borderId="0" xfId="0" applyFont="1" applyAlignment="1">
      <alignment vertical="center"/>
    </xf>
    <xf numFmtId="0" fontId="24" fillId="0" borderId="0" xfId="0" applyFont="1" applyAlignment="1">
      <alignment vertical="center"/>
    </xf>
    <xf numFmtId="0" fontId="35"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2" xfId="0" applyFont="1" applyBorder="1" applyAlignment="1">
      <alignment horizontal="left" vertical="center" wrapText="1"/>
    </xf>
    <xf numFmtId="0" fontId="22" fillId="0" borderId="42" xfId="0" applyFont="1" applyBorder="1" applyAlignment="1">
      <alignment horizontal="center" vertical="center" wrapText="1"/>
    </xf>
    <xf numFmtId="176" fontId="22" fillId="0" borderId="42" xfId="0" applyNumberFormat="1" applyFont="1" applyBorder="1" applyAlignment="1">
      <alignment horizontal="center" vertical="center" wrapText="1"/>
    </xf>
    <xf numFmtId="0" fontId="0" fillId="0" borderId="42" xfId="0" applyBorder="1" applyAlignment="1">
      <alignment vertical="center" wrapText="1"/>
    </xf>
    <xf numFmtId="177" fontId="22" fillId="33" borderId="42" xfId="0" applyNumberFormat="1" applyFont="1" applyFill="1" applyBorder="1" applyAlignment="1" applyProtection="1">
      <alignment horizontal="center" vertical="center"/>
    </xf>
    <xf numFmtId="175" fontId="22" fillId="0" borderId="42" xfId="0" applyNumberFormat="1" applyFont="1" applyBorder="1" applyAlignment="1">
      <alignment horizontal="center" vertical="center" wrapText="1"/>
    </xf>
    <xf numFmtId="0" fontId="22" fillId="0" borderId="45" xfId="0" applyFont="1" applyBorder="1" applyAlignment="1">
      <alignment horizontal="left" vertical="center" wrapText="1"/>
    </xf>
    <xf numFmtId="0" fontId="22" fillId="0" borderId="45" xfId="0" applyFont="1" applyBorder="1" applyAlignment="1">
      <alignment horizontal="center" vertical="center" wrapText="1"/>
    </xf>
    <xf numFmtId="177" fontId="22" fillId="33" borderId="45" xfId="0" applyNumberFormat="1" applyFont="1" applyFill="1" applyBorder="1" applyAlignment="1" applyProtection="1">
      <alignment horizontal="center" vertical="center"/>
    </xf>
    <xf numFmtId="0" fontId="0" fillId="0" borderId="0" xfId="0" applyBorder="1" applyAlignment="1">
      <alignment vertical="center" wrapText="1"/>
    </xf>
    <xf numFmtId="181" fontId="22" fillId="0" borderId="45" xfId="0" applyNumberFormat="1" applyFont="1" applyBorder="1" applyAlignment="1">
      <alignment horizontal="center" vertical="center" wrapText="1"/>
    </xf>
    <xf numFmtId="2" fontId="22" fillId="0" borderId="42" xfId="0" applyNumberFormat="1" applyFont="1" applyBorder="1" applyAlignment="1">
      <alignment horizontal="center" vertical="center" wrapText="1"/>
    </xf>
    <xf numFmtId="177" fontId="22" fillId="0" borderId="42" xfId="0" applyNumberFormat="1" applyFont="1" applyBorder="1" applyAlignment="1">
      <alignment horizontal="center" vertical="center" wrapText="1"/>
    </xf>
    <xf numFmtId="0" fontId="28" fillId="0" borderId="42" xfId="0" applyFont="1" applyBorder="1" applyAlignment="1">
      <alignment vertical="center" wrapText="1"/>
    </xf>
    <xf numFmtId="181" fontId="22" fillId="0" borderId="42" xfId="0" applyNumberFormat="1" applyFont="1" applyBorder="1" applyAlignment="1">
      <alignment horizontal="center" vertical="center" wrapText="1"/>
    </xf>
    <xf numFmtId="0" fontId="22" fillId="0" borderId="42" xfId="0" applyFont="1" applyBorder="1" applyAlignment="1">
      <alignment vertical="center"/>
    </xf>
    <xf numFmtId="0" fontId="0" fillId="0" borderId="42" xfId="0" applyBorder="1" applyAlignment="1">
      <alignment vertical="center"/>
    </xf>
    <xf numFmtId="0" fontId="0" fillId="0" borderId="0" xfId="0" applyAlignment="1">
      <alignment vertical="center"/>
    </xf>
    <xf numFmtId="0" fontId="16" fillId="0" borderId="45" xfId="0" applyFont="1" applyBorder="1" applyAlignment="1">
      <alignment vertical="center" wrapText="1"/>
    </xf>
    <xf numFmtId="175" fontId="22" fillId="0" borderId="45" xfId="0" applyNumberFormat="1" applyFont="1" applyBorder="1" applyAlignment="1">
      <alignment horizontal="center" vertical="center" wrapText="1"/>
    </xf>
    <xf numFmtId="177" fontId="22" fillId="0" borderId="45" xfId="0" applyNumberFormat="1" applyFont="1" applyBorder="1" applyAlignment="1">
      <alignment horizontal="center" vertical="center" wrapText="1"/>
    </xf>
    <xf numFmtId="0" fontId="16" fillId="0" borderId="45"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0" fontId="34"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10" fontId="21" fillId="43" borderId="13" xfId="0" applyNumberFormat="1" applyFont="1" applyFill="1" applyBorder="1" applyAlignment="1" applyProtection="1">
      <alignment horizontal="center" vertical="center"/>
    </xf>
    <xf numFmtId="0" fontId="31" fillId="0" borderId="0" xfId="27" applyFont="1" applyAlignment="1" applyProtection="1">
      <alignment horizontal="center" vertical="center" wrapText="1"/>
    </xf>
    <xf numFmtId="0" fontId="34" fillId="0" borderId="0" xfId="0" applyFont="1" applyAlignment="1" applyProtection="1">
      <alignment horizontal="center"/>
    </xf>
    <xf numFmtId="0" fontId="23" fillId="0" borderId="0" xfId="0" applyFont="1" applyAlignment="1" applyProtection="1">
      <alignment horizontal="center"/>
    </xf>
    <xf numFmtId="0" fontId="22" fillId="33" borderId="25" xfId="0" applyFont="1" applyFill="1" applyBorder="1" applyAlignment="1" applyProtection="1">
      <alignment horizontal="center" vertical="top"/>
      <protection locked="0"/>
    </xf>
    <xf numFmtId="176" fontId="22" fillId="33" borderId="25" xfId="0" applyNumberFormat="1" applyFont="1" applyFill="1" applyBorder="1" applyAlignment="1" applyProtection="1">
      <alignment horizontal="left" vertical="top"/>
      <protection locked="0"/>
    </xf>
    <xf numFmtId="0" fontId="23" fillId="0" borderId="0" xfId="0" applyFont="1" applyAlignment="1">
      <alignment vertical="center"/>
    </xf>
    <xf numFmtId="0" fontId="34" fillId="0" borderId="0" xfId="0" applyFont="1" applyFill="1" applyBorder="1" applyAlignment="1" applyProtection="1">
      <alignment horizontal="center"/>
      <protection locked="0"/>
    </xf>
    <xf numFmtId="2" fontId="22" fillId="0" borderId="42" xfId="0" applyNumberFormat="1" applyFont="1" applyBorder="1" applyAlignment="1">
      <alignment horizontal="center" vertical="center"/>
    </xf>
    <xf numFmtId="0" fontId="1" fillId="0" borderId="0" xfId="0" applyFont="1"/>
    <xf numFmtId="0" fontId="1" fillId="0" borderId="0" xfId="0" applyFont="1" applyFill="1"/>
    <xf numFmtId="0" fontId="46" fillId="0" borderId="0" xfId="22" applyFont="1" applyAlignment="1" applyProtection="1">
      <alignment horizontal="right"/>
      <protection locked="0"/>
    </xf>
    <xf numFmtId="0" fontId="46" fillId="0" borderId="0" xfId="22" applyFont="1" applyFill="1" applyAlignment="1" applyProtection="1">
      <alignment vertical="center"/>
      <protection locked="0"/>
    </xf>
    <xf numFmtId="0" fontId="47" fillId="0" borderId="0" xfId="22" applyFont="1" applyAlignment="1" applyProtection="1">
      <alignment horizontal="right"/>
    </xf>
    <xf numFmtId="0" fontId="47" fillId="0" borderId="0" xfId="22" applyFont="1" applyProtection="1"/>
    <xf numFmtId="0" fontId="48" fillId="0" borderId="0" xfId="22" applyFont="1" applyAlignment="1" applyProtection="1">
      <alignment horizontal="left"/>
    </xf>
    <xf numFmtId="0" fontId="46" fillId="0" borderId="0" xfId="22" applyFont="1" applyAlignment="1" applyProtection="1">
      <alignment horizontal="center"/>
    </xf>
    <xf numFmtId="0" fontId="46" fillId="0" borderId="0" xfId="22" applyFont="1" applyFill="1" applyAlignment="1" applyProtection="1">
      <alignment horizontal="center"/>
    </xf>
    <xf numFmtId="0" fontId="46" fillId="0" borderId="0" xfId="22" applyFont="1" applyAlignment="1" applyProtection="1">
      <alignment horizontal="center"/>
      <protection locked="0"/>
    </xf>
    <xf numFmtId="0" fontId="46" fillId="0" borderId="0" xfId="22" applyFont="1" applyAlignment="1" applyProtection="1">
      <alignment horizontal="center" vertical="center"/>
      <protection locked="0"/>
    </xf>
    <xf numFmtId="0" fontId="46" fillId="0" borderId="0" xfId="22" applyFont="1" applyProtection="1">
      <protection locked="0"/>
    </xf>
    <xf numFmtId="178" fontId="46" fillId="39" borderId="0" xfId="60" applyNumberFormat="1" applyFont="1" applyFill="1" applyBorder="1" applyProtection="1">
      <protection locked="0"/>
    </xf>
    <xf numFmtId="0" fontId="46" fillId="0" borderId="0" xfId="22" applyFont="1" applyProtection="1"/>
    <xf numFmtId="0" fontId="49" fillId="0" borderId="0" xfId="22" applyFont="1" applyFill="1" applyAlignment="1" applyProtection="1">
      <alignment horizontal="right"/>
      <protection locked="0"/>
    </xf>
    <xf numFmtId="0" fontId="46" fillId="0" borderId="0" xfId="22" applyFont="1" applyAlignment="1" applyProtection="1">
      <alignment horizontal="right"/>
    </xf>
    <xf numFmtId="0" fontId="46" fillId="0" borderId="0" xfId="22" applyFont="1" applyAlignment="1" applyProtection="1">
      <alignment horizontal="center" vertical="center"/>
    </xf>
    <xf numFmtId="0" fontId="46" fillId="0" borderId="32" xfId="22" applyFont="1" applyBorder="1" applyAlignment="1" applyProtection="1">
      <alignment horizontal="center"/>
    </xf>
    <xf numFmtId="0" fontId="46" fillId="0" borderId="19" xfId="22" applyFont="1" applyBorder="1" applyAlignment="1" applyProtection="1">
      <alignment horizontal="center"/>
    </xf>
    <xf numFmtId="0" fontId="46" fillId="0" borderId="17" xfId="22" applyFont="1" applyBorder="1" applyAlignment="1" applyProtection="1">
      <alignment horizontal="center"/>
    </xf>
    <xf numFmtId="0" fontId="46" fillId="0" borderId="33" xfId="22" quotePrefix="1" applyFont="1" applyBorder="1" applyAlignment="1" applyProtection="1">
      <alignment horizontal="center"/>
    </xf>
    <xf numFmtId="0" fontId="46" fillId="0" borderId="22" xfId="22" quotePrefix="1" applyFont="1" applyBorder="1" applyAlignment="1" applyProtection="1">
      <alignment horizontal="center"/>
    </xf>
    <xf numFmtId="0" fontId="47" fillId="0" borderId="0" xfId="22" applyFont="1" applyBorder="1" applyAlignment="1" applyProtection="1">
      <alignment vertical="top"/>
    </xf>
    <xf numFmtId="164" fontId="1" fillId="0" borderId="19" xfId="31" applyFont="1" applyBorder="1" applyAlignment="1" applyProtection="1">
      <alignment horizontal="right" vertical="center"/>
    </xf>
    <xf numFmtId="0" fontId="47" fillId="0" borderId="0" xfId="22" applyFont="1" applyBorder="1" applyAlignment="1" applyProtection="1">
      <alignment horizontal="right" vertical="center"/>
      <protection locked="0"/>
    </xf>
    <xf numFmtId="164" fontId="47" fillId="0" borderId="38" xfId="22" applyNumberFormat="1" applyFont="1" applyBorder="1" applyAlignment="1" applyProtection="1">
      <alignment horizontal="right" vertical="center"/>
    </xf>
    <xf numFmtId="10" fontId="1" fillId="0" borderId="19" xfId="32" applyNumberFormat="1" applyFont="1" applyBorder="1" applyAlignment="1" applyProtection="1">
      <alignment horizontal="right" vertical="center"/>
    </xf>
    <xf numFmtId="0" fontId="46" fillId="40" borderId="20" xfId="22" applyFont="1" applyFill="1" applyBorder="1" applyAlignment="1" applyProtection="1">
      <alignment vertical="top"/>
    </xf>
    <xf numFmtId="0" fontId="47" fillId="40" borderId="21" xfId="22" applyFont="1" applyFill="1" applyBorder="1" applyAlignment="1" applyProtection="1">
      <alignment vertical="top"/>
    </xf>
    <xf numFmtId="179" fontId="1" fillId="40" borderId="33" xfId="31" applyNumberFormat="1" applyFont="1" applyFill="1" applyBorder="1" applyAlignment="1" applyProtection="1">
      <alignment horizontal="right" vertical="center"/>
      <protection locked="0"/>
    </xf>
    <xf numFmtId="0" fontId="47" fillId="40" borderId="33" xfId="22" applyFont="1" applyFill="1" applyBorder="1" applyAlignment="1" applyProtection="1">
      <alignment horizontal="right" vertical="center"/>
      <protection locked="0"/>
    </xf>
    <xf numFmtId="0" fontId="47" fillId="40" borderId="22" xfId="22" applyFont="1" applyFill="1" applyBorder="1" applyAlignment="1" applyProtection="1">
      <alignment horizontal="right" vertical="center"/>
      <protection locked="0"/>
    </xf>
    <xf numFmtId="10" fontId="16" fillId="40" borderId="19" xfId="32" applyNumberFormat="1" applyFont="1" applyFill="1" applyBorder="1" applyAlignment="1" applyProtection="1">
      <alignment horizontal="right" vertical="center"/>
    </xf>
    <xf numFmtId="0" fontId="47" fillId="41" borderId="26" xfId="22" applyFont="1" applyFill="1" applyBorder="1" applyAlignment="1" applyProtection="1">
      <alignment vertical="top"/>
    </xf>
    <xf numFmtId="179" fontId="47" fillId="41" borderId="39" xfId="31" applyNumberFormat="1" applyFont="1" applyFill="1" applyBorder="1" applyAlignment="1" applyProtection="1">
      <alignment horizontal="right" vertical="center"/>
      <protection locked="0"/>
    </xf>
    <xf numFmtId="0" fontId="47" fillId="41" borderId="34" xfId="22" applyFont="1" applyFill="1" applyBorder="1" applyAlignment="1" applyProtection="1">
      <alignment horizontal="right" vertical="center"/>
      <protection locked="0"/>
    </xf>
    <xf numFmtId="164" fontId="47" fillId="41" borderId="26" xfId="31" applyFont="1" applyFill="1" applyBorder="1" applyAlignment="1" applyProtection="1">
      <alignment horizontal="right" vertical="center"/>
    </xf>
    <xf numFmtId="0" fontId="47" fillId="41" borderId="39" xfId="22" applyFont="1" applyFill="1" applyBorder="1" applyAlignment="1" applyProtection="1">
      <alignment horizontal="right" vertical="center"/>
      <protection locked="0"/>
    </xf>
    <xf numFmtId="164" fontId="47" fillId="41" borderId="39" xfId="22" applyNumberFormat="1" applyFont="1" applyFill="1" applyBorder="1" applyAlignment="1" applyProtection="1">
      <alignment horizontal="right" vertical="center"/>
    </xf>
    <xf numFmtId="9" fontId="47" fillId="0" borderId="38" xfId="22" applyNumberFormat="1" applyFont="1" applyFill="1" applyBorder="1" applyAlignment="1" applyProtection="1">
      <alignment horizontal="right" vertical="center"/>
    </xf>
    <xf numFmtId="9" fontId="47" fillId="0" borderId="0" xfId="22" applyNumberFormat="1" applyFont="1" applyFill="1" applyBorder="1" applyAlignment="1" applyProtection="1">
      <alignment horizontal="right" vertical="center"/>
    </xf>
    <xf numFmtId="9" fontId="46" fillId="0" borderId="38" xfId="22" applyNumberFormat="1" applyFont="1" applyFill="1" applyBorder="1" applyAlignment="1" applyProtection="1">
      <alignment horizontal="right" vertical="center"/>
    </xf>
    <xf numFmtId="164" fontId="46" fillId="0" borderId="40" xfId="22" applyNumberFormat="1" applyFont="1" applyFill="1" applyBorder="1" applyAlignment="1" applyProtection="1">
      <alignment horizontal="right" vertical="center"/>
    </xf>
    <xf numFmtId="164" fontId="46" fillId="0" borderId="38" xfId="22" applyNumberFormat="1" applyFont="1" applyFill="1" applyBorder="1" applyAlignment="1" applyProtection="1">
      <alignment horizontal="right" vertical="center"/>
    </xf>
    <xf numFmtId="0" fontId="47" fillId="0" borderId="0" xfId="22" applyFont="1" applyFill="1" applyBorder="1" applyAlignment="1" applyProtection="1">
      <alignment horizontal="right" vertical="center"/>
    </xf>
    <xf numFmtId="164" fontId="47" fillId="0" borderId="18" xfId="22" applyNumberFormat="1" applyFont="1" applyFill="1" applyBorder="1" applyAlignment="1" applyProtection="1">
      <alignment horizontal="right" vertical="center"/>
    </xf>
    <xf numFmtId="0" fontId="47" fillId="0" borderId="38" xfId="22" applyFont="1" applyFill="1" applyBorder="1" applyAlignment="1" applyProtection="1">
      <alignment horizontal="right" vertical="center"/>
    </xf>
    <xf numFmtId="164" fontId="47" fillId="0" borderId="38" xfId="22" applyNumberFormat="1" applyFont="1" applyFill="1" applyBorder="1" applyAlignment="1" applyProtection="1">
      <alignment horizontal="right" vertical="center"/>
    </xf>
    <xf numFmtId="10" fontId="47" fillId="0" borderId="19" xfId="32" applyNumberFormat="1" applyFont="1" applyFill="1" applyBorder="1" applyAlignment="1" applyProtection="1">
      <alignment horizontal="right" vertical="center"/>
    </xf>
    <xf numFmtId="0" fontId="47" fillId="40" borderId="33" xfId="22" applyFont="1" applyFill="1" applyBorder="1" applyAlignment="1" applyProtection="1">
      <alignment horizontal="right" vertical="center"/>
    </xf>
    <xf numFmtId="0" fontId="47" fillId="40" borderId="21" xfId="22" applyFont="1" applyFill="1" applyBorder="1" applyAlignment="1" applyProtection="1">
      <alignment horizontal="right" vertical="center"/>
    </xf>
    <xf numFmtId="0" fontId="46" fillId="40" borderId="33" xfId="22" applyFont="1" applyFill="1" applyBorder="1" applyAlignment="1" applyProtection="1">
      <alignment horizontal="right" vertical="center"/>
    </xf>
    <xf numFmtId="164" fontId="46" fillId="40" borderId="33" xfId="22" applyNumberFormat="1" applyFont="1" applyFill="1" applyBorder="1" applyAlignment="1" applyProtection="1">
      <alignment horizontal="right" vertical="center"/>
    </xf>
    <xf numFmtId="179" fontId="47" fillId="41" borderId="34" xfId="31" applyNumberFormat="1" applyFont="1" applyFill="1" applyBorder="1" applyAlignment="1" applyProtection="1">
      <alignment vertical="top"/>
      <protection locked="0"/>
    </xf>
    <xf numFmtId="0" fontId="47" fillId="41" borderId="26" xfId="22" applyFont="1" applyFill="1" applyBorder="1" applyAlignment="1" applyProtection="1">
      <alignment vertical="center"/>
      <protection locked="0"/>
    </xf>
    <xf numFmtId="0" fontId="47" fillId="41" borderId="34" xfId="22" applyFont="1" applyFill="1" applyBorder="1" applyAlignment="1" applyProtection="1">
      <alignment vertical="center"/>
      <protection locked="0"/>
    </xf>
    <xf numFmtId="164" fontId="47" fillId="41" borderId="39" xfId="31" applyFont="1" applyFill="1" applyBorder="1" applyAlignment="1" applyProtection="1">
      <alignment vertical="center"/>
      <protection locked="0"/>
    </xf>
    <xf numFmtId="164" fontId="47" fillId="41" borderId="34" xfId="22" applyNumberFormat="1" applyFont="1" applyFill="1" applyBorder="1" applyAlignment="1" applyProtection="1">
      <alignment vertical="center"/>
      <protection locked="0"/>
    </xf>
    <xf numFmtId="0" fontId="0" fillId="0" borderId="0" xfId="0" applyAlignment="1">
      <alignment horizontal="center"/>
    </xf>
    <xf numFmtId="43" fontId="1" fillId="0" borderId="0" xfId="0" applyNumberFormat="1" applyFont="1"/>
    <xf numFmtId="0" fontId="1" fillId="0" borderId="0" xfId="0" applyFont="1" applyAlignment="1"/>
    <xf numFmtId="0" fontId="1" fillId="0" borderId="0" xfId="0" applyFont="1" applyBorder="1"/>
    <xf numFmtId="0" fontId="47" fillId="0" borderId="0" xfId="22" applyFont="1" applyFill="1" applyProtection="1"/>
    <xf numFmtId="180" fontId="46" fillId="0" borderId="0" xfId="60" applyNumberFormat="1" applyFont="1" applyFill="1" applyBorder="1" applyProtection="1">
      <protection locked="0"/>
    </xf>
    <xf numFmtId="0" fontId="46" fillId="0" borderId="0" xfId="22" applyFont="1" applyFill="1" applyAlignment="1" applyProtection="1">
      <alignment horizontal="center"/>
      <protection locked="0"/>
    </xf>
    <xf numFmtId="0" fontId="48" fillId="0" borderId="0" xfId="22" applyFont="1" applyAlignment="1" applyProtection="1">
      <alignment vertical="top"/>
    </xf>
    <xf numFmtId="0" fontId="46" fillId="0" borderId="0" xfId="22" applyFont="1" applyFill="1" applyAlignment="1" applyProtection="1"/>
    <xf numFmtId="0" fontId="47" fillId="0" borderId="0" xfId="22" applyFont="1" applyBorder="1" applyProtection="1"/>
    <xf numFmtId="0" fontId="47" fillId="0" borderId="0" xfId="22" applyFont="1" applyFill="1" applyBorder="1" applyAlignment="1" applyProtection="1">
      <alignment vertical="top"/>
    </xf>
    <xf numFmtId="0" fontId="47" fillId="0" borderId="38" xfId="22" applyFont="1" applyFill="1" applyBorder="1" applyAlignment="1" applyProtection="1">
      <alignment horizontal="right" vertical="center"/>
      <protection locked="0"/>
    </xf>
    <xf numFmtId="164" fontId="1" fillId="0" borderId="19" xfId="31" applyNumberFormat="1" applyFont="1" applyBorder="1" applyAlignment="1" applyProtection="1">
      <alignment horizontal="right" vertical="center"/>
    </xf>
    <xf numFmtId="179" fontId="1" fillId="0" borderId="38" xfId="31" applyNumberFormat="1" applyFont="1" applyBorder="1" applyAlignment="1" applyProtection="1">
      <alignment horizontal="right" vertical="center"/>
    </xf>
    <xf numFmtId="0" fontId="1" fillId="44" borderId="38" xfId="0" applyFont="1" applyFill="1" applyBorder="1"/>
    <xf numFmtId="0" fontId="46" fillId="40" borderId="49" xfId="22" applyFont="1" applyFill="1" applyBorder="1" applyAlignment="1" applyProtection="1">
      <alignment vertical="top"/>
    </xf>
    <xf numFmtId="0" fontId="47" fillId="40" borderId="41" xfId="22" applyFont="1" applyFill="1" applyBorder="1" applyAlignment="1" applyProtection="1">
      <alignment vertical="top"/>
    </xf>
    <xf numFmtId="0" fontId="47" fillId="41" borderId="41" xfId="22" applyFont="1" applyFill="1" applyBorder="1" applyAlignment="1" applyProtection="1">
      <alignment vertical="top"/>
    </xf>
    <xf numFmtId="179" fontId="47" fillId="41" borderId="43" xfId="31" applyNumberFormat="1" applyFont="1" applyFill="1" applyBorder="1" applyAlignment="1" applyProtection="1">
      <alignment horizontal="right" vertical="center"/>
      <protection locked="0"/>
    </xf>
    <xf numFmtId="0" fontId="47" fillId="41" borderId="44" xfId="22" applyFont="1" applyFill="1" applyBorder="1" applyAlignment="1" applyProtection="1">
      <alignment horizontal="right" vertical="center"/>
      <protection locked="0"/>
    </xf>
    <xf numFmtId="164" fontId="47" fillId="41" borderId="43" xfId="31" applyFont="1" applyFill="1" applyBorder="1" applyAlignment="1" applyProtection="1">
      <alignment horizontal="right" vertical="center"/>
    </xf>
    <xf numFmtId="179" fontId="47" fillId="41" borderId="44" xfId="31" applyNumberFormat="1" applyFont="1" applyFill="1" applyBorder="1" applyAlignment="1" applyProtection="1">
      <alignment horizontal="right" vertical="center"/>
      <protection locked="0"/>
    </xf>
    <xf numFmtId="0" fontId="47" fillId="41" borderId="43" xfId="22" applyFont="1" applyFill="1" applyBorder="1" applyAlignment="1" applyProtection="1">
      <alignment horizontal="right" vertical="center"/>
      <protection locked="0"/>
    </xf>
    <xf numFmtId="164" fontId="47" fillId="41" borderId="41" xfId="31" applyFont="1" applyFill="1" applyBorder="1" applyAlignment="1" applyProtection="1">
      <alignment horizontal="right" vertical="center"/>
    </xf>
    <xf numFmtId="164" fontId="47" fillId="41" borderId="43" xfId="22" applyNumberFormat="1" applyFont="1" applyFill="1" applyBorder="1" applyAlignment="1" applyProtection="1">
      <alignment horizontal="right" vertical="center"/>
    </xf>
    <xf numFmtId="164" fontId="47" fillId="0" borderId="19" xfId="22" applyNumberFormat="1" applyFont="1" applyFill="1" applyBorder="1" applyAlignment="1" applyProtection="1">
      <alignment horizontal="right" vertical="center"/>
    </xf>
    <xf numFmtId="44" fontId="47" fillId="0" borderId="38" xfId="22" applyNumberFormat="1" applyFont="1" applyFill="1" applyBorder="1" applyAlignment="1" applyProtection="1">
      <alignment horizontal="right" vertical="center"/>
    </xf>
    <xf numFmtId="10" fontId="47" fillId="0" borderId="38" xfId="22" applyNumberFormat="1" applyFont="1" applyFill="1" applyBorder="1" applyAlignment="1" applyProtection="1">
      <alignment horizontal="right" vertical="center"/>
    </xf>
    <xf numFmtId="44" fontId="47" fillId="0" borderId="19" xfId="22" applyNumberFormat="1" applyFont="1" applyFill="1" applyBorder="1" applyAlignment="1" applyProtection="1">
      <alignment horizontal="right" vertical="center"/>
    </xf>
    <xf numFmtId="44" fontId="47" fillId="0" borderId="38" xfId="22" applyNumberFormat="1" applyFont="1" applyBorder="1" applyAlignment="1" applyProtection="1">
      <alignment horizontal="right" vertical="center"/>
    </xf>
    <xf numFmtId="164" fontId="46" fillId="40" borderId="22" xfId="22" applyNumberFormat="1" applyFont="1" applyFill="1" applyBorder="1" applyAlignment="1" applyProtection="1">
      <alignment horizontal="right" vertical="center"/>
    </xf>
    <xf numFmtId="10" fontId="46" fillId="40" borderId="22" xfId="32" applyNumberFormat="1" applyFont="1" applyFill="1" applyBorder="1" applyAlignment="1" applyProtection="1">
      <alignment horizontal="right" vertical="center"/>
    </xf>
    <xf numFmtId="164" fontId="47" fillId="41" borderId="34" xfId="31" applyFont="1" applyFill="1" applyBorder="1" applyAlignment="1" applyProtection="1">
      <alignment vertical="center"/>
      <protection locked="0"/>
    </xf>
    <xf numFmtId="164" fontId="47" fillId="0" borderId="0" xfId="22" applyNumberFormat="1" applyFont="1" applyProtection="1">
      <protection locked="0"/>
    </xf>
    <xf numFmtId="164" fontId="1" fillId="0" borderId="38" xfId="31" applyNumberFormat="1" applyFont="1" applyBorder="1" applyAlignment="1" applyProtection="1">
      <alignment horizontal="right" vertical="center"/>
    </xf>
    <xf numFmtId="0" fontId="46" fillId="0" borderId="0" xfId="22" applyFont="1" applyFill="1" applyAlignment="1" applyProtection="1">
      <alignment wrapText="1"/>
    </xf>
    <xf numFmtId="0" fontId="47" fillId="0" borderId="0" xfId="22" applyFont="1" applyFill="1" applyAlignment="1" applyProtection="1">
      <alignment wrapText="1"/>
    </xf>
    <xf numFmtId="0" fontId="47" fillId="0" borderId="19" xfId="22" applyFont="1" applyFill="1" applyBorder="1" applyAlignment="1" applyProtection="1">
      <alignment horizontal="right" vertical="center"/>
      <protection locked="0"/>
    </xf>
    <xf numFmtId="178" fontId="47" fillId="44" borderId="38" xfId="22" applyNumberFormat="1" applyFont="1" applyFill="1" applyBorder="1" applyAlignment="1" applyProtection="1">
      <alignment horizontal="right" vertical="center"/>
    </xf>
    <xf numFmtId="178" fontId="47" fillId="44" borderId="19" xfId="22" applyNumberFormat="1" applyFont="1" applyFill="1" applyBorder="1" applyAlignment="1" applyProtection="1">
      <alignment horizontal="right" vertical="center"/>
    </xf>
    <xf numFmtId="164" fontId="16" fillId="40" borderId="22" xfId="31" applyFont="1" applyFill="1" applyBorder="1" applyAlignment="1" applyProtection="1">
      <alignment horizontal="right" vertical="center"/>
    </xf>
    <xf numFmtId="164" fontId="46" fillId="40" borderId="38" xfId="22" applyNumberFormat="1" applyFont="1" applyFill="1" applyBorder="1" applyAlignment="1" applyProtection="1">
      <alignment horizontal="right" vertical="center"/>
    </xf>
    <xf numFmtId="164" fontId="1" fillId="0" borderId="18" xfId="30" applyFont="1" applyFill="1" applyBorder="1" applyAlignment="1" applyProtection="1">
      <alignment horizontal="right" vertical="center"/>
      <protection locked="0"/>
    </xf>
    <xf numFmtId="10" fontId="46" fillId="40" borderId="43" xfId="32" applyNumberFormat="1" applyFont="1" applyFill="1" applyBorder="1" applyAlignment="1" applyProtection="1">
      <alignment horizontal="right" vertical="center"/>
    </xf>
    <xf numFmtId="0" fontId="1" fillId="0" borderId="38" xfId="0" applyFont="1" applyFill="1" applyBorder="1"/>
    <xf numFmtId="179" fontId="16" fillId="40" borderId="44" xfId="31" applyNumberFormat="1" applyFont="1" applyFill="1" applyBorder="1" applyAlignment="1" applyProtection="1">
      <alignment horizontal="right" vertical="center"/>
      <protection locked="0"/>
    </xf>
    <xf numFmtId="0" fontId="46" fillId="40" borderId="44" xfId="22" applyFont="1" applyFill="1" applyBorder="1" applyAlignment="1" applyProtection="1">
      <alignment horizontal="right" vertical="center"/>
      <protection locked="0"/>
    </xf>
    <xf numFmtId="164" fontId="16" fillId="40" borderId="43" xfId="31" applyFont="1" applyFill="1" applyBorder="1" applyAlignment="1" applyProtection="1">
      <alignment horizontal="right" vertical="center"/>
    </xf>
    <xf numFmtId="0" fontId="46" fillId="0" borderId="0" xfId="22" applyFont="1" applyBorder="1" applyAlignment="1" applyProtection="1">
      <alignment horizontal="right" vertical="center"/>
      <protection locked="0"/>
    </xf>
    <xf numFmtId="0" fontId="46" fillId="40" borderId="43" xfId="22" applyFont="1" applyFill="1" applyBorder="1" applyAlignment="1" applyProtection="1">
      <alignment horizontal="right" vertical="center"/>
      <protection locked="0"/>
    </xf>
    <xf numFmtId="164" fontId="46" fillId="40" borderId="44" xfId="22" applyNumberFormat="1" applyFont="1" applyFill="1" applyBorder="1" applyAlignment="1" applyProtection="1">
      <alignment horizontal="right" vertical="center"/>
    </xf>
    <xf numFmtId="164" fontId="1" fillId="0" borderId="38" xfId="30" applyFont="1" applyFill="1" applyBorder="1" applyAlignment="1" applyProtection="1">
      <alignment horizontal="right" vertical="center"/>
      <protection locked="0"/>
    </xf>
    <xf numFmtId="177" fontId="1" fillId="0" borderId="38" xfId="0" applyNumberFormat="1" applyFont="1" applyFill="1" applyBorder="1" applyAlignment="1" applyProtection="1">
      <alignment horizontal="right" vertical="top"/>
    </xf>
    <xf numFmtId="164" fontId="47" fillId="41" borderId="39" xfId="31" applyFont="1" applyFill="1" applyBorder="1" applyAlignment="1" applyProtection="1">
      <alignment horizontal="right" vertical="center"/>
    </xf>
    <xf numFmtId="10" fontId="47" fillId="41" borderId="39" xfId="32" applyNumberFormat="1" applyFont="1" applyFill="1" applyBorder="1" applyAlignment="1" applyProtection="1">
      <alignment horizontal="right" vertical="center"/>
    </xf>
    <xf numFmtId="10" fontId="47" fillId="41" borderId="39" xfId="32" applyNumberFormat="1" applyFont="1" applyFill="1" applyBorder="1" applyAlignment="1" applyProtection="1">
      <alignment vertical="center"/>
      <protection locked="0"/>
    </xf>
    <xf numFmtId="179" fontId="47" fillId="41" borderId="34" xfId="31" applyNumberFormat="1" applyFont="1" applyFill="1" applyBorder="1" applyAlignment="1" applyProtection="1">
      <alignment horizontal="right" vertical="center"/>
      <protection locked="0"/>
    </xf>
    <xf numFmtId="10" fontId="47" fillId="41" borderId="43" xfId="32" applyNumberFormat="1" applyFont="1" applyFill="1" applyBorder="1" applyAlignment="1" applyProtection="1">
      <alignment horizontal="right" vertical="center"/>
    </xf>
    <xf numFmtId="10" fontId="1" fillId="0" borderId="38" xfId="32" applyNumberFormat="1" applyFont="1" applyBorder="1" applyAlignment="1" applyProtection="1">
      <alignment horizontal="right" vertical="center"/>
    </xf>
    <xf numFmtId="10" fontId="46" fillId="40" borderId="44" xfId="32" applyNumberFormat="1" applyFont="1" applyFill="1" applyBorder="1" applyAlignment="1" applyProtection="1">
      <alignment horizontal="right" vertical="center"/>
    </xf>
    <xf numFmtId="10" fontId="47" fillId="41" borderId="44" xfId="32" applyNumberFormat="1" applyFont="1" applyFill="1" applyBorder="1" applyAlignment="1" applyProtection="1">
      <alignment horizontal="right" vertical="center"/>
    </xf>
    <xf numFmtId="10" fontId="46" fillId="40" borderId="33" xfId="32" applyNumberFormat="1" applyFont="1" applyFill="1" applyBorder="1" applyAlignment="1" applyProtection="1">
      <alignment horizontal="right" vertical="center"/>
    </xf>
    <xf numFmtId="10" fontId="47" fillId="41" borderId="34" xfId="32" applyNumberFormat="1" applyFont="1" applyFill="1" applyBorder="1" applyAlignment="1" applyProtection="1">
      <alignment vertical="center"/>
      <protection locked="0"/>
    </xf>
    <xf numFmtId="10" fontId="16" fillId="40" borderId="38" xfId="32" applyNumberFormat="1" applyFont="1" applyFill="1" applyBorder="1" applyAlignment="1" applyProtection="1">
      <alignment horizontal="right" vertical="center"/>
    </xf>
    <xf numFmtId="10" fontId="47" fillId="41" borderId="34" xfId="32" applyNumberFormat="1" applyFont="1" applyFill="1" applyBorder="1" applyAlignment="1" applyProtection="1">
      <alignment horizontal="right" vertical="center"/>
    </xf>
    <xf numFmtId="0" fontId="47" fillId="0" borderId="15" xfId="22" applyFont="1" applyFill="1" applyBorder="1" applyAlignment="1" applyProtection="1">
      <alignment vertical="top"/>
    </xf>
    <xf numFmtId="0" fontId="47" fillId="0" borderId="16" xfId="22" applyFont="1" applyFill="1" applyBorder="1" applyAlignment="1" applyProtection="1">
      <alignment vertical="top"/>
    </xf>
    <xf numFmtId="0" fontId="47" fillId="0" borderId="18" xfId="22" applyFont="1" applyFill="1" applyBorder="1" applyAlignment="1" applyProtection="1">
      <alignment vertical="top"/>
    </xf>
    <xf numFmtId="0" fontId="47" fillId="41" borderId="49" xfId="22" applyFont="1" applyFill="1" applyBorder="1" applyProtection="1"/>
    <xf numFmtId="0" fontId="46" fillId="0" borderId="18" xfId="22" applyFont="1" applyFill="1" applyBorder="1" applyAlignment="1" applyProtection="1">
      <alignment vertical="top"/>
    </xf>
    <xf numFmtId="0" fontId="47" fillId="0" borderId="18" xfId="22" applyFont="1" applyFill="1" applyBorder="1" applyAlignment="1" applyProtection="1">
      <alignment horizontal="left" vertical="top" indent="1"/>
    </xf>
    <xf numFmtId="0" fontId="46" fillId="0" borderId="18" xfId="22" applyFont="1" applyBorder="1" applyAlignment="1" applyProtection="1">
      <alignment horizontal="left" vertical="top"/>
    </xf>
    <xf numFmtId="0" fontId="47" fillId="41" borderId="35" xfId="22" applyFont="1" applyFill="1" applyBorder="1" applyProtection="1"/>
    <xf numFmtId="0" fontId="47" fillId="0" borderId="15" xfId="22" applyFont="1" applyBorder="1" applyAlignment="1" applyProtection="1">
      <alignment vertical="top"/>
    </xf>
    <xf numFmtId="0" fontId="47" fillId="0" borderId="16" xfId="22" applyFont="1" applyFill="1" applyBorder="1" applyAlignment="1" applyProtection="1">
      <alignment wrapText="1"/>
    </xf>
    <xf numFmtId="0" fontId="47" fillId="0" borderId="18" xfId="22" applyFont="1" applyBorder="1" applyAlignment="1" applyProtection="1">
      <alignment vertical="top"/>
    </xf>
    <xf numFmtId="0" fontId="46" fillId="0" borderId="18" xfId="22" applyFont="1" applyBorder="1" applyAlignment="1" applyProtection="1">
      <alignment horizontal="left" vertical="top" wrapText="1"/>
    </xf>
    <xf numFmtId="0" fontId="46" fillId="0" borderId="0" xfId="22" applyFont="1" applyBorder="1" applyAlignment="1" applyProtection="1">
      <alignment horizontal="right"/>
      <protection locked="0"/>
    </xf>
    <xf numFmtId="0" fontId="46" fillId="0" borderId="0" xfId="22" applyFont="1" applyBorder="1" applyAlignment="1" applyProtection="1">
      <alignment horizontal="center" vertical="center"/>
      <protection locked="0"/>
    </xf>
    <xf numFmtId="0" fontId="46" fillId="0" borderId="0" xfId="22" applyFont="1" applyFill="1" applyBorder="1" applyProtection="1"/>
    <xf numFmtId="0" fontId="46" fillId="0" borderId="0" xfId="22" applyFont="1" applyBorder="1" applyProtection="1">
      <protection locked="0"/>
    </xf>
    <xf numFmtId="44" fontId="1" fillId="0" borderId="0" xfId="0" applyNumberFormat="1" applyFont="1" applyBorder="1"/>
    <xf numFmtId="0" fontId="46" fillId="0" borderId="0" xfId="22" applyFont="1" applyFill="1" applyBorder="1" applyAlignment="1" applyProtection="1">
      <alignment horizontal="right"/>
      <protection locked="0"/>
    </xf>
    <xf numFmtId="0" fontId="46" fillId="0" borderId="0" xfId="22" applyFont="1" applyFill="1" applyBorder="1" applyAlignment="1" applyProtection="1">
      <alignment horizontal="center" vertical="center"/>
      <protection locked="0"/>
    </xf>
    <xf numFmtId="0" fontId="46" fillId="0" borderId="0" xfId="22" applyFont="1" applyFill="1" applyBorder="1" applyProtection="1">
      <protection locked="0"/>
    </xf>
    <xf numFmtId="0" fontId="1" fillId="0" borderId="0" xfId="0" applyFont="1" applyFill="1" applyBorder="1"/>
    <xf numFmtId="0" fontId="22" fillId="0" borderId="0" xfId="0" quotePrefix="1" applyFont="1" applyFill="1" applyBorder="1" applyAlignment="1" applyProtection="1">
      <alignment horizontal="left" vertical="top"/>
      <protection locked="0"/>
    </xf>
    <xf numFmtId="0" fontId="0" fillId="0" borderId="0" xfId="0" applyFill="1" applyBorder="1" applyAlignment="1" applyProtection="1">
      <alignment horizontal="left" vertical="top" wrapText="1"/>
      <protection locked="0"/>
    </xf>
    <xf numFmtId="0" fontId="22" fillId="0" borderId="0" xfId="0" applyFont="1" applyFill="1" applyBorder="1" applyAlignment="1" applyProtection="1">
      <alignment horizontal="center" vertical="top"/>
      <protection locked="0"/>
    </xf>
    <xf numFmtId="177" fontId="22" fillId="0" borderId="0" xfId="0" applyNumberFormat="1" applyFont="1" applyFill="1" applyBorder="1" applyAlignment="1" applyProtection="1">
      <alignment horizontal="left" vertical="top"/>
    </xf>
    <xf numFmtId="179" fontId="50" fillId="0" borderId="38" xfId="31" applyNumberFormat="1" applyFont="1" applyBorder="1" applyAlignment="1" applyProtection="1">
      <alignment horizontal="right" vertical="center"/>
    </xf>
    <xf numFmtId="164" fontId="50" fillId="0" borderId="32" xfId="31" applyFont="1" applyBorder="1" applyAlignment="1" applyProtection="1">
      <alignment horizontal="right" vertical="center"/>
    </xf>
    <xf numFmtId="179" fontId="50" fillId="0" borderId="38" xfId="31" applyNumberFormat="1" applyFont="1" applyFill="1" applyBorder="1" applyAlignment="1" applyProtection="1">
      <alignment horizontal="right" vertical="center"/>
    </xf>
    <xf numFmtId="179" fontId="50" fillId="0" borderId="38" xfId="31" applyNumberFormat="1" applyFont="1" applyFill="1" applyBorder="1" applyAlignment="1" applyProtection="1">
      <alignment horizontal="right" vertical="center"/>
      <protection locked="0"/>
    </xf>
    <xf numFmtId="182" fontId="1" fillId="0" borderId="0" xfId="0" applyNumberFormat="1" applyFont="1" applyAlignment="1"/>
    <xf numFmtId="0" fontId="46" fillId="46" borderId="0" xfId="22" applyFont="1" applyFill="1" applyAlignment="1" applyProtection="1">
      <alignment horizontal="left"/>
      <protection locked="0"/>
    </xf>
    <xf numFmtId="0" fontId="47" fillId="46" borderId="0" xfId="22" applyFont="1" applyFill="1" applyProtection="1"/>
    <xf numFmtId="44" fontId="46" fillId="40" borderId="22" xfId="22" applyNumberFormat="1" applyFont="1" applyFill="1" applyBorder="1" applyAlignment="1" applyProtection="1">
      <alignment horizontal="right" vertical="center"/>
    </xf>
    <xf numFmtId="10" fontId="51" fillId="0" borderId="38" xfId="22" applyNumberFormat="1" applyFont="1" applyFill="1" applyBorder="1" applyAlignment="1" applyProtection="1">
      <alignment horizontal="right" vertical="center"/>
    </xf>
    <xf numFmtId="164" fontId="50" fillId="0" borderId="32" xfId="31" applyNumberFormat="1" applyFont="1" applyBorder="1" applyAlignment="1" applyProtection="1">
      <alignment horizontal="right" vertical="center"/>
    </xf>
    <xf numFmtId="0" fontId="22" fillId="38" borderId="23" xfId="0" applyFont="1" applyFill="1" applyBorder="1" applyAlignment="1" applyProtection="1">
      <alignment horizontal="center"/>
      <protection locked="0"/>
    </xf>
    <xf numFmtId="176" fontId="22" fillId="39" borderId="25" xfId="0" applyNumberFormat="1" applyFont="1" applyFill="1" applyBorder="1" applyAlignment="1" applyProtection="1">
      <alignment horizontal="left"/>
      <protection locked="0"/>
    </xf>
    <xf numFmtId="0" fontId="45" fillId="0" borderId="0" xfId="0" applyFont="1" applyAlignment="1">
      <alignment horizontal="center" wrapText="1"/>
    </xf>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38" fillId="34" borderId="10" xfId="0" applyFont="1" applyFill="1" applyBorder="1" applyAlignment="1" applyProtection="1">
      <alignment horizontal="left" vertical="center"/>
      <protection locked="0"/>
    </xf>
    <xf numFmtId="0" fontId="38" fillId="34" borderId="11" xfId="0" applyFont="1" applyFill="1" applyBorder="1" applyAlignment="1" applyProtection="1">
      <alignment horizontal="left" vertical="center"/>
      <protection locked="0"/>
    </xf>
    <xf numFmtId="0" fontId="38"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28"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4" fillId="35" borderId="10" xfId="0" applyNumberFormat="1" applyFont="1" applyFill="1" applyBorder="1" applyAlignment="1" applyProtection="1">
      <alignment horizontal="center" vertical="center"/>
      <protection locked="0"/>
    </xf>
    <xf numFmtId="0" fontId="34" fillId="35" borderId="11" xfId="0" applyNumberFormat="1" applyFont="1" applyFill="1" applyBorder="1" applyAlignment="1" applyProtection="1">
      <alignment horizontal="center" vertical="center"/>
      <protection locked="0"/>
    </xf>
    <xf numFmtId="0" fontId="34" fillId="35" borderId="12" xfId="0" applyNumberFormat="1" applyFont="1" applyFill="1" applyBorder="1" applyAlignment="1" applyProtection="1">
      <alignment horizontal="center" vertical="center"/>
      <protection locked="0"/>
    </xf>
    <xf numFmtId="0" fontId="34" fillId="0" borderId="0" xfId="0" applyFont="1" applyAlignment="1" applyProtection="1">
      <alignment horizontal="right" vertical="center" wrapText="1" indent="2"/>
    </xf>
    <xf numFmtId="0" fontId="34" fillId="0" borderId="36" xfId="0" applyFont="1" applyBorder="1" applyAlignment="1" applyProtection="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49" fontId="0" fillId="0" borderId="0" xfId="0" applyNumberFormat="1" applyBorder="1" applyAlignment="1">
      <alignment horizontal="left" vertical="center" wrapText="1"/>
    </xf>
    <xf numFmtId="0" fontId="23" fillId="38" borderId="0" xfId="0" applyFont="1" applyFill="1" applyBorder="1" applyAlignment="1" applyProtection="1">
      <alignment vertical="center"/>
      <protection locked="0"/>
    </xf>
    <xf numFmtId="0" fontId="16" fillId="0" borderId="0" xfId="0" applyFont="1" applyFill="1" applyBorder="1" applyAlignment="1">
      <alignment horizontal="left" vertical="center"/>
    </xf>
    <xf numFmtId="0" fontId="23" fillId="38" borderId="0" xfId="0" applyFont="1" applyFill="1" applyBorder="1" applyAlignment="1" applyProtection="1">
      <protection locked="0"/>
    </xf>
    <xf numFmtId="0" fontId="24" fillId="0" borderId="0" xfId="0" applyFont="1" applyFill="1" applyBorder="1" applyAlignment="1">
      <alignment horizontal="center" vertical="center"/>
    </xf>
    <xf numFmtId="0" fontId="34" fillId="0" borderId="0" xfId="0" applyFont="1" applyFill="1" applyBorder="1" applyAlignment="1" applyProtection="1">
      <alignment horizontal="center"/>
      <protection locked="0"/>
    </xf>
    <xf numFmtId="0" fontId="22" fillId="38" borderId="0" xfId="0" applyFont="1"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4" fillId="33" borderId="0" xfId="0" applyFont="1" applyFill="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7" fillId="33" borderId="0" xfId="0" applyFont="1" applyFill="1" applyBorder="1" applyAlignment="1" applyProtection="1">
      <alignment horizontal="center" vertical="top" wrapText="1"/>
      <protection locked="0"/>
    </xf>
    <xf numFmtId="0" fontId="22" fillId="33" borderId="24" xfId="0" applyFont="1" applyFill="1" applyBorder="1" applyAlignment="1" applyProtection="1">
      <alignment horizontal="left" vertical="top" wrapText="1"/>
      <protection locked="0"/>
    </xf>
    <xf numFmtId="0" fontId="0" fillId="33" borderId="24" xfId="0" applyFill="1" applyBorder="1" applyAlignment="1" applyProtection="1">
      <alignment horizontal="left" vertical="top" wrapText="1"/>
      <protection locked="0"/>
    </xf>
    <xf numFmtId="0" fontId="24" fillId="0" borderId="0" xfId="0" applyFont="1" applyBorder="1" applyAlignment="1" applyProtection="1">
      <alignment horizontal="left" vertical="center" wrapText="1"/>
      <protection locked="0"/>
    </xf>
    <xf numFmtId="0" fontId="29" fillId="0" borderId="0" xfId="27" applyFont="1" applyBorder="1" applyAlignment="1" applyProtection="1">
      <alignment horizontal="center" vertical="center" wrapText="1"/>
    </xf>
    <xf numFmtId="0" fontId="29" fillId="0" borderId="21" xfId="27" applyFont="1" applyBorder="1" applyAlignment="1" applyProtection="1">
      <alignment horizontal="center" vertical="center" wrapText="1"/>
    </xf>
    <xf numFmtId="0" fontId="32" fillId="0" borderId="0" xfId="0" applyFont="1" applyAlignment="1" applyProtection="1">
      <alignment horizontal="left" vertical="top" wrapText="1"/>
    </xf>
    <xf numFmtId="0" fontId="29" fillId="0" borderId="0" xfId="27" applyFont="1" applyAlignment="1" applyProtection="1">
      <alignment horizontal="center" vertical="center" wrapText="1"/>
    </xf>
    <xf numFmtId="0" fontId="39" fillId="0" borderId="0" xfId="27" applyFont="1" applyAlignment="1" applyProtection="1">
      <alignment horizontal="center" vertical="center" wrapText="1"/>
    </xf>
    <xf numFmtId="0" fontId="16" fillId="42" borderId="45" xfId="0" applyFont="1" applyFill="1" applyBorder="1" applyAlignment="1">
      <alignment horizontal="center" vertical="center" wrapText="1"/>
    </xf>
    <xf numFmtId="0" fontId="16" fillId="42" borderId="48" xfId="0" applyFont="1" applyFill="1" applyBorder="1" applyAlignment="1">
      <alignment horizontal="center" vertical="center" wrapText="1"/>
    </xf>
    <xf numFmtId="0" fontId="44" fillId="42" borderId="45" xfId="0" applyFont="1" applyFill="1" applyBorder="1" applyAlignment="1">
      <alignment horizontal="center" vertical="center" wrapText="1"/>
    </xf>
    <xf numFmtId="0" fontId="19" fillId="33" borderId="0" xfId="81" applyFont="1" applyFill="1" applyBorder="1" applyAlignment="1" applyProtection="1">
      <alignment horizontal="left" vertical="top" wrapText="1" indent="2"/>
      <protection locked="0"/>
    </xf>
    <xf numFmtId="15" fontId="41" fillId="0" borderId="0" xfId="80" applyNumberFormat="1" applyFont="1" applyAlignment="1" applyProtection="1">
      <alignment horizontal="left" wrapText="1"/>
    </xf>
    <xf numFmtId="0" fontId="46" fillId="35" borderId="0" xfId="22" applyFont="1" applyFill="1" applyAlignment="1" applyProtection="1">
      <alignment horizontal="left" vertical="center"/>
      <protection locked="0"/>
    </xf>
    <xf numFmtId="0" fontId="13" fillId="45" borderId="30" xfId="22" applyFont="1" applyFill="1" applyBorder="1" applyAlignment="1" applyProtection="1">
      <alignment horizontal="center"/>
    </xf>
    <xf numFmtId="0" fontId="13" fillId="45" borderId="37" xfId="22" applyFont="1" applyFill="1" applyBorder="1" applyAlignment="1" applyProtection="1">
      <alignment horizontal="center"/>
    </xf>
    <xf numFmtId="0" fontId="13" fillId="45" borderId="31" xfId="22" applyFont="1" applyFill="1" applyBorder="1" applyAlignment="1" applyProtection="1">
      <alignment horizontal="center"/>
    </xf>
    <xf numFmtId="0" fontId="46" fillId="40" borderId="49" xfId="22" applyFont="1" applyFill="1" applyBorder="1" applyAlignment="1" applyProtection="1">
      <alignment horizontal="left" vertical="top" wrapText="1"/>
    </xf>
    <xf numFmtId="0" fontId="46" fillId="40" borderId="41" xfId="22" applyFont="1" applyFill="1" applyBorder="1" applyAlignment="1" applyProtection="1">
      <alignment horizontal="left" vertical="top" wrapText="1"/>
    </xf>
    <xf numFmtId="0" fontId="46" fillId="0" borderId="32" xfId="22" applyFont="1" applyFill="1" applyBorder="1" applyAlignment="1" applyProtection="1">
      <alignment horizontal="center" wrapText="1"/>
    </xf>
    <xf numFmtId="0" fontId="46" fillId="0" borderId="33" xfId="22" applyFont="1" applyFill="1" applyBorder="1" applyAlignment="1" applyProtection="1">
      <alignment horizontal="center" wrapText="1"/>
    </xf>
  </cellXfs>
  <cellStyles count="82">
    <cellStyle name="$" xfId="3" xr:uid="{00000000-0005-0000-0000-000000000000}"/>
    <cellStyle name="$.00" xfId="4" xr:uid="{00000000-0005-0000-0000-000001000000}"/>
    <cellStyle name="$_9. Rev2Cost_GDPIPI" xfId="24" xr:uid="{00000000-0005-0000-0000-000002000000}"/>
    <cellStyle name="$_lists" xfId="17" xr:uid="{00000000-0005-0000-0000-000003000000}"/>
    <cellStyle name="$_lists_4. Current Monthly Fixed Charge" xfId="20" xr:uid="{00000000-0005-0000-0000-000004000000}"/>
    <cellStyle name="$_Sheet4" xfId="28" xr:uid="{00000000-0005-0000-0000-000005000000}"/>
    <cellStyle name="$M" xfId="5" xr:uid="{00000000-0005-0000-0000-000006000000}"/>
    <cellStyle name="$M.00" xfId="6" xr:uid="{00000000-0005-0000-0000-000007000000}"/>
    <cellStyle name="$M_9. Rev2Cost_GDPIPI" xfId="25" xr:uid="{00000000-0005-0000-0000-000008000000}"/>
    <cellStyle name="20% - Accent1 2" xfId="33" xr:uid="{00000000-0005-0000-0000-000009000000}"/>
    <cellStyle name="20% - Accent2 2" xfId="34" xr:uid="{00000000-0005-0000-0000-00000A000000}"/>
    <cellStyle name="20% - Accent3 2" xfId="35" xr:uid="{00000000-0005-0000-0000-00000B000000}"/>
    <cellStyle name="20% - Accent4 2" xfId="36" xr:uid="{00000000-0005-0000-0000-00000C000000}"/>
    <cellStyle name="20% - Accent5 2" xfId="37" xr:uid="{00000000-0005-0000-0000-00000D000000}"/>
    <cellStyle name="20% - Accent6 2" xfId="38" xr:uid="{00000000-0005-0000-0000-00000E000000}"/>
    <cellStyle name="40% - Accent1 2" xfId="39" xr:uid="{00000000-0005-0000-0000-00000F000000}"/>
    <cellStyle name="40% - Accent2 2" xfId="40" xr:uid="{00000000-0005-0000-0000-000010000000}"/>
    <cellStyle name="40% - Accent3 2" xfId="41" xr:uid="{00000000-0005-0000-0000-000011000000}"/>
    <cellStyle name="40% - Accent4 2" xfId="42" xr:uid="{00000000-0005-0000-0000-000012000000}"/>
    <cellStyle name="40% - Accent5 2" xfId="43" xr:uid="{00000000-0005-0000-0000-000013000000}"/>
    <cellStyle name="40% - Accent6 2" xfId="44" xr:uid="{00000000-0005-0000-0000-000014000000}"/>
    <cellStyle name="60% - Accent1" xfId="2" builtinId="32"/>
    <cellStyle name="60% - Accent1 2" xfId="45" xr:uid="{00000000-0005-0000-0000-000016000000}"/>
    <cellStyle name="60% - Accent2 2" xfId="46" xr:uid="{00000000-0005-0000-0000-000017000000}"/>
    <cellStyle name="60% - Accent3 2" xfId="47" xr:uid="{00000000-0005-0000-0000-000018000000}"/>
    <cellStyle name="60% - Accent4 2" xfId="48" xr:uid="{00000000-0005-0000-0000-000019000000}"/>
    <cellStyle name="60% - Accent5 2" xfId="49" xr:uid="{00000000-0005-0000-0000-00001A000000}"/>
    <cellStyle name="60% - Accent6 2" xfId="50" xr:uid="{00000000-0005-0000-0000-00001B000000}"/>
    <cellStyle name="Accent1 2" xfId="51" xr:uid="{00000000-0005-0000-0000-00001C000000}"/>
    <cellStyle name="Accent2 2" xfId="52" xr:uid="{00000000-0005-0000-0000-00001D000000}"/>
    <cellStyle name="Accent3 2" xfId="53" xr:uid="{00000000-0005-0000-0000-00001E000000}"/>
    <cellStyle name="Accent4 2" xfId="54" xr:uid="{00000000-0005-0000-0000-00001F000000}"/>
    <cellStyle name="Accent5 2" xfId="55" xr:uid="{00000000-0005-0000-0000-000020000000}"/>
    <cellStyle name="Accent6 2" xfId="56" xr:uid="{00000000-0005-0000-0000-000021000000}"/>
    <cellStyle name="Bad 2" xfId="57" xr:uid="{00000000-0005-0000-0000-000022000000}"/>
    <cellStyle name="Calculation 2" xfId="58" xr:uid="{00000000-0005-0000-0000-000023000000}"/>
    <cellStyle name="Check Cell 2" xfId="59" xr:uid="{00000000-0005-0000-0000-000024000000}"/>
    <cellStyle name="Comma 2" xfId="60" xr:uid="{00000000-0005-0000-0000-000025000000}"/>
    <cellStyle name="Comma 3" xfId="61" xr:uid="{00000000-0005-0000-0000-000026000000}"/>
    <cellStyle name="Comma 4" xfId="19" xr:uid="{00000000-0005-0000-0000-000027000000}"/>
    <cellStyle name="Comma0" xfId="7" xr:uid="{00000000-0005-0000-0000-000028000000}"/>
    <cellStyle name="Currency 2" xfId="31" xr:uid="{00000000-0005-0000-0000-000029000000}"/>
    <cellStyle name="Currency 3" xfId="30" xr:uid="{00000000-0005-0000-0000-00002A000000}"/>
    <cellStyle name="Currency0" xfId="8" xr:uid="{00000000-0005-0000-0000-00002B000000}"/>
    <cellStyle name="Date" xfId="9" xr:uid="{00000000-0005-0000-0000-00002C000000}"/>
    <cellStyle name="Explanatory Text 2" xfId="62" xr:uid="{00000000-0005-0000-0000-00002D000000}"/>
    <cellStyle name="Fixed" xfId="10" xr:uid="{00000000-0005-0000-0000-00002E000000}"/>
    <cellStyle name="Good 2" xfId="63" xr:uid="{00000000-0005-0000-0000-00002F000000}"/>
    <cellStyle name="Grey" xfId="11" xr:uid="{00000000-0005-0000-0000-000030000000}"/>
    <cellStyle name="Heading 1 2" xfId="64" xr:uid="{00000000-0005-0000-0000-000031000000}"/>
    <cellStyle name="Heading 2 2" xfId="65" xr:uid="{00000000-0005-0000-0000-000032000000}"/>
    <cellStyle name="Heading 3 2" xfId="66" xr:uid="{00000000-0005-0000-0000-000033000000}"/>
    <cellStyle name="Heading 4 2" xfId="67" xr:uid="{00000000-0005-0000-0000-000034000000}"/>
    <cellStyle name="Input [yellow]" xfId="12" xr:uid="{00000000-0005-0000-0000-000035000000}"/>
    <cellStyle name="Input 2" xfId="68" xr:uid="{00000000-0005-0000-0000-000036000000}"/>
    <cellStyle name="Linked Cell 2" xfId="69" xr:uid="{00000000-0005-0000-0000-000037000000}"/>
    <cellStyle name="M" xfId="13" xr:uid="{00000000-0005-0000-0000-000038000000}"/>
    <cellStyle name="M.00" xfId="14" xr:uid="{00000000-0005-0000-0000-000039000000}"/>
    <cellStyle name="M_9. Rev2Cost_GDPIPI" xfId="26" xr:uid="{00000000-0005-0000-0000-00003A000000}"/>
    <cellStyle name="M_lists" xfId="18" xr:uid="{00000000-0005-0000-0000-00003B000000}"/>
    <cellStyle name="M_lists_4. Current Monthly Fixed Charge" xfId="21" xr:uid="{00000000-0005-0000-0000-00003C000000}"/>
    <cellStyle name="M_Sheet4" xfId="29" xr:uid="{00000000-0005-0000-0000-00003D000000}"/>
    <cellStyle name="Neutral 2" xfId="70" xr:uid="{00000000-0005-0000-0000-00003E000000}"/>
    <cellStyle name="Normal" xfId="0" builtinId="0"/>
    <cellStyle name="Normal - Style1" xfId="15" xr:uid="{00000000-0005-0000-0000-000040000000}"/>
    <cellStyle name="Normal 2" xfId="22" xr:uid="{00000000-0005-0000-0000-000041000000}"/>
    <cellStyle name="Normal 3" xfId="71" xr:uid="{00000000-0005-0000-0000-000042000000}"/>
    <cellStyle name="Normal 4" xfId="72" xr:uid="{00000000-0005-0000-0000-000043000000}"/>
    <cellStyle name="Normal 5" xfId="73" xr:uid="{00000000-0005-0000-0000-000044000000}"/>
    <cellStyle name="Normal_9. Rev2Cost_GDPIPI" xfId="27" xr:uid="{00000000-0005-0000-0000-000045000000}"/>
    <cellStyle name="Normal_lists_1" xfId="81" xr:uid="{00000000-0005-0000-0000-000046000000}"/>
    <cellStyle name="Normal_Sheet4" xfId="80" xr:uid="{00000000-0005-0000-0000-000047000000}"/>
    <cellStyle name="Normal_Sheet7" xfId="23" xr:uid="{00000000-0005-0000-0000-000048000000}"/>
    <cellStyle name="Note 2" xfId="74" xr:uid="{00000000-0005-0000-0000-000049000000}"/>
    <cellStyle name="Output 2" xfId="75" xr:uid="{00000000-0005-0000-0000-00004A000000}"/>
    <cellStyle name="Percent" xfId="1" builtinId="5"/>
    <cellStyle name="Percent [2]" xfId="16" xr:uid="{00000000-0005-0000-0000-00004C000000}"/>
    <cellStyle name="Percent 2" xfId="32" xr:uid="{00000000-0005-0000-0000-00004D000000}"/>
    <cellStyle name="Percent 3" xfId="76" xr:uid="{00000000-0005-0000-0000-00004E000000}"/>
    <cellStyle name="Title 2" xfId="77" xr:uid="{00000000-0005-0000-0000-00004F000000}"/>
    <cellStyle name="Total 2" xfId="78" xr:uid="{00000000-0005-0000-0000-000050000000}"/>
    <cellStyle name="Warning Text 2" xfId="79" xr:uid="{00000000-0005-0000-0000-000051000000}"/>
  </cellStyles>
  <dxfs count="0"/>
  <tableStyles count="0" defaultTableStyle="TableStyleMedium2" defaultPivotStyle="PivotStyleLight16"/>
  <colors>
    <mruColors>
      <color rgb="FF006600"/>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1"/>
  <sheetViews>
    <sheetView topLeftCell="A10" zoomScaleNormal="100" workbookViewId="0">
      <selection activeCell="P13" sqref="P13"/>
    </sheetView>
  </sheetViews>
  <sheetFormatPr defaultRowHeight="15" x14ac:dyDescent="0.25"/>
  <cols>
    <col min="9" max="9" width="12.7109375" customWidth="1"/>
    <col min="10" max="10" width="0.42578125" hidden="1" customWidth="1"/>
    <col min="11" max="12" width="9.28515625" hidden="1" customWidth="1"/>
    <col min="13" max="13" width="23.7109375" hidden="1" customWidth="1"/>
    <col min="14" max="14" width="9.28515625" hidden="1" customWidth="1"/>
  </cols>
  <sheetData>
    <row r="1" spans="1:16" x14ac:dyDescent="0.25">
      <c r="B1" s="3"/>
      <c r="C1" s="3"/>
      <c r="D1" s="3"/>
      <c r="E1" s="3"/>
      <c r="F1" s="3"/>
      <c r="G1" s="2"/>
      <c r="H1" s="1"/>
      <c r="I1" s="1"/>
      <c r="J1" s="1"/>
      <c r="K1" s="1"/>
      <c r="L1" s="1"/>
      <c r="M1" s="4"/>
      <c r="N1" s="5">
        <v>2.2999999999999998</v>
      </c>
      <c r="O1" s="1"/>
      <c r="P1" s="1"/>
    </row>
    <row r="2" spans="1:16" ht="15.75" x14ac:dyDescent="0.25">
      <c r="A2" s="293" t="s">
        <v>160</v>
      </c>
      <c r="B2" s="293"/>
      <c r="C2" s="293"/>
      <c r="D2" s="293"/>
      <c r="E2" s="293"/>
      <c r="F2" s="293"/>
      <c r="G2" s="293"/>
      <c r="H2" s="293"/>
    </row>
    <row r="3" spans="1:16" ht="15.75" thickBot="1" x14ac:dyDescent="0.3">
      <c r="B3" s="1"/>
      <c r="C3" s="1"/>
      <c r="D3" s="1"/>
      <c r="E3" s="1"/>
      <c r="F3" s="1"/>
      <c r="G3" s="2"/>
      <c r="H3" s="1"/>
      <c r="I3" s="1"/>
      <c r="J3" s="1"/>
      <c r="K3" s="1"/>
      <c r="L3" s="1"/>
      <c r="M3" s="1"/>
      <c r="N3" s="1"/>
      <c r="O3" s="1"/>
      <c r="P3" s="1"/>
    </row>
    <row r="4" spans="1:16" ht="16.5" thickTop="1" thickBot="1" x14ac:dyDescent="0.3">
      <c r="B4" s="1"/>
      <c r="C4" s="1"/>
      <c r="D4" s="1"/>
      <c r="E4" s="9" t="s">
        <v>0</v>
      </c>
      <c r="F4" s="298" t="s">
        <v>14</v>
      </c>
      <c r="G4" s="299"/>
      <c r="H4" s="299"/>
      <c r="I4" s="299"/>
      <c r="J4" s="299"/>
      <c r="K4" s="299"/>
      <c r="L4" s="300"/>
      <c r="M4" s="1"/>
      <c r="N4" s="1"/>
      <c r="O4" s="1"/>
      <c r="P4" s="1"/>
    </row>
    <row r="5" spans="1:16" ht="15.75" thickBot="1" x14ac:dyDescent="0.3">
      <c r="B5" s="1"/>
      <c r="C5" s="1"/>
      <c r="D5" s="1"/>
      <c r="E5" s="6"/>
      <c r="F5" s="7"/>
      <c r="G5" s="8"/>
      <c r="H5" s="7"/>
      <c r="I5" s="7"/>
      <c r="J5" s="7"/>
      <c r="K5" s="1"/>
      <c r="L5" s="1"/>
      <c r="M5" s="1"/>
      <c r="N5" s="1"/>
      <c r="O5" s="1"/>
      <c r="P5" s="1"/>
    </row>
    <row r="6" spans="1:16" ht="16.5" thickTop="1" thickBot="1" x14ac:dyDescent="0.3">
      <c r="B6" s="1"/>
      <c r="C6" s="1"/>
      <c r="D6" s="1"/>
      <c r="E6" s="10" t="s">
        <v>1</v>
      </c>
      <c r="F6" s="301" t="s">
        <v>2</v>
      </c>
      <c r="G6" s="302"/>
      <c r="H6" s="302"/>
      <c r="I6" s="302"/>
      <c r="J6" s="303"/>
      <c r="K6" s="1"/>
      <c r="L6" s="1"/>
      <c r="M6" s="1"/>
      <c r="N6" s="1"/>
      <c r="O6" s="1"/>
      <c r="P6" s="1"/>
    </row>
    <row r="7" spans="1:16" ht="15.75" thickBot="1" x14ac:dyDescent="0.3">
      <c r="A7" s="1"/>
      <c r="B7" s="1"/>
      <c r="C7" s="1"/>
      <c r="D7" s="1"/>
      <c r="E7" s="11"/>
      <c r="F7" s="1"/>
      <c r="G7" s="1"/>
      <c r="H7" s="1"/>
      <c r="I7" s="1"/>
      <c r="J7" s="1"/>
      <c r="K7" s="1"/>
      <c r="L7" s="1"/>
      <c r="M7" s="1"/>
      <c r="N7" s="1"/>
    </row>
    <row r="8" spans="1:16" ht="16.5" thickTop="1" thickBot="1" x14ac:dyDescent="0.3">
      <c r="A8" s="1"/>
      <c r="B8" s="1"/>
      <c r="C8" s="1"/>
      <c r="D8" s="1"/>
      <c r="E8" s="10" t="s">
        <v>3</v>
      </c>
      <c r="F8" s="295" t="s">
        <v>167</v>
      </c>
      <c r="G8" s="296"/>
      <c r="H8" s="296"/>
      <c r="I8" s="296"/>
      <c r="J8" s="297"/>
      <c r="K8" s="1"/>
      <c r="L8" s="1"/>
      <c r="M8" s="1"/>
      <c r="N8" s="1"/>
    </row>
    <row r="9" spans="1:16" ht="15.75" thickBot="1" x14ac:dyDescent="0.3">
      <c r="A9" s="1"/>
      <c r="B9" s="1"/>
      <c r="C9" s="1"/>
      <c r="D9" s="1"/>
      <c r="E9" s="11"/>
      <c r="F9" s="1"/>
      <c r="G9" s="1"/>
      <c r="H9" s="1"/>
      <c r="I9" s="1"/>
      <c r="J9" s="1"/>
      <c r="K9" s="1"/>
      <c r="L9" s="1"/>
      <c r="M9" s="1"/>
      <c r="N9" s="1"/>
    </row>
    <row r="10" spans="1:16" ht="16.5" thickTop="1" thickBot="1" x14ac:dyDescent="0.3">
      <c r="A10" s="1"/>
      <c r="B10" s="1"/>
      <c r="C10" s="1"/>
      <c r="D10" s="1"/>
      <c r="E10" s="10" t="s">
        <v>4</v>
      </c>
      <c r="F10" s="295" t="s">
        <v>165</v>
      </c>
      <c r="G10" s="296"/>
      <c r="H10" s="296"/>
      <c r="I10" s="296"/>
      <c r="J10" s="297"/>
      <c r="K10" s="1"/>
      <c r="L10" s="1"/>
      <c r="M10" s="1"/>
      <c r="N10" s="1"/>
    </row>
    <row r="11" spans="1:16" ht="15.75" thickBot="1" x14ac:dyDescent="0.3">
      <c r="A11" s="1"/>
      <c r="B11" s="1"/>
      <c r="C11" s="1"/>
      <c r="D11" s="1"/>
      <c r="E11" s="12"/>
      <c r="F11" s="7"/>
      <c r="G11" s="8"/>
      <c r="H11" s="7"/>
      <c r="I11" s="7"/>
      <c r="J11" s="7"/>
      <c r="K11" s="1"/>
      <c r="L11" s="1"/>
      <c r="M11" s="1"/>
      <c r="N11" s="1"/>
    </row>
    <row r="12" spans="1:16" ht="16.5" thickTop="1" thickBot="1" x14ac:dyDescent="0.3">
      <c r="A12" s="1"/>
      <c r="B12" s="1"/>
      <c r="C12" s="1"/>
      <c r="D12" s="1"/>
      <c r="E12" s="9" t="s">
        <v>5</v>
      </c>
      <c r="F12" s="295" t="s">
        <v>161</v>
      </c>
      <c r="G12" s="296"/>
      <c r="H12" s="296"/>
      <c r="I12" s="296"/>
      <c r="J12" s="297"/>
      <c r="K12" s="1"/>
      <c r="L12" s="1"/>
      <c r="M12" s="1"/>
      <c r="N12" s="1"/>
    </row>
    <row r="13" spans="1:16" ht="15.75" thickBot="1" x14ac:dyDescent="0.3">
      <c r="A13" s="1"/>
      <c r="B13" s="1"/>
      <c r="C13" s="1"/>
      <c r="D13" s="1"/>
      <c r="E13" s="12"/>
      <c r="F13" s="7"/>
      <c r="G13" s="8"/>
      <c r="H13" s="7"/>
      <c r="I13" s="7"/>
      <c r="J13" s="7"/>
      <c r="K13" s="1"/>
      <c r="L13" s="1"/>
      <c r="M13" s="1"/>
      <c r="N13" s="1"/>
    </row>
    <row r="14" spans="1:16" ht="16.5" thickTop="1" thickBot="1" x14ac:dyDescent="0.3">
      <c r="A14" s="1"/>
      <c r="B14" s="1"/>
      <c r="C14" s="1"/>
      <c r="D14" s="1"/>
      <c r="E14" s="9" t="s">
        <v>6</v>
      </c>
      <c r="F14" s="309" t="s">
        <v>7</v>
      </c>
      <c r="G14" s="310"/>
      <c r="H14" s="310"/>
      <c r="I14" s="310"/>
      <c r="J14" s="311"/>
      <c r="K14" s="1"/>
      <c r="L14" s="1"/>
      <c r="M14" s="1"/>
      <c r="N14" s="1"/>
    </row>
    <row r="15" spans="1:16" ht="15.75" thickBot="1" x14ac:dyDescent="0.3">
      <c r="A15" s="1"/>
      <c r="B15" s="1"/>
      <c r="C15" s="1"/>
      <c r="D15" s="1"/>
      <c r="E15" s="12"/>
      <c r="F15" s="7"/>
      <c r="G15" s="8"/>
      <c r="H15" s="7"/>
      <c r="I15" s="7"/>
      <c r="J15" s="7"/>
      <c r="K15" s="1"/>
      <c r="L15" s="1"/>
      <c r="M15" s="1"/>
      <c r="N15" s="1"/>
    </row>
    <row r="16" spans="1:16" ht="16.5" thickTop="1" thickBot="1" x14ac:dyDescent="0.3">
      <c r="A16" s="1"/>
      <c r="B16" s="1"/>
      <c r="C16" s="1"/>
      <c r="D16" s="1"/>
      <c r="E16" s="9" t="s">
        <v>8</v>
      </c>
      <c r="F16" s="317">
        <v>44682</v>
      </c>
      <c r="G16" s="318"/>
      <c r="H16" s="318"/>
      <c r="I16" s="318"/>
      <c r="J16" s="319"/>
      <c r="K16" s="1"/>
      <c r="L16" s="1"/>
      <c r="M16" s="1"/>
      <c r="N16" s="1"/>
    </row>
    <row r="17" spans="1:14" ht="15.75" thickBot="1" x14ac:dyDescent="0.3">
      <c r="A17" s="1"/>
      <c r="B17" s="1"/>
      <c r="C17" s="1"/>
      <c r="D17" s="1"/>
      <c r="E17" s="1"/>
      <c r="F17" s="1"/>
      <c r="G17" s="1"/>
      <c r="H17" s="1"/>
      <c r="I17" s="1"/>
      <c r="J17" s="1"/>
      <c r="K17" s="1"/>
      <c r="L17" s="1"/>
      <c r="M17" s="1"/>
      <c r="N17" s="1"/>
    </row>
    <row r="18" spans="1:14" ht="16.5" thickTop="1" thickBot="1" x14ac:dyDescent="0.3">
      <c r="A18" s="1"/>
      <c r="B18" s="1"/>
      <c r="C18" s="1"/>
      <c r="D18" s="1"/>
      <c r="E18" s="18" t="s">
        <v>9</v>
      </c>
      <c r="F18" s="312" t="s">
        <v>153</v>
      </c>
      <c r="G18" s="313"/>
      <c r="H18" s="314"/>
      <c r="I18" s="1"/>
      <c r="J18" s="1"/>
      <c r="K18" s="1"/>
      <c r="L18" s="1"/>
      <c r="M18" s="1"/>
      <c r="N18" s="1"/>
    </row>
    <row r="19" spans="1:14" ht="15.75" thickBot="1" x14ac:dyDescent="0.3">
      <c r="A19" s="1"/>
      <c r="B19" s="1"/>
      <c r="C19" s="1"/>
      <c r="D19" s="1"/>
      <c r="E19" s="1"/>
      <c r="F19" s="1"/>
      <c r="G19" s="1"/>
      <c r="H19" s="1"/>
      <c r="I19" s="1"/>
      <c r="J19" s="1"/>
      <c r="K19" s="1"/>
      <c r="L19" s="1"/>
      <c r="M19" s="1"/>
      <c r="N19" s="1"/>
    </row>
    <row r="20" spans="1:14" ht="48.75" customHeight="1" thickTop="1" thickBot="1" x14ac:dyDescent="0.3">
      <c r="A20" s="315" t="s">
        <v>147</v>
      </c>
      <c r="B20" s="315"/>
      <c r="C20" s="315"/>
      <c r="D20" s="315"/>
      <c r="E20" s="316"/>
      <c r="F20" s="312">
        <v>2013</v>
      </c>
      <c r="G20" s="313"/>
      <c r="H20" s="314"/>
      <c r="I20" s="1"/>
      <c r="J20" s="1"/>
      <c r="K20" s="1"/>
      <c r="L20" s="1"/>
      <c r="M20" s="1"/>
      <c r="N20" s="1"/>
    </row>
    <row r="21" spans="1:14" x14ac:dyDescent="0.25">
      <c r="A21" s="1"/>
      <c r="B21" s="1"/>
      <c r="C21" s="1"/>
      <c r="D21" s="1"/>
      <c r="E21" s="1"/>
      <c r="F21" s="1"/>
      <c r="G21" s="1"/>
      <c r="H21" s="1"/>
      <c r="I21" s="1"/>
      <c r="J21" s="1"/>
      <c r="K21" s="1"/>
      <c r="L21" s="1"/>
      <c r="M21" s="1"/>
      <c r="N21" s="1"/>
    </row>
    <row r="22" spans="1:14" x14ac:dyDescent="0.25">
      <c r="A22" s="1"/>
      <c r="B22" s="14" t="s">
        <v>10</v>
      </c>
      <c r="C22" s="1"/>
      <c r="D22" s="1"/>
      <c r="E22" s="1"/>
      <c r="F22" s="1"/>
      <c r="G22" s="1"/>
      <c r="H22" s="1"/>
      <c r="I22" s="1"/>
      <c r="J22" s="1"/>
      <c r="K22" s="1"/>
      <c r="L22" s="1"/>
      <c r="M22" s="1"/>
      <c r="N22" s="1"/>
    </row>
    <row r="23" spans="1:14" ht="15.75" thickBot="1" x14ac:dyDescent="0.3">
      <c r="A23" s="1"/>
      <c r="B23" s="1"/>
      <c r="C23" s="1"/>
      <c r="D23" s="1"/>
      <c r="E23" s="1"/>
      <c r="F23" s="1"/>
      <c r="G23" s="1"/>
      <c r="H23" s="1"/>
      <c r="I23" s="1"/>
      <c r="J23" s="1"/>
      <c r="K23" s="1"/>
      <c r="L23" s="1"/>
      <c r="M23" s="1"/>
      <c r="N23" s="1"/>
    </row>
    <row r="24" spans="1:14" ht="15.75" thickBot="1" x14ac:dyDescent="0.3">
      <c r="A24" s="1"/>
      <c r="B24" s="15"/>
      <c r="C24" s="304" t="s">
        <v>11</v>
      </c>
      <c r="D24" s="304"/>
      <c r="E24" s="304"/>
      <c r="F24" s="304"/>
      <c r="G24" s="304"/>
      <c r="H24" s="304"/>
      <c r="I24" s="304"/>
      <c r="J24" s="304"/>
      <c r="K24" s="304"/>
      <c r="L24" s="304"/>
      <c r="M24" s="1"/>
      <c r="N24" s="1"/>
    </row>
    <row r="25" spans="1:14" ht="15.75" thickBot="1" x14ac:dyDescent="0.3">
      <c r="A25" s="1"/>
      <c r="B25" s="1"/>
      <c r="C25" s="1"/>
      <c r="D25" s="1"/>
      <c r="E25" s="1"/>
      <c r="F25" s="1"/>
      <c r="G25" s="1"/>
      <c r="H25" s="1"/>
      <c r="I25" s="1"/>
      <c r="J25" s="1"/>
      <c r="K25" s="1"/>
      <c r="L25" s="1"/>
      <c r="M25" s="1"/>
      <c r="N25" s="1"/>
    </row>
    <row r="26" spans="1:14" ht="28.5" customHeight="1" thickBot="1" x14ac:dyDescent="0.3">
      <c r="A26" s="1"/>
      <c r="B26" s="16"/>
      <c r="C26" s="305" t="s">
        <v>12</v>
      </c>
      <c r="D26" s="306"/>
      <c r="E26" s="306"/>
      <c r="F26" s="306"/>
      <c r="G26" s="306"/>
      <c r="H26" s="306"/>
      <c r="I26" s="306"/>
      <c r="J26" s="306"/>
      <c r="K26" s="306"/>
      <c r="L26" s="306"/>
      <c r="M26" s="306"/>
      <c r="N26" s="306"/>
    </row>
    <row r="27" spans="1:14" ht="15.75" thickBot="1" x14ac:dyDescent="0.3">
      <c r="A27" s="1"/>
      <c r="B27" s="13"/>
      <c r="C27" s="1"/>
      <c r="D27" s="1"/>
      <c r="E27" s="1"/>
      <c r="F27" s="1"/>
      <c r="G27" s="1"/>
      <c r="H27" s="1"/>
      <c r="I27" s="1"/>
      <c r="J27" s="1"/>
      <c r="K27" s="1"/>
      <c r="L27" s="1"/>
      <c r="M27" s="1"/>
      <c r="N27" s="1"/>
    </row>
    <row r="28" spans="1:14" ht="15.75" thickBot="1" x14ac:dyDescent="0.3">
      <c r="A28" s="1"/>
      <c r="B28" s="17"/>
      <c r="C28" s="307" t="s">
        <v>13</v>
      </c>
      <c r="D28" s="308"/>
      <c r="E28" s="308"/>
      <c r="F28" s="308"/>
      <c r="G28" s="308"/>
      <c r="H28" s="308"/>
      <c r="I28" s="308"/>
      <c r="J28" s="308"/>
      <c r="K28" s="308"/>
      <c r="L28" s="308"/>
      <c r="M28" s="308"/>
      <c r="N28" s="1"/>
    </row>
    <row r="29" spans="1:14" x14ac:dyDescent="0.25">
      <c r="A29" s="1"/>
      <c r="B29" s="1"/>
      <c r="C29" s="1"/>
      <c r="D29" s="1"/>
      <c r="E29" s="1"/>
      <c r="F29" s="1"/>
      <c r="G29" s="1"/>
      <c r="H29" s="1"/>
      <c r="I29" s="1"/>
      <c r="J29" s="1"/>
      <c r="K29" s="1"/>
      <c r="L29" s="1"/>
      <c r="M29" s="1"/>
      <c r="N29" s="1"/>
    </row>
    <row r="31" spans="1:14" x14ac:dyDescent="0.25">
      <c r="A31" s="294"/>
      <c r="B31" s="294"/>
      <c r="C31" s="294"/>
      <c r="D31" s="294"/>
      <c r="E31" s="294"/>
      <c r="F31" s="294"/>
      <c r="G31" s="294"/>
      <c r="H31" s="1"/>
      <c r="I31" s="1"/>
      <c r="J31" s="1"/>
      <c r="K31" s="1"/>
      <c r="L31" s="1"/>
      <c r="M31" s="1"/>
      <c r="N31" s="1"/>
    </row>
  </sheetData>
  <mergeCells count="15">
    <mergeCell ref="A2:H2"/>
    <mergeCell ref="A31:G31"/>
    <mergeCell ref="F12:J12"/>
    <mergeCell ref="F10:J10"/>
    <mergeCell ref="F4:L4"/>
    <mergeCell ref="F6:J6"/>
    <mergeCell ref="F8:J8"/>
    <mergeCell ref="C24:L24"/>
    <mergeCell ref="C26:N26"/>
    <mergeCell ref="C28:M28"/>
    <mergeCell ref="F14:J14"/>
    <mergeCell ref="F18:H18"/>
    <mergeCell ref="F20:H20"/>
    <mergeCell ref="A20:E20"/>
    <mergeCell ref="F16:J16"/>
  </mergeCells>
  <printOptions horizontalCentered="1"/>
  <pageMargins left="0.7" right="0.7" top="1.2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3"/>
  <sheetViews>
    <sheetView view="pageBreakPreview" zoomScale="60" zoomScaleNormal="100" workbookViewId="0">
      <selection activeCell="Q15" sqref="Q15"/>
    </sheetView>
  </sheetViews>
  <sheetFormatPr defaultRowHeight="15" x14ac:dyDescent="0.25"/>
  <cols>
    <col min="9" max="9" width="10.28515625" customWidth="1"/>
  </cols>
  <sheetData>
    <row r="1" spans="1:14" ht="30.75" customHeight="1" x14ac:dyDescent="0.25">
      <c r="A1" s="320" t="s">
        <v>157</v>
      </c>
      <c r="B1" s="320"/>
      <c r="C1" s="320"/>
      <c r="D1" s="320"/>
      <c r="E1" s="320"/>
      <c r="F1" s="320"/>
      <c r="G1" s="320"/>
      <c r="H1" s="320"/>
      <c r="I1" s="320"/>
      <c r="J1" s="320"/>
      <c r="K1" s="320"/>
      <c r="L1" s="320"/>
      <c r="M1" s="320"/>
      <c r="N1" s="320"/>
    </row>
    <row r="2" spans="1:14" s="32" customFormat="1" ht="15" customHeight="1" x14ac:dyDescent="0.25">
      <c r="A2" s="115"/>
      <c r="B2" s="116"/>
      <c r="C2" s="116"/>
      <c r="D2" s="116"/>
      <c r="E2" s="116"/>
      <c r="F2" s="116"/>
      <c r="G2" s="116"/>
      <c r="H2" s="116"/>
      <c r="I2" s="116"/>
      <c r="J2" s="116"/>
      <c r="K2" s="116"/>
      <c r="L2" s="116"/>
      <c r="M2" s="116"/>
      <c r="N2" s="116"/>
    </row>
    <row r="3" spans="1:14" x14ac:dyDescent="0.25">
      <c r="A3" s="58" t="s">
        <v>163</v>
      </c>
      <c r="B3" s="58"/>
      <c r="C3" s="58"/>
      <c r="D3" s="58"/>
      <c r="E3" s="58"/>
      <c r="F3" s="58"/>
      <c r="G3" s="21"/>
      <c r="H3" s="58"/>
      <c r="I3" s="58"/>
      <c r="J3" s="58"/>
      <c r="K3" s="58"/>
      <c r="L3" s="58"/>
      <c r="M3" s="58"/>
      <c r="N3" s="58"/>
    </row>
    <row r="4" spans="1:14" s="32" customFormat="1" x14ac:dyDescent="0.25">
      <c r="A4" s="58"/>
      <c r="B4" s="58"/>
      <c r="C4" s="58"/>
      <c r="D4" s="58"/>
      <c r="E4" s="58"/>
      <c r="F4" s="58"/>
      <c r="G4" s="21"/>
      <c r="H4" s="58"/>
      <c r="I4" s="58"/>
      <c r="J4" s="58"/>
      <c r="K4" s="58"/>
      <c r="L4" s="58"/>
      <c r="M4" s="58"/>
      <c r="N4" s="58"/>
    </row>
    <row r="5" spans="1:14" x14ac:dyDescent="0.25">
      <c r="A5" s="58" t="s">
        <v>15</v>
      </c>
      <c r="B5" s="58"/>
      <c r="C5" s="21"/>
      <c r="D5" s="21"/>
      <c r="E5" s="21"/>
      <c r="F5" s="21"/>
      <c r="G5" s="21"/>
      <c r="H5" s="21"/>
      <c r="I5" s="21"/>
      <c r="J5" s="26">
        <v>11</v>
      </c>
      <c r="K5" s="21"/>
      <c r="L5" s="21"/>
      <c r="M5" s="58"/>
      <c r="N5" s="58"/>
    </row>
    <row r="6" spans="1:14" x14ac:dyDescent="0.25">
      <c r="A6" s="58"/>
      <c r="B6" s="58"/>
      <c r="C6" s="21"/>
      <c r="D6" s="21"/>
      <c r="E6" s="21"/>
      <c r="F6" s="21"/>
      <c r="G6" s="21"/>
      <c r="H6" s="21"/>
      <c r="I6" s="21"/>
      <c r="J6" s="21"/>
      <c r="K6" s="21"/>
      <c r="L6" s="21"/>
      <c r="M6" s="58"/>
      <c r="N6" s="58"/>
    </row>
    <row r="7" spans="1:14" x14ac:dyDescent="0.25">
      <c r="A7" s="58" t="s">
        <v>16</v>
      </c>
      <c r="B7" s="58"/>
      <c r="C7" s="21"/>
      <c r="D7" s="21"/>
      <c r="E7" s="22"/>
      <c r="F7" s="23"/>
      <c r="G7" s="23"/>
      <c r="H7" s="23"/>
      <c r="I7" s="23"/>
      <c r="J7" s="23"/>
      <c r="K7" s="21"/>
      <c r="L7" s="21"/>
      <c r="M7" s="58"/>
      <c r="N7" s="58"/>
    </row>
    <row r="8" spans="1:14" x14ac:dyDescent="0.25">
      <c r="A8" s="21"/>
      <c r="B8" s="21"/>
      <c r="C8" s="21"/>
      <c r="D8" s="21"/>
      <c r="E8" s="24"/>
      <c r="F8" s="25"/>
      <c r="G8" s="25"/>
      <c r="H8" s="58"/>
      <c r="I8" s="25"/>
      <c r="J8" s="25"/>
      <c r="K8" s="21"/>
      <c r="L8" s="21"/>
      <c r="M8" s="58"/>
      <c r="N8" s="58"/>
    </row>
    <row r="9" spans="1:14" x14ac:dyDescent="0.25">
      <c r="A9" s="21"/>
      <c r="B9" s="322" t="s">
        <v>17</v>
      </c>
      <c r="C9" s="322"/>
      <c r="D9" s="322"/>
      <c r="E9" s="322"/>
      <c r="F9" s="322"/>
      <c r="G9" s="322"/>
      <c r="H9" s="322"/>
      <c r="I9" s="322"/>
      <c r="J9" s="322"/>
      <c r="K9" s="21"/>
      <c r="L9" s="21"/>
      <c r="M9" s="58"/>
      <c r="N9" s="58"/>
    </row>
    <row r="10" spans="1:14" x14ac:dyDescent="0.25">
      <c r="A10" s="117">
        <v>1</v>
      </c>
      <c r="B10" s="321" t="s">
        <v>18</v>
      </c>
      <c r="C10" s="321"/>
      <c r="D10" s="321"/>
      <c r="E10" s="321"/>
      <c r="F10" s="321"/>
      <c r="G10" s="321"/>
      <c r="H10" s="321"/>
      <c r="I10" s="321"/>
      <c r="J10" s="321"/>
      <c r="K10" s="21"/>
      <c r="L10" s="21"/>
      <c r="M10" s="58"/>
      <c r="N10" s="58"/>
    </row>
    <row r="11" spans="1:14" x14ac:dyDescent="0.25">
      <c r="A11" s="117">
        <v>2</v>
      </c>
      <c r="B11" s="323" t="s">
        <v>19</v>
      </c>
      <c r="C11" s="323"/>
      <c r="D11" s="323"/>
      <c r="E11" s="323"/>
      <c r="F11" s="323"/>
      <c r="G11" s="323"/>
      <c r="H11" s="323"/>
      <c r="I11" s="323"/>
      <c r="J11" s="323"/>
      <c r="K11" s="21"/>
      <c r="L11" s="21"/>
      <c r="M11" s="58"/>
      <c r="N11" s="58"/>
    </row>
    <row r="12" spans="1:14" x14ac:dyDescent="0.25">
      <c r="A12" s="117">
        <v>3</v>
      </c>
      <c r="B12" s="323" t="s">
        <v>20</v>
      </c>
      <c r="C12" s="323"/>
      <c r="D12" s="323"/>
      <c r="E12" s="323"/>
      <c r="F12" s="323"/>
      <c r="G12" s="323"/>
      <c r="H12" s="323"/>
      <c r="I12" s="323"/>
      <c r="J12" s="323"/>
      <c r="K12" s="21"/>
      <c r="L12" s="21"/>
      <c r="M12" s="58"/>
      <c r="N12" s="58"/>
    </row>
    <row r="13" spans="1:14" x14ac:dyDescent="0.25">
      <c r="A13" s="117">
        <v>4</v>
      </c>
      <c r="B13" s="321" t="s">
        <v>21</v>
      </c>
      <c r="C13" s="321"/>
      <c r="D13" s="321"/>
      <c r="E13" s="321"/>
      <c r="F13" s="321"/>
      <c r="G13" s="321"/>
      <c r="H13" s="321"/>
      <c r="I13" s="321"/>
      <c r="J13" s="321"/>
      <c r="K13" s="21"/>
      <c r="L13" s="21"/>
      <c r="M13" s="58"/>
      <c r="N13" s="58"/>
    </row>
    <row r="14" spans="1:14" x14ac:dyDescent="0.25">
      <c r="A14" s="117">
        <v>5</v>
      </c>
      <c r="B14" s="323" t="s">
        <v>22</v>
      </c>
      <c r="C14" s="323"/>
      <c r="D14" s="323"/>
      <c r="E14" s="323"/>
      <c r="F14" s="323"/>
      <c r="G14" s="323"/>
      <c r="H14" s="323"/>
      <c r="I14" s="323"/>
      <c r="J14" s="323"/>
      <c r="K14" s="21"/>
      <c r="L14" s="21"/>
      <c r="M14" s="58"/>
    </row>
    <row r="15" spans="1:14" x14ac:dyDescent="0.25">
      <c r="A15" s="117">
        <v>6</v>
      </c>
      <c r="B15" s="323" t="s">
        <v>23</v>
      </c>
      <c r="C15" s="323"/>
      <c r="D15" s="323"/>
      <c r="E15" s="323"/>
      <c r="F15" s="323"/>
      <c r="G15" s="323"/>
      <c r="H15" s="323"/>
      <c r="I15" s="323"/>
      <c r="J15" s="323"/>
      <c r="K15" s="21"/>
      <c r="L15" s="21"/>
      <c r="M15" s="58"/>
      <c r="N15" s="58"/>
    </row>
    <row r="16" spans="1:14" x14ac:dyDescent="0.25">
      <c r="A16" s="118">
        <v>7</v>
      </c>
      <c r="B16" s="321" t="s">
        <v>24</v>
      </c>
      <c r="C16" s="321"/>
      <c r="D16" s="321"/>
      <c r="E16" s="321"/>
      <c r="F16" s="321"/>
      <c r="G16" s="321"/>
      <c r="H16" s="321"/>
      <c r="I16" s="321"/>
      <c r="J16" s="321"/>
      <c r="K16" s="21"/>
      <c r="L16" s="21"/>
      <c r="M16" s="58"/>
      <c r="N16" s="58"/>
    </row>
    <row r="17" spans="1:14" x14ac:dyDescent="0.25">
      <c r="A17" s="118">
        <v>8</v>
      </c>
      <c r="B17" s="323" t="s">
        <v>25</v>
      </c>
      <c r="C17" s="323"/>
      <c r="D17" s="323"/>
      <c r="E17" s="323"/>
      <c r="F17" s="323"/>
      <c r="G17" s="323"/>
      <c r="H17" s="323"/>
      <c r="I17" s="323"/>
      <c r="J17" s="323"/>
      <c r="K17" s="21"/>
      <c r="L17" s="21"/>
      <c r="M17" s="58"/>
      <c r="N17" s="58"/>
    </row>
    <row r="18" spans="1:14" x14ac:dyDescent="0.25">
      <c r="A18" s="118">
        <v>9</v>
      </c>
      <c r="B18" s="323" t="s">
        <v>26</v>
      </c>
      <c r="C18" s="323"/>
      <c r="D18" s="323"/>
      <c r="E18" s="323"/>
      <c r="F18" s="323"/>
      <c r="G18" s="323"/>
      <c r="H18" s="323"/>
      <c r="I18" s="323"/>
      <c r="J18" s="323"/>
      <c r="K18" s="21"/>
      <c r="L18" s="21"/>
      <c r="M18" s="58"/>
      <c r="N18" s="58"/>
    </row>
    <row r="19" spans="1:14" s="32" customFormat="1" x14ac:dyDescent="0.25">
      <c r="A19" s="118">
        <v>10</v>
      </c>
      <c r="B19" s="323" t="s">
        <v>145</v>
      </c>
      <c r="C19" s="323"/>
      <c r="D19" s="323"/>
      <c r="E19" s="323"/>
      <c r="F19" s="323"/>
      <c r="G19" s="323"/>
      <c r="H19" s="323"/>
      <c r="I19" s="323"/>
      <c r="J19" s="323"/>
      <c r="K19" s="21"/>
      <c r="L19" s="21"/>
      <c r="M19" s="58"/>
      <c r="N19" s="58"/>
    </row>
    <row r="20" spans="1:14" x14ac:dyDescent="0.25">
      <c r="A20" s="118">
        <v>11</v>
      </c>
      <c r="B20" s="321" t="s">
        <v>27</v>
      </c>
      <c r="C20" s="321"/>
      <c r="D20" s="321"/>
      <c r="E20" s="321"/>
      <c r="F20" s="321"/>
      <c r="G20" s="321"/>
      <c r="H20" s="321"/>
      <c r="I20" s="321"/>
      <c r="J20" s="321"/>
      <c r="K20" s="58"/>
      <c r="L20" s="58"/>
      <c r="M20" s="58"/>
      <c r="N20" s="58"/>
    </row>
    <row r="21" spans="1:14" x14ac:dyDescent="0.25">
      <c r="A21" s="118"/>
      <c r="B21" s="119"/>
      <c r="C21" s="119"/>
      <c r="D21" s="119"/>
      <c r="E21" s="119"/>
      <c r="F21" s="119"/>
      <c r="G21" s="119"/>
      <c r="H21" s="119"/>
      <c r="I21" s="119"/>
      <c r="J21" s="119"/>
      <c r="K21" s="58"/>
      <c r="L21" s="58"/>
      <c r="M21" s="58"/>
      <c r="N21" s="58"/>
    </row>
    <row r="22" spans="1:14" x14ac:dyDescent="0.25">
      <c r="A22" s="118"/>
      <c r="B22" s="119"/>
      <c r="C22" s="119"/>
      <c r="D22" s="119"/>
      <c r="E22" s="119"/>
      <c r="F22" s="119"/>
      <c r="G22" s="119"/>
      <c r="H22" s="119"/>
      <c r="I22" s="119"/>
      <c r="J22" s="119"/>
      <c r="K22" s="58"/>
      <c r="L22" s="58"/>
      <c r="M22" s="58"/>
      <c r="N22" s="58"/>
    </row>
    <row r="23" spans="1:14" x14ac:dyDescent="0.25">
      <c r="A23" s="118"/>
      <c r="B23" s="120"/>
      <c r="C23" s="120"/>
      <c r="D23" s="120"/>
      <c r="E23" s="120"/>
      <c r="F23" s="120"/>
      <c r="G23" s="120"/>
      <c r="H23" s="120"/>
      <c r="I23" s="120"/>
      <c r="J23" s="120"/>
      <c r="K23" s="58"/>
      <c r="L23" s="58"/>
      <c r="M23" s="58"/>
      <c r="N23" s="58"/>
    </row>
    <row r="25" spans="1:14" x14ac:dyDescent="0.25">
      <c r="I25" t="s">
        <v>93</v>
      </c>
    </row>
    <row r="73" spans="1:1" x14ac:dyDescent="0.25">
      <c r="A73" t="s">
        <v>152</v>
      </c>
    </row>
  </sheetData>
  <mergeCells count="13">
    <mergeCell ref="B18:J18"/>
    <mergeCell ref="B20:J20"/>
    <mergeCell ref="B13:J13"/>
    <mergeCell ref="B14:J14"/>
    <mergeCell ref="B15:J15"/>
    <mergeCell ref="B16:J16"/>
    <mergeCell ref="B17:J17"/>
    <mergeCell ref="B19:J19"/>
    <mergeCell ref="A1:N1"/>
    <mergeCell ref="B10:J10"/>
    <mergeCell ref="B9:J9"/>
    <mergeCell ref="B11:J11"/>
    <mergeCell ref="B12:J12"/>
  </mergeCells>
  <printOptions horizontalCentered="1"/>
  <pageMargins left="1.7" right="0.2" top="1.5" bottom="0.75" header="0.3" footer="0.3"/>
  <pageSetup scale="8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N397"/>
  <sheetViews>
    <sheetView view="pageBreakPreview" zoomScale="60" zoomScaleNormal="100" workbookViewId="0">
      <selection activeCell="A3" sqref="A3:H3"/>
    </sheetView>
  </sheetViews>
  <sheetFormatPr defaultColWidth="9.28515625" defaultRowHeight="15" x14ac:dyDescent="0.25"/>
  <cols>
    <col min="1" max="6" width="13.7109375" style="32" customWidth="1"/>
    <col min="7" max="7" width="27.5703125" style="32" customWidth="1"/>
    <col min="8" max="8" width="13.7109375" style="32" customWidth="1"/>
    <col min="9" max="16384" width="9.28515625" style="32"/>
  </cols>
  <sheetData>
    <row r="3" spans="1:14" ht="23.25" x14ac:dyDescent="0.25">
      <c r="A3" s="336" t="s">
        <v>163</v>
      </c>
      <c r="B3" s="337"/>
      <c r="C3" s="337"/>
      <c r="D3" s="337"/>
      <c r="E3" s="337"/>
      <c r="F3" s="337"/>
      <c r="G3" s="337"/>
      <c r="H3" s="337"/>
    </row>
    <row r="4" spans="1:14" ht="18" x14ac:dyDescent="0.25">
      <c r="A4" s="324" t="s">
        <v>28</v>
      </c>
      <c r="B4" s="324"/>
      <c r="C4" s="324"/>
      <c r="D4" s="324"/>
      <c r="E4" s="324"/>
      <c r="F4" s="324"/>
      <c r="G4" s="324"/>
      <c r="H4" s="324"/>
    </row>
    <row r="5" spans="1:14" x14ac:dyDescent="0.25">
      <c r="A5" s="325" t="s">
        <v>168</v>
      </c>
      <c r="B5" s="325"/>
      <c r="C5" s="325"/>
      <c r="D5" s="325"/>
      <c r="E5" s="325"/>
      <c r="F5" s="325"/>
      <c r="G5" s="325"/>
      <c r="H5" s="325"/>
    </row>
    <row r="6" spans="1:14" x14ac:dyDescent="0.25">
      <c r="A6" s="131"/>
      <c r="B6" s="131"/>
      <c r="C6" s="131"/>
      <c r="D6" s="131"/>
      <c r="E6" s="131"/>
      <c r="F6" s="131"/>
      <c r="G6" s="131"/>
      <c r="H6" s="131"/>
    </row>
    <row r="7" spans="1:14" ht="18" customHeight="1" x14ac:dyDescent="0.25">
      <c r="A7" s="338" t="s">
        <v>29</v>
      </c>
      <c r="B7" s="345"/>
      <c r="C7" s="345"/>
      <c r="D7" s="345"/>
      <c r="E7" s="345"/>
      <c r="F7" s="345"/>
      <c r="G7" s="345"/>
      <c r="H7" s="345"/>
    </row>
    <row r="9" spans="1:14" x14ac:dyDescent="0.25">
      <c r="A9" s="328" t="s">
        <v>36</v>
      </c>
      <c r="B9" s="329"/>
      <c r="C9" s="329"/>
      <c r="D9" s="329"/>
      <c r="E9" s="329"/>
      <c r="F9" s="329"/>
      <c r="G9" s="329"/>
      <c r="H9" s="330"/>
      <c r="N9" s="191"/>
    </row>
    <row r="10" spans="1:14" x14ac:dyDescent="0.25">
      <c r="A10" s="331"/>
      <c r="B10" s="327"/>
      <c r="C10" s="327"/>
      <c r="D10" s="327"/>
      <c r="E10" s="327"/>
      <c r="F10" s="327"/>
      <c r="G10" s="327"/>
      <c r="H10" s="332"/>
    </row>
    <row r="11" spans="1:14" x14ac:dyDescent="0.25">
      <c r="A11" s="331"/>
      <c r="B11" s="327"/>
      <c r="C11" s="327"/>
      <c r="D11" s="327"/>
      <c r="E11" s="327"/>
      <c r="F11" s="327"/>
      <c r="G11" s="327"/>
      <c r="H11" s="332"/>
    </row>
    <row r="12" spans="1:14" x14ac:dyDescent="0.25">
      <c r="A12" s="331"/>
      <c r="B12" s="327"/>
      <c r="C12" s="327"/>
      <c r="D12" s="327"/>
      <c r="E12" s="327"/>
      <c r="F12" s="327"/>
      <c r="G12" s="327"/>
      <c r="H12" s="332"/>
    </row>
    <row r="13" spans="1:14" x14ac:dyDescent="0.25">
      <c r="A13" s="331"/>
      <c r="B13" s="327"/>
      <c r="C13" s="327"/>
      <c r="D13" s="327"/>
      <c r="E13" s="327"/>
      <c r="F13" s="327"/>
      <c r="G13" s="327"/>
      <c r="H13" s="332"/>
    </row>
    <row r="14" spans="1:14" ht="59.25" customHeight="1" x14ac:dyDescent="0.25">
      <c r="A14" s="333"/>
      <c r="B14" s="334"/>
      <c r="C14" s="334"/>
      <c r="D14" s="334"/>
      <c r="E14" s="334"/>
      <c r="F14" s="334"/>
      <c r="G14" s="334"/>
      <c r="H14" s="335"/>
    </row>
    <row r="15" spans="1:14" x14ac:dyDescent="0.25">
      <c r="A15" s="28" t="s">
        <v>30</v>
      </c>
      <c r="B15" s="27"/>
      <c r="C15" s="27"/>
      <c r="D15" s="27"/>
      <c r="E15" s="27"/>
      <c r="F15" s="27"/>
      <c r="G15" s="27"/>
      <c r="H15" s="27"/>
    </row>
    <row r="16" spans="1:14" x14ac:dyDescent="0.25">
      <c r="A16" s="27"/>
      <c r="B16" s="27"/>
      <c r="C16" s="27"/>
      <c r="D16" s="27"/>
      <c r="E16" s="27"/>
      <c r="F16" s="27"/>
      <c r="G16" s="27"/>
      <c r="H16" s="27"/>
    </row>
    <row r="17" spans="1:8" x14ac:dyDescent="0.25">
      <c r="A17" s="328" t="s">
        <v>79</v>
      </c>
      <c r="B17" s="329"/>
      <c r="C17" s="329"/>
      <c r="D17" s="329"/>
      <c r="E17" s="329"/>
      <c r="F17" s="329"/>
      <c r="G17" s="329"/>
      <c r="H17" s="330"/>
    </row>
    <row r="18" spans="1:8" x14ac:dyDescent="0.25">
      <c r="A18" s="331"/>
      <c r="B18" s="327"/>
      <c r="C18" s="327"/>
      <c r="D18" s="327"/>
      <c r="E18" s="327"/>
      <c r="F18" s="327"/>
      <c r="G18" s="327"/>
      <c r="H18" s="332"/>
    </row>
    <row r="19" spans="1:8" ht="33" customHeight="1" x14ac:dyDescent="0.25">
      <c r="A19" s="333"/>
      <c r="B19" s="334"/>
      <c r="C19" s="334"/>
      <c r="D19" s="334"/>
      <c r="E19" s="334"/>
      <c r="F19" s="334"/>
      <c r="G19" s="334"/>
      <c r="H19" s="335"/>
    </row>
    <row r="20" spans="1:8" x14ac:dyDescent="0.25">
      <c r="A20" s="328" t="s">
        <v>80</v>
      </c>
      <c r="B20" s="329"/>
      <c r="C20" s="329"/>
      <c r="D20" s="329"/>
      <c r="E20" s="329"/>
      <c r="F20" s="329"/>
      <c r="G20" s="329"/>
      <c r="H20" s="330"/>
    </row>
    <row r="21" spans="1:8" x14ac:dyDescent="0.25">
      <c r="A21" s="331"/>
      <c r="B21" s="327"/>
      <c r="C21" s="327"/>
      <c r="D21" s="327"/>
      <c r="E21" s="327"/>
      <c r="F21" s="327"/>
      <c r="G21" s="327"/>
      <c r="H21" s="332"/>
    </row>
    <row r="22" spans="1:8" x14ac:dyDescent="0.25">
      <c r="A22" s="331"/>
      <c r="B22" s="327"/>
      <c r="C22" s="327"/>
      <c r="D22" s="327"/>
      <c r="E22" s="327"/>
      <c r="F22" s="327"/>
      <c r="G22" s="327"/>
      <c r="H22" s="332"/>
    </row>
    <row r="23" spans="1:8" ht="34.5" customHeight="1" x14ac:dyDescent="0.25">
      <c r="A23" s="333"/>
      <c r="B23" s="334"/>
      <c r="C23" s="334"/>
      <c r="D23" s="334"/>
      <c r="E23" s="334"/>
      <c r="F23" s="334"/>
      <c r="G23" s="334"/>
      <c r="H23" s="335"/>
    </row>
    <row r="24" spans="1:8" x14ac:dyDescent="0.25">
      <c r="A24" s="328" t="s">
        <v>81</v>
      </c>
      <c r="B24" s="329"/>
      <c r="C24" s="329"/>
      <c r="D24" s="329"/>
      <c r="E24" s="329"/>
      <c r="F24" s="329"/>
      <c r="G24" s="329"/>
      <c r="H24" s="330"/>
    </row>
    <row r="25" spans="1:8" x14ac:dyDescent="0.25">
      <c r="A25" s="331"/>
      <c r="B25" s="327"/>
      <c r="C25" s="327"/>
      <c r="D25" s="327"/>
      <c r="E25" s="327"/>
      <c r="F25" s="327"/>
      <c r="G25" s="327"/>
      <c r="H25" s="332"/>
    </row>
    <row r="26" spans="1:8" ht="36" customHeight="1" x14ac:dyDescent="0.25">
      <c r="A26" s="333"/>
      <c r="B26" s="334"/>
      <c r="C26" s="334"/>
      <c r="D26" s="334"/>
      <c r="E26" s="334"/>
      <c r="F26" s="334"/>
      <c r="G26" s="334"/>
      <c r="H26" s="335"/>
    </row>
    <row r="27" spans="1:8" x14ac:dyDescent="0.25">
      <c r="A27" s="328"/>
      <c r="B27" s="329"/>
      <c r="C27" s="329"/>
      <c r="D27" s="329"/>
      <c r="E27" s="329"/>
      <c r="F27" s="329"/>
      <c r="G27" s="329"/>
      <c r="H27" s="330"/>
    </row>
    <row r="28" spans="1:8" x14ac:dyDescent="0.25">
      <c r="A28" s="331"/>
      <c r="B28" s="327"/>
      <c r="C28" s="327"/>
      <c r="D28" s="327"/>
      <c r="E28" s="327"/>
      <c r="F28" s="327"/>
      <c r="G28" s="327"/>
      <c r="H28" s="332"/>
    </row>
    <row r="29" spans="1:8" x14ac:dyDescent="0.25">
      <c r="A29" s="331"/>
      <c r="B29" s="327"/>
      <c r="C29" s="327"/>
      <c r="D29" s="327"/>
      <c r="E29" s="327"/>
      <c r="F29" s="327"/>
      <c r="G29" s="327"/>
      <c r="H29" s="332"/>
    </row>
    <row r="30" spans="1:8" x14ac:dyDescent="0.25">
      <c r="A30" s="333"/>
      <c r="B30" s="334"/>
      <c r="C30" s="334"/>
      <c r="D30" s="334"/>
      <c r="E30" s="334"/>
      <c r="F30" s="334"/>
      <c r="G30" s="334"/>
      <c r="H30" s="335"/>
    </row>
    <row r="31" spans="1:8" x14ac:dyDescent="0.25">
      <c r="A31" s="28" t="s">
        <v>108</v>
      </c>
      <c r="B31" s="27"/>
      <c r="C31" s="27"/>
      <c r="D31" s="27"/>
      <c r="E31" s="27"/>
      <c r="F31" s="27"/>
      <c r="G31" s="27"/>
      <c r="H31" s="27"/>
    </row>
    <row r="32" spans="1:8" ht="15.75" thickBot="1" x14ac:dyDescent="0.3">
      <c r="A32" s="326" t="s">
        <v>31</v>
      </c>
      <c r="B32" s="327"/>
      <c r="C32" s="327"/>
      <c r="D32" s="327"/>
      <c r="E32" s="327"/>
      <c r="F32" s="327"/>
      <c r="G32" s="34" t="s">
        <v>32</v>
      </c>
      <c r="H32" s="54">
        <v>20.95</v>
      </c>
    </row>
    <row r="33" spans="1:8" ht="16.5" thickTop="1" thickBot="1" x14ac:dyDescent="0.3">
      <c r="A33" s="340" t="s">
        <v>33</v>
      </c>
      <c r="B33" s="341"/>
      <c r="C33" s="341"/>
      <c r="D33" s="341"/>
      <c r="E33" s="341"/>
      <c r="F33" s="341"/>
      <c r="G33" s="35" t="s">
        <v>34</v>
      </c>
      <c r="H33" s="55">
        <v>9.8500000000000004E-2</v>
      </c>
    </row>
    <row r="34" spans="1:8" ht="16.5" thickTop="1" thickBot="1" x14ac:dyDescent="0.3">
      <c r="A34" s="340" t="s">
        <v>98</v>
      </c>
      <c r="B34" s="341"/>
      <c r="C34" s="341"/>
      <c r="D34" s="341"/>
      <c r="E34" s="341"/>
      <c r="F34" s="341"/>
      <c r="G34" s="35" t="s">
        <v>34</v>
      </c>
      <c r="H34" s="55">
        <v>0.13150000000000001</v>
      </c>
    </row>
    <row r="35" spans="1:8" ht="15.75" thickTop="1" x14ac:dyDescent="0.25">
      <c r="A35" s="340" t="s">
        <v>99</v>
      </c>
      <c r="B35" s="341"/>
      <c r="C35" s="341"/>
      <c r="D35" s="341"/>
      <c r="E35" s="341"/>
      <c r="F35" s="341"/>
      <c r="G35" s="35" t="s">
        <v>34</v>
      </c>
      <c r="H35" s="55">
        <v>0.19819999999999999</v>
      </c>
    </row>
    <row r="36" spans="1:8" s="20" customFormat="1" x14ac:dyDescent="0.25">
      <c r="A36" s="277"/>
      <c r="B36" s="278"/>
      <c r="C36" s="278"/>
      <c r="D36" s="278"/>
      <c r="E36" s="278"/>
      <c r="F36" s="278"/>
      <c r="G36" s="279"/>
      <c r="H36" s="280"/>
    </row>
    <row r="37" spans="1:8" ht="23.25" x14ac:dyDescent="0.25">
      <c r="A37" s="336" t="s">
        <v>14</v>
      </c>
      <c r="B37" s="337"/>
      <c r="C37" s="337"/>
      <c r="D37" s="337"/>
      <c r="E37" s="337"/>
      <c r="F37" s="337"/>
      <c r="G37" s="337"/>
      <c r="H37" s="337"/>
    </row>
    <row r="38" spans="1:8" ht="18" x14ac:dyDescent="0.25">
      <c r="A38" s="324" t="s">
        <v>28</v>
      </c>
      <c r="B38" s="324"/>
      <c r="C38" s="324"/>
      <c r="D38" s="324"/>
      <c r="E38" s="324"/>
      <c r="F38" s="324"/>
      <c r="G38" s="324"/>
      <c r="H38" s="324"/>
    </row>
    <row r="39" spans="1:8" x14ac:dyDescent="0.25">
      <c r="A39" s="325" t="str">
        <f>$A$5</f>
        <v>Effective Date May 1, 2021</v>
      </c>
      <c r="B39" s="325"/>
      <c r="C39" s="325"/>
      <c r="D39" s="325"/>
      <c r="E39" s="325"/>
      <c r="F39" s="325"/>
      <c r="G39" s="325"/>
      <c r="H39" s="325"/>
    </row>
    <row r="40" spans="1:8" x14ac:dyDescent="0.25">
      <c r="A40" s="21"/>
      <c r="B40" s="21"/>
      <c r="C40" s="21"/>
      <c r="D40" s="21"/>
      <c r="E40" s="21"/>
      <c r="F40" s="21"/>
      <c r="G40" s="21"/>
      <c r="H40" s="21"/>
    </row>
    <row r="41" spans="1:8" ht="18" customHeight="1" x14ac:dyDescent="0.25">
      <c r="A41" s="338" t="s">
        <v>35</v>
      </c>
      <c r="B41" s="338"/>
      <c r="C41" s="338"/>
      <c r="D41" s="338"/>
      <c r="E41" s="338"/>
      <c r="F41" s="338"/>
      <c r="G41" s="338"/>
      <c r="H41" s="338"/>
    </row>
    <row r="42" spans="1:8" x14ac:dyDescent="0.25">
      <c r="A42" s="27"/>
      <c r="B42" s="27"/>
      <c r="C42" s="27"/>
      <c r="D42" s="27"/>
      <c r="E42" s="27"/>
      <c r="F42" s="27"/>
      <c r="G42" s="27"/>
      <c r="H42" s="29"/>
    </row>
    <row r="43" spans="1:8" x14ac:dyDescent="0.25">
      <c r="A43" s="328" t="s">
        <v>83</v>
      </c>
      <c r="B43" s="329"/>
      <c r="C43" s="329"/>
      <c r="D43" s="329"/>
      <c r="E43" s="329"/>
      <c r="F43" s="329"/>
      <c r="G43" s="329"/>
      <c r="H43" s="330"/>
    </row>
    <row r="44" spans="1:8" x14ac:dyDescent="0.25">
      <c r="A44" s="331"/>
      <c r="B44" s="327"/>
      <c r="C44" s="327"/>
      <c r="D44" s="327"/>
      <c r="E44" s="327"/>
      <c r="F44" s="327"/>
      <c r="G44" s="327"/>
      <c r="H44" s="332"/>
    </row>
    <row r="45" spans="1:8" x14ac:dyDescent="0.25">
      <c r="A45" s="331"/>
      <c r="B45" s="327"/>
      <c r="C45" s="327"/>
      <c r="D45" s="327"/>
      <c r="E45" s="327"/>
      <c r="F45" s="327"/>
      <c r="G45" s="327"/>
      <c r="H45" s="332"/>
    </row>
    <row r="46" spans="1:8" x14ac:dyDescent="0.25">
      <c r="A46" s="331"/>
      <c r="B46" s="327"/>
      <c r="C46" s="327"/>
      <c r="D46" s="327"/>
      <c r="E46" s="327"/>
      <c r="F46" s="327"/>
      <c r="G46" s="327"/>
      <c r="H46" s="332"/>
    </row>
    <row r="47" spans="1:8" x14ac:dyDescent="0.25">
      <c r="A47" s="331"/>
      <c r="B47" s="327"/>
      <c r="C47" s="327"/>
      <c r="D47" s="327"/>
      <c r="E47" s="327"/>
      <c r="F47" s="327"/>
      <c r="G47" s="327"/>
      <c r="H47" s="332"/>
    </row>
    <row r="48" spans="1:8" x14ac:dyDescent="0.25">
      <c r="A48" s="333"/>
      <c r="B48" s="334"/>
      <c r="C48" s="334"/>
      <c r="D48" s="334"/>
      <c r="E48" s="334"/>
      <c r="F48" s="334"/>
      <c r="G48" s="334"/>
      <c r="H48" s="335"/>
    </row>
    <row r="49" spans="1:8" x14ac:dyDescent="0.25">
      <c r="A49" s="28" t="s">
        <v>30</v>
      </c>
      <c r="B49" s="27"/>
      <c r="C49" s="27"/>
      <c r="D49" s="27"/>
      <c r="E49" s="27"/>
      <c r="F49" s="27"/>
      <c r="G49" s="27"/>
      <c r="H49" s="29"/>
    </row>
    <row r="50" spans="1:8" x14ac:dyDescent="0.25">
      <c r="A50" s="27"/>
      <c r="B50" s="27"/>
      <c r="C50" s="27"/>
      <c r="D50" s="27"/>
      <c r="E50" s="27"/>
      <c r="F50" s="27"/>
      <c r="G50" s="27"/>
      <c r="H50" s="29"/>
    </row>
    <row r="51" spans="1:8" x14ac:dyDescent="0.25">
      <c r="A51" s="328" t="s">
        <v>79</v>
      </c>
      <c r="B51" s="329"/>
      <c r="C51" s="329"/>
      <c r="D51" s="329"/>
      <c r="E51" s="329"/>
      <c r="F51" s="329"/>
      <c r="G51" s="329"/>
      <c r="H51" s="330"/>
    </row>
    <row r="52" spans="1:8" x14ac:dyDescent="0.25">
      <c r="A52" s="331"/>
      <c r="B52" s="327"/>
      <c r="C52" s="327"/>
      <c r="D52" s="327"/>
      <c r="E52" s="327"/>
      <c r="F52" s="327"/>
      <c r="G52" s="327"/>
      <c r="H52" s="332"/>
    </row>
    <row r="53" spans="1:8" ht="37.5" customHeight="1" x14ac:dyDescent="0.25">
      <c r="A53" s="333"/>
      <c r="B53" s="334"/>
      <c r="C53" s="334"/>
      <c r="D53" s="334"/>
      <c r="E53" s="334"/>
      <c r="F53" s="334"/>
      <c r="G53" s="334"/>
      <c r="H53" s="335"/>
    </row>
    <row r="54" spans="1:8" x14ac:dyDescent="0.25">
      <c r="A54" s="328" t="s">
        <v>80</v>
      </c>
      <c r="B54" s="329"/>
      <c r="C54" s="329"/>
      <c r="D54" s="329"/>
      <c r="E54" s="329"/>
      <c r="F54" s="329"/>
      <c r="G54" s="329"/>
      <c r="H54" s="330"/>
    </row>
    <row r="55" spans="1:8" x14ac:dyDescent="0.25">
      <c r="A55" s="331"/>
      <c r="B55" s="327"/>
      <c r="C55" s="327"/>
      <c r="D55" s="327"/>
      <c r="E55" s="327"/>
      <c r="F55" s="327"/>
      <c r="G55" s="327"/>
      <c r="H55" s="332"/>
    </row>
    <row r="56" spans="1:8" x14ac:dyDescent="0.25">
      <c r="A56" s="331"/>
      <c r="B56" s="327"/>
      <c r="C56" s="327"/>
      <c r="D56" s="327"/>
      <c r="E56" s="327"/>
      <c r="F56" s="327"/>
      <c r="G56" s="327"/>
      <c r="H56" s="332"/>
    </row>
    <row r="57" spans="1:8" ht="34.5" customHeight="1" x14ac:dyDescent="0.25">
      <c r="A57" s="333"/>
      <c r="B57" s="334"/>
      <c r="C57" s="334"/>
      <c r="D57" s="334"/>
      <c r="E57" s="334"/>
      <c r="F57" s="334"/>
      <c r="G57" s="334"/>
      <c r="H57" s="335"/>
    </row>
    <row r="58" spans="1:8" x14ac:dyDescent="0.25">
      <c r="A58" s="328" t="s">
        <v>84</v>
      </c>
      <c r="B58" s="329"/>
      <c r="C58" s="329"/>
      <c r="D58" s="329"/>
      <c r="E58" s="329"/>
      <c r="F58" s="329"/>
      <c r="G58" s="329"/>
      <c r="H58" s="330"/>
    </row>
    <row r="59" spans="1:8" x14ac:dyDescent="0.25">
      <c r="A59" s="331"/>
      <c r="B59" s="327"/>
      <c r="C59" s="327"/>
      <c r="D59" s="327"/>
      <c r="E59" s="327"/>
      <c r="F59" s="327"/>
      <c r="G59" s="327"/>
      <c r="H59" s="332"/>
    </row>
    <row r="60" spans="1:8" ht="28.5" customHeight="1" x14ac:dyDescent="0.25">
      <c r="A60" s="333"/>
      <c r="B60" s="334"/>
      <c r="C60" s="334"/>
      <c r="D60" s="334"/>
      <c r="E60" s="334"/>
      <c r="F60" s="334"/>
      <c r="G60" s="334"/>
      <c r="H60" s="335"/>
    </row>
    <row r="61" spans="1:8" x14ac:dyDescent="0.25">
      <c r="A61" s="328"/>
      <c r="B61" s="329"/>
      <c r="C61" s="329"/>
      <c r="D61" s="329"/>
      <c r="E61" s="329"/>
      <c r="F61" s="329"/>
      <c r="G61" s="329"/>
      <c r="H61" s="330"/>
    </row>
    <row r="62" spans="1:8" x14ac:dyDescent="0.25">
      <c r="A62" s="331"/>
      <c r="B62" s="327"/>
      <c r="C62" s="327"/>
      <c r="D62" s="327"/>
      <c r="E62" s="327"/>
      <c r="F62" s="327"/>
      <c r="G62" s="327"/>
      <c r="H62" s="332"/>
    </row>
    <row r="63" spans="1:8" x14ac:dyDescent="0.25">
      <c r="A63" s="331"/>
      <c r="B63" s="327"/>
      <c r="C63" s="327"/>
      <c r="D63" s="327"/>
      <c r="E63" s="327"/>
      <c r="F63" s="327"/>
      <c r="G63" s="327"/>
      <c r="H63" s="332"/>
    </row>
    <row r="64" spans="1:8" x14ac:dyDescent="0.25">
      <c r="A64" s="333"/>
      <c r="B64" s="334"/>
      <c r="C64" s="334"/>
      <c r="D64" s="334"/>
      <c r="E64" s="334"/>
      <c r="F64" s="334"/>
      <c r="G64" s="334"/>
      <c r="H64" s="335"/>
    </row>
    <row r="65" spans="1:8" x14ac:dyDescent="0.25">
      <c r="A65" s="28" t="s">
        <v>109</v>
      </c>
      <c r="B65" s="27"/>
      <c r="C65" s="27"/>
      <c r="D65" s="27"/>
      <c r="E65" s="27"/>
      <c r="F65" s="27"/>
      <c r="G65" s="27"/>
      <c r="H65" s="29"/>
    </row>
    <row r="66" spans="1:8" ht="15.75" thickBot="1" x14ac:dyDescent="0.3">
      <c r="A66" s="326" t="s">
        <v>31</v>
      </c>
      <c r="B66" s="327"/>
      <c r="C66" s="327"/>
      <c r="D66" s="327"/>
      <c r="E66" s="327"/>
      <c r="F66" s="327"/>
      <c r="G66" s="34" t="s">
        <v>32</v>
      </c>
      <c r="H66" s="38">
        <v>35.4</v>
      </c>
    </row>
    <row r="67" spans="1:8" ht="16.5" thickTop="1" thickBot="1" x14ac:dyDescent="0.3">
      <c r="A67" s="340" t="s">
        <v>33</v>
      </c>
      <c r="B67" s="341"/>
      <c r="C67" s="341"/>
      <c r="D67" s="341"/>
      <c r="E67" s="341"/>
      <c r="F67" s="341"/>
      <c r="G67" s="35" t="s">
        <v>34</v>
      </c>
      <c r="H67" s="19">
        <v>9.8500000000000004E-2</v>
      </c>
    </row>
    <row r="68" spans="1:8" ht="16.5" thickTop="1" thickBot="1" x14ac:dyDescent="0.3">
      <c r="A68" s="340" t="s">
        <v>98</v>
      </c>
      <c r="B68" s="341"/>
      <c r="C68" s="341"/>
      <c r="D68" s="341"/>
      <c r="E68" s="341"/>
      <c r="F68" s="341"/>
      <c r="G68" s="35" t="s">
        <v>34</v>
      </c>
      <c r="H68" s="19">
        <v>0.13150000000000001</v>
      </c>
    </row>
    <row r="69" spans="1:8" ht="15.75" thickTop="1" x14ac:dyDescent="0.25">
      <c r="A69" s="340" t="s">
        <v>99</v>
      </c>
      <c r="B69" s="341"/>
      <c r="C69" s="341"/>
      <c r="D69" s="341"/>
      <c r="E69" s="341"/>
      <c r="F69" s="341"/>
      <c r="G69" s="35" t="s">
        <v>34</v>
      </c>
      <c r="H69" s="19">
        <v>0.19819999999999999</v>
      </c>
    </row>
    <row r="71" spans="1:8" ht="23.25" x14ac:dyDescent="0.25">
      <c r="A71" s="336" t="s">
        <v>14</v>
      </c>
      <c r="B71" s="337"/>
      <c r="C71" s="337"/>
      <c r="D71" s="337"/>
      <c r="E71" s="337"/>
      <c r="F71" s="337"/>
      <c r="G71" s="337"/>
      <c r="H71" s="337"/>
    </row>
    <row r="72" spans="1:8" ht="18" x14ac:dyDescent="0.25">
      <c r="A72" s="324" t="s">
        <v>28</v>
      </c>
      <c r="B72" s="324"/>
      <c r="C72" s="324"/>
      <c r="D72" s="324"/>
      <c r="E72" s="324"/>
      <c r="F72" s="324"/>
      <c r="G72" s="324"/>
      <c r="H72" s="324"/>
    </row>
    <row r="73" spans="1:8" ht="15" customHeight="1" x14ac:dyDescent="0.25">
      <c r="A73" s="325" t="str">
        <f>$A$5</f>
        <v>Effective Date May 1, 2021</v>
      </c>
      <c r="B73" s="325"/>
      <c r="C73" s="325"/>
      <c r="D73" s="325"/>
      <c r="E73" s="325"/>
      <c r="F73" s="325"/>
      <c r="G73" s="325"/>
      <c r="H73" s="325"/>
    </row>
    <row r="74" spans="1:8" x14ac:dyDescent="0.25">
      <c r="A74" s="131"/>
      <c r="B74" s="131"/>
      <c r="C74" s="131"/>
      <c r="D74" s="131"/>
      <c r="E74" s="131"/>
      <c r="F74" s="131"/>
      <c r="G74" s="131"/>
      <c r="H74" s="131"/>
    </row>
    <row r="75" spans="1:8" ht="18" x14ac:dyDescent="0.25">
      <c r="A75" s="338" t="s">
        <v>37</v>
      </c>
      <c r="B75" s="339"/>
      <c r="C75" s="339"/>
      <c r="D75" s="339"/>
      <c r="E75" s="339"/>
      <c r="F75" s="339"/>
      <c r="G75" s="339"/>
      <c r="H75" s="339"/>
    </row>
    <row r="76" spans="1:8" x14ac:dyDescent="0.25">
      <c r="A76" s="27"/>
      <c r="B76" s="27"/>
      <c r="C76" s="27"/>
      <c r="D76" s="27"/>
      <c r="E76" s="27"/>
      <c r="F76" s="27"/>
      <c r="G76" s="27"/>
      <c r="H76" s="29"/>
    </row>
    <row r="77" spans="1:8" x14ac:dyDescent="0.25">
      <c r="A77" s="328" t="s">
        <v>85</v>
      </c>
      <c r="B77" s="329"/>
      <c r="C77" s="329"/>
      <c r="D77" s="329"/>
      <c r="E77" s="329"/>
      <c r="F77" s="329"/>
      <c r="G77" s="329"/>
      <c r="H77" s="330"/>
    </row>
    <row r="78" spans="1:8" x14ac:dyDescent="0.25">
      <c r="A78" s="331"/>
      <c r="B78" s="327"/>
      <c r="C78" s="327"/>
      <c r="D78" s="327"/>
      <c r="E78" s="327"/>
      <c r="F78" s="327"/>
      <c r="G78" s="327"/>
      <c r="H78" s="332"/>
    </row>
    <row r="79" spans="1:8" x14ac:dyDescent="0.25">
      <c r="A79" s="331"/>
      <c r="B79" s="327"/>
      <c r="C79" s="327"/>
      <c r="D79" s="327"/>
      <c r="E79" s="327"/>
      <c r="F79" s="327"/>
      <c r="G79" s="327"/>
      <c r="H79" s="332"/>
    </row>
    <row r="80" spans="1:8" x14ac:dyDescent="0.25">
      <c r="A80" s="331"/>
      <c r="B80" s="327"/>
      <c r="C80" s="327"/>
      <c r="D80" s="327"/>
      <c r="E80" s="327"/>
      <c r="F80" s="327"/>
      <c r="G80" s="327"/>
      <c r="H80" s="332"/>
    </row>
    <row r="81" spans="1:8" x14ac:dyDescent="0.25">
      <c r="A81" s="331"/>
      <c r="B81" s="327"/>
      <c r="C81" s="327"/>
      <c r="D81" s="327"/>
      <c r="E81" s="327"/>
      <c r="F81" s="327"/>
      <c r="G81" s="327"/>
      <c r="H81" s="332"/>
    </row>
    <row r="82" spans="1:8" ht="28.5" customHeight="1" x14ac:dyDescent="0.25">
      <c r="A82" s="333"/>
      <c r="B82" s="334"/>
      <c r="C82" s="334"/>
      <c r="D82" s="334"/>
      <c r="E82" s="334"/>
      <c r="F82" s="334"/>
      <c r="G82" s="334"/>
      <c r="H82" s="335"/>
    </row>
    <row r="83" spans="1:8" x14ac:dyDescent="0.25">
      <c r="A83" s="28" t="s">
        <v>30</v>
      </c>
      <c r="B83" s="27"/>
      <c r="C83" s="27"/>
      <c r="D83" s="27"/>
      <c r="E83" s="27"/>
      <c r="F83" s="27"/>
      <c r="G83" s="27"/>
      <c r="H83" s="29"/>
    </row>
    <row r="84" spans="1:8" x14ac:dyDescent="0.25">
      <c r="A84" s="27"/>
      <c r="B84" s="27"/>
      <c r="C84" s="27"/>
      <c r="D84" s="27"/>
      <c r="E84" s="27"/>
      <c r="F84" s="27"/>
      <c r="G84" s="27"/>
      <c r="H84" s="29"/>
    </row>
    <row r="85" spans="1:8" x14ac:dyDescent="0.25">
      <c r="A85" s="328" t="s">
        <v>79</v>
      </c>
      <c r="B85" s="329"/>
      <c r="C85" s="329"/>
      <c r="D85" s="329"/>
      <c r="E85" s="329"/>
      <c r="F85" s="329"/>
      <c r="G85" s="329"/>
      <c r="H85" s="330"/>
    </row>
    <row r="86" spans="1:8" x14ac:dyDescent="0.25">
      <c r="A86" s="331"/>
      <c r="B86" s="327"/>
      <c r="C86" s="327"/>
      <c r="D86" s="327"/>
      <c r="E86" s="327"/>
      <c r="F86" s="327"/>
      <c r="G86" s="327"/>
      <c r="H86" s="332"/>
    </row>
    <row r="87" spans="1:8" ht="32.25" customHeight="1" x14ac:dyDescent="0.25">
      <c r="A87" s="333"/>
      <c r="B87" s="334"/>
      <c r="C87" s="334"/>
      <c r="D87" s="334"/>
      <c r="E87" s="334"/>
      <c r="F87" s="334"/>
      <c r="G87" s="334"/>
      <c r="H87" s="335"/>
    </row>
    <row r="88" spans="1:8" x14ac:dyDescent="0.25">
      <c r="A88" s="328" t="s">
        <v>80</v>
      </c>
      <c r="B88" s="329"/>
      <c r="C88" s="329"/>
      <c r="D88" s="329"/>
      <c r="E88" s="329"/>
      <c r="F88" s="329"/>
      <c r="G88" s="329"/>
      <c r="H88" s="330"/>
    </row>
    <row r="89" spans="1:8" x14ac:dyDescent="0.25">
      <c r="A89" s="331"/>
      <c r="B89" s="327"/>
      <c r="C89" s="327"/>
      <c r="D89" s="327"/>
      <c r="E89" s="327"/>
      <c r="F89" s="327"/>
      <c r="G89" s="327"/>
      <c r="H89" s="332"/>
    </row>
    <row r="90" spans="1:8" x14ac:dyDescent="0.25">
      <c r="A90" s="331"/>
      <c r="B90" s="327"/>
      <c r="C90" s="327"/>
      <c r="D90" s="327"/>
      <c r="E90" s="327"/>
      <c r="F90" s="327"/>
      <c r="G90" s="327"/>
      <c r="H90" s="332"/>
    </row>
    <row r="91" spans="1:8" ht="30.75" customHeight="1" x14ac:dyDescent="0.25">
      <c r="A91" s="333"/>
      <c r="B91" s="334"/>
      <c r="C91" s="334"/>
      <c r="D91" s="334"/>
      <c r="E91" s="334"/>
      <c r="F91" s="334"/>
      <c r="G91" s="334"/>
      <c r="H91" s="335"/>
    </row>
    <row r="92" spans="1:8" x14ac:dyDescent="0.25">
      <c r="A92" s="328" t="s">
        <v>81</v>
      </c>
      <c r="B92" s="329"/>
      <c r="C92" s="329"/>
      <c r="D92" s="329"/>
      <c r="E92" s="329"/>
      <c r="F92" s="329"/>
      <c r="G92" s="329"/>
      <c r="H92" s="330"/>
    </row>
    <row r="93" spans="1:8" x14ac:dyDescent="0.25">
      <c r="A93" s="331"/>
      <c r="B93" s="327"/>
      <c r="C93" s="327"/>
      <c r="D93" s="327"/>
      <c r="E93" s="327"/>
      <c r="F93" s="327"/>
      <c r="G93" s="327"/>
      <c r="H93" s="332"/>
    </row>
    <row r="94" spans="1:8" ht="29.25" customHeight="1" x14ac:dyDescent="0.25">
      <c r="A94" s="333"/>
      <c r="B94" s="334"/>
      <c r="C94" s="334"/>
      <c r="D94" s="334"/>
      <c r="E94" s="334"/>
      <c r="F94" s="334"/>
      <c r="G94" s="334"/>
      <c r="H94" s="335"/>
    </row>
    <row r="95" spans="1:8" x14ac:dyDescent="0.25">
      <c r="A95" s="328"/>
      <c r="B95" s="329"/>
      <c r="C95" s="329"/>
      <c r="D95" s="329"/>
      <c r="E95" s="329"/>
      <c r="F95" s="329"/>
      <c r="G95" s="329"/>
      <c r="H95" s="330"/>
    </row>
    <row r="96" spans="1:8" x14ac:dyDescent="0.25">
      <c r="A96" s="331"/>
      <c r="B96" s="327"/>
      <c r="C96" s="327"/>
      <c r="D96" s="327"/>
      <c r="E96" s="327"/>
      <c r="F96" s="327"/>
      <c r="G96" s="327"/>
      <c r="H96" s="332"/>
    </row>
    <row r="97" spans="1:8" x14ac:dyDescent="0.25">
      <c r="A97" s="331"/>
      <c r="B97" s="327"/>
      <c r="C97" s="327"/>
      <c r="D97" s="327"/>
      <c r="E97" s="327"/>
      <c r="F97" s="327"/>
      <c r="G97" s="327"/>
      <c r="H97" s="332"/>
    </row>
    <row r="98" spans="1:8" x14ac:dyDescent="0.25">
      <c r="A98" s="333"/>
      <c r="B98" s="334"/>
      <c r="C98" s="334"/>
      <c r="D98" s="334"/>
      <c r="E98" s="334"/>
      <c r="F98" s="334"/>
      <c r="G98" s="334"/>
      <c r="H98" s="335"/>
    </row>
    <row r="99" spans="1:8" x14ac:dyDescent="0.25">
      <c r="A99" s="28" t="s">
        <v>109</v>
      </c>
      <c r="B99" s="27"/>
      <c r="C99" s="27"/>
      <c r="D99" s="27"/>
      <c r="E99" s="27"/>
      <c r="F99" s="27"/>
      <c r="G99" s="27"/>
      <c r="H99" s="29"/>
    </row>
    <row r="100" spans="1:8" ht="15.75" thickBot="1" x14ac:dyDescent="0.3">
      <c r="A100" s="326" t="s">
        <v>31</v>
      </c>
      <c r="B100" s="327"/>
      <c r="C100" s="327"/>
      <c r="D100" s="327"/>
      <c r="E100" s="327"/>
      <c r="F100" s="327"/>
      <c r="G100" s="34" t="s">
        <v>32</v>
      </c>
      <c r="H100" s="54">
        <v>35.61</v>
      </c>
    </row>
    <row r="101" spans="1:8" ht="16.5" thickTop="1" thickBot="1" x14ac:dyDescent="0.3">
      <c r="A101" s="340" t="s">
        <v>100</v>
      </c>
      <c r="B101" s="341"/>
      <c r="C101" s="341"/>
      <c r="D101" s="341"/>
      <c r="E101" s="341"/>
      <c r="F101" s="341"/>
      <c r="G101" s="35" t="s">
        <v>34</v>
      </c>
      <c r="H101" s="55">
        <v>0.1105</v>
      </c>
    </row>
    <row r="102" spans="1:8" ht="16.5" thickTop="1" thickBot="1" x14ac:dyDescent="0.3">
      <c r="A102" s="340" t="s">
        <v>101</v>
      </c>
      <c r="B102" s="341"/>
      <c r="C102" s="341"/>
      <c r="D102" s="341"/>
      <c r="E102" s="341"/>
      <c r="F102" s="341"/>
      <c r="G102" s="35" t="s">
        <v>34</v>
      </c>
      <c r="H102" s="55">
        <v>0.14660000000000001</v>
      </c>
    </row>
    <row r="103" spans="1:8" ht="15.75" thickTop="1" x14ac:dyDescent="0.25">
      <c r="A103" s="340" t="s">
        <v>99</v>
      </c>
      <c r="B103" s="341"/>
      <c r="C103" s="341"/>
      <c r="D103" s="341"/>
      <c r="E103" s="341"/>
      <c r="F103" s="341"/>
      <c r="G103" s="35" t="s">
        <v>34</v>
      </c>
      <c r="H103" s="55">
        <v>0.19819999999999999</v>
      </c>
    </row>
    <row r="105" spans="1:8" ht="23.25" x14ac:dyDescent="0.25">
      <c r="A105" s="336" t="s">
        <v>14</v>
      </c>
      <c r="B105" s="337"/>
      <c r="C105" s="337"/>
      <c r="D105" s="337"/>
      <c r="E105" s="337"/>
      <c r="F105" s="337"/>
      <c r="G105" s="337"/>
      <c r="H105" s="337"/>
    </row>
    <row r="106" spans="1:8" ht="18" x14ac:dyDescent="0.25">
      <c r="A106" s="324" t="s">
        <v>28</v>
      </c>
      <c r="B106" s="324"/>
      <c r="C106" s="324"/>
      <c r="D106" s="324"/>
      <c r="E106" s="324"/>
      <c r="F106" s="324"/>
      <c r="G106" s="324"/>
      <c r="H106" s="324"/>
    </row>
    <row r="107" spans="1:8" ht="15" customHeight="1" x14ac:dyDescent="0.25">
      <c r="A107" s="325" t="str">
        <f>$A$5</f>
        <v>Effective Date May 1, 2021</v>
      </c>
      <c r="B107" s="325"/>
      <c r="C107" s="325"/>
      <c r="D107" s="325"/>
      <c r="E107" s="325"/>
      <c r="F107" s="325"/>
      <c r="G107" s="325"/>
      <c r="H107" s="325"/>
    </row>
    <row r="108" spans="1:8" x14ac:dyDescent="0.25">
      <c r="A108" s="20"/>
      <c r="B108" s="20"/>
      <c r="C108" s="20"/>
      <c r="D108" s="20"/>
      <c r="E108" s="20"/>
      <c r="F108" s="20"/>
      <c r="G108" s="20"/>
      <c r="H108" s="20"/>
    </row>
    <row r="109" spans="1:8" ht="18" x14ac:dyDescent="0.25">
      <c r="A109" s="338" t="s">
        <v>38</v>
      </c>
      <c r="B109" s="339"/>
      <c r="C109" s="339"/>
      <c r="D109" s="339"/>
      <c r="E109" s="339"/>
      <c r="F109" s="339"/>
      <c r="G109" s="339"/>
      <c r="H109" s="339"/>
    </row>
    <row r="110" spans="1:8" x14ac:dyDescent="0.25">
      <c r="A110" s="27"/>
      <c r="B110" s="27"/>
      <c r="C110" s="27"/>
      <c r="D110" s="27"/>
      <c r="E110" s="27"/>
      <c r="F110" s="27"/>
      <c r="G110" s="27"/>
      <c r="H110" s="29"/>
    </row>
    <row r="111" spans="1:8" x14ac:dyDescent="0.25">
      <c r="A111" s="328" t="s">
        <v>86</v>
      </c>
      <c r="B111" s="329"/>
      <c r="C111" s="329"/>
      <c r="D111" s="329"/>
      <c r="E111" s="329"/>
      <c r="F111" s="329"/>
      <c r="G111" s="329"/>
      <c r="H111" s="330"/>
    </row>
    <row r="112" spans="1:8" x14ac:dyDescent="0.25">
      <c r="A112" s="331"/>
      <c r="B112" s="327"/>
      <c r="C112" s="327"/>
      <c r="D112" s="327"/>
      <c r="E112" s="327"/>
      <c r="F112" s="327"/>
      <c r="G112" s="327"/>
      <c r="H112" s="332"/>
    </row>
    <row r="113" spans="1:8" x14ac:dyDescent="0.25">
      <c r="A113" s="331"/>
      <c r="B113" s="327"/>
      <c r="C113" s="327"/>
      <c r="D113" s="327"/>
      <c r="E113" s="327"/>
      <c r="F113" s="327"/>
      <c r="G113" s="327"/>
      <c r="H113" s="332"/>
    </row>
    <row r="114" spans="1:8" x14ac:dyDescent="0.25">
      <c r="A114" s="331"/>
      <c r="B114" s="327"/>
      <c r="C114" s="327"/>
      <c r="D114" s="327"/>
      <c r="E114" s="327"/>
      <c r="F114" s="327"/>
      <c r="G114" s="327"/>
      <c r="H114" s="332"/>
    </row>
    <row r="115" spans="1:8" ht="9" customHeight="1" x14ac:dyDescent="0.25">
      <c r="A115" s="331"/>
      <c r="B115" s="327"/>
      <c r="C115" s="327"/>
      <c r="D115" s="327"/>
      <c r="E115" s="327"/>
      <c r="F115" s="327"/>
      <c r="G115" s="327"/>
      <c r="H115" s="332"/>
    </row>
    <row r="116" spans="1:8" ht="1.5" customHeight="1" x14ac:dyDescent="0.25">
      <c r="A116" s="333"/>
      <c r="B116" s="334"/>
      <c r="C116" s="334"/>
      <c r="D116" s="334"/>
      <c r="E116" s="334"/>
      <c r="F116" s="334"/>
      <c r="G116" s="334"/>
      <c r="H116" s="335"/>
    </row>
    <row r="117" spans="1:8" x14ac:dyDescent="0.25">
      <c r="A117" s="28" t="s">
        <v>30</v>
      </c>
      <c r="B117" s="27"/>
      <c r="C117" s="27"/>
      <c r="D117" s="27"/>
      <c r="E117" s="27"/>
      <c r="F117" s="27"/>
      <c r="G117" s="27"/>
      <c r="H117" s="29"/>
    </row>
    <row r="118" spans="1:8" x14ac:dyDescent="0.25">
      <c r="A118" s="27"/>
      <c r="B118" s="27"/>
      <c r="C118" s="27"/>
      <c r="D118" s="27"/>
      <c r="E118" s="27"/>
      <c r="F118" s="27"/>
      <c r="G118" s="27"/>
      <c r="H118" s="29"/>
    </row>
    <row r="119" spans="1:8" x14ac:dyDescent="0.25">
      <c r="A119" s="328" t="s">
        <v>79</v>
      </c>
      <c r="B119" s="329"/>
      <c r="C119" s="329"/>
      <c r="D119" s="329"/>
      <c r="E119" s="329"/>
      <c r="F119" s="329"/>
      <c r="G119" s="329"/>
      <c r="H119" s="330"/>
    </row>
    <row r="120" spans="1:8" x14ac:dyDescent="0.25">
      <c r="A120" s="331"/>
      <c r="B120" s="327"/>
      <c r="C120" s="327"/>
      <c r="D120" s="327"/>
      <c r="E120" s="327"/>
      <c r="F120" s="327"/>
      <c r="G120" s="327"/>
      <c r="H120" s="332"/>
    </row>
    <row r="121" spans="1:8" ht="36" customHeight="1" x14ac:dyDescent="0.25">
      <c r="A121" s="333"/>
      <c r="B121" s="334"/>
      <c r="C121" s="334"/>
      <c r="D121" s="334"/>
      <c r="E121" s="334"/>
      <c r="F121" s="334"/>
      <c r="G121" s="334"/>
      <c r="H121" s="335"/>
    </row>
    <row r="122" spans="1:8" x14ac:dyDescent="0.25">
      <c r="A122" s="328" t="s">
        <v>80</v>
      </c>
      <c r="B122" s="329"/>
      <c r="C122" s="329"/>
      <c r="D122" s="329"/>
      <c r="E122" s="329"/>
      <c r="F122" s="329"/>
      <c r="G122" s="329"/>
      <c r="H122" s="330"/>
    </row>
    <row r="123" spans="1:8" x14ac:dyDescent="0.25">
      <c r="A123" s="331"/>
      <c r="B123" s="327"/>
      <c r="C123" s="327"/>
      <c r="D123" s="327"/>
      <c r="E123" s="327"/>
      <c r="F123" s="327"/>
      <c r="G123" s="327"/>
      <c r="H123" s="332"/>
    </row>
    <row r="124" spans="1:8" x14ac:dyDescent="0.25">
      <c r="A124" s="331"/>
      <c r="B124" s="327"/>
      <c r="C124" s="327"/>
      <c r="D124" s="327"/>
      <c r="E124" s="327"/>
      <c r="F124" s="327"/>
      <c r="G124" s="327"/>
      <c r="H124" s="332"/>
    </row>
    <row r="125" spans="1:8" ht="30" customHeight="1" x14ac:dyDescent="0.25">
      <c r="A125" s="333"/>
      <c r="B125" s="334"/>
      <c r="C125" s="334"/>
      <c r="D125" s="334"/>
      <c r="E125" s="334"/>
      <c r="F125" s="334"/>
      <c r="G125" s="334"/>
      <c r="H125" s="335"/>
    </row>
    <row r="126" spans="1:8" x14ac:dyDescent="0.25">
      <c r="A126" s="328" t="s">
        <v>81</v>
      </c>
      <c r="B126" s="329"/>
      <c r="C126" s="329"/>
      <c r="D126" s="329"/>
      <c r="E126" s="329"/>
      <c r="F126" s="329"/>
      <c r="G126" s="329"/>
      <c r="H126" s="330"/>
    </row>
    <row r="127" spans="1:8" x14ac:dyDescent="0.25">
      <c r="A127" s="331"/>
      <c r="B127" s="327"/>
      <c r="C127" s="327"/>
      <c r="D127" s="327"/>
      <c r="E127" s="327"/>
      <c r="F127" s="327"/>
      <c r="G127" s="327"/>
      <c r="H127" s="332"/>
    </row>
    <row r="128" spans="1:8" ht="28.5" customHeight="1" x14ac:dyDescent="0.25">
      <c r="A128" s="333"/>
      <c r="B128" s="334"/>
      <c r="C128" s="334"/>
      <c r="D128" s="334"/>
      <c r="E128" s="334"/>
      <c r="F128" s="334"/>
      <c r="G128" s="334"/>
      <c r="H128" s="335"/>
    </row>
    <row r="129" spans="1:8" x14ac:dyDescent="0.25">
      <c r="A129" s="328"/>
      <c r="B129" s="329"/>
      <c r="C129" s="329"/>
      <c r="D129" s="329"/>
      <c r="E129" s="329"/>
      <c r="F129" s="329"/>
      <c r="G129" s="329"/>
      <c r="H129" s="330"/>
    </row>
    <row r="130" spans="1:8" x14ac:dyDescent="0.25">
      <c r="A130" s="331"/>
      <c r="B130" s="327"/>
      <c r="C130" s="327"/>
      <c r="D130" s="327"/>
      <c r="E130" s="327"/>
      <c r="F130" s="327"/>
      <c r="G130" s="327"/>
      <c r="H130" s="332"/>
    </row>
    <row r="131" spans="1:8" x14ac:dyDescent="0.25">
      <c r="A131" s="331"/>
      <c r="B131" s="327"/>
      <c r="C131" s="327"/>
      <c r="D131" s="327"/>
      <c r="E131" s="327"/>
      <c r="F131" s="327"/>
      <c r="G131" s="327"/>
      <c r="H131" s="332"/>
    </row>
    <row r="132" spans="1:8" x14ac:dyDescent="0.25">
      <c r="A132" s="333"/>
      <c r="B132" s="334"/>
      <c r="C132" s="334"/>
      <c r="D132" s="334"/>
      <c r="E132" s="334"/>
      <c r="F132" s="334"/>
      <c r="G132" s="334"/>
      <c r="H132" s="335"/>
    </row>
    <row r="133" spans="1:8" x14ac:dyDescent="0.25">
      <c r="A133" s="28" t="s">
        <v>110</v>
      </c>
      <c r="B133" s="27"/>
      <c r="C133" s="27"/>
      <c r="D133" s="27"/>
      <c r="E133" s="27"/>
      <c r="F133" s="27"/>
      <c r="G133" s="27"/>
      <c r="H133" s="29"/>
    </row>
    <row r="134" spans="1:8" ht="15.75" thickBot="1" x14ac:dyDescent="0.3">
      <c r="A134" s="326" t="s">
        <v>31</v>
      </c>
      <c r="B134" s="327"/>
      <c r="C134" s="327"/>
      <c r="D134" s="327"/>
      <c r="E134" s="327"/>
      <c r="F134" s="327"/>
      <c r="G134" s="34" t="s">
        <v>32</v>
      </c>
      <c r="H134" s="54">
        <v>44.59</v>
      </c>
    </row>
    <row r="135" spans="1:8" ht="16.5" thickTop="1" thickBot="1" x14ac:dyDescent="0.3">
      <c r="A135" s="340" t="s">
        <v>102</v>
      </c>
      <c r="B135" s="341"/>
      <c r="C135" s="341"/>
      <c r="D135" s="341"/>
      <c r="E135" s="341"/>
      <c r="F135" s="341"/>
      <c r="G135" s="35" t="s">
        <v>34</v>
      </c>
      <c r="H135" s="55">
        <v>0.1105</v>
      </c>
    </row>
    <row r="136" spans="1:8" ht="16.5" thickTop="1" thickBot="1" x14ac:dyDescent="0.3">
      <c r="A136" s="340" t="s">
        <v>103</v>
      </c>
      <c r="B136" s="341"/>
      <c r="C136" s="341"/>
      <c r="D136" s="341"/>
      <c r="E136" s="341"/>
      <c r="F136" s="341"/>
      <c r="G136" s="35" t="s">
        <v>34</v>
      </c>
      <c r="H136" s="55">
        <v>0.14660000000000001</v>
      </c>
    </row>
    <row r="137" spans="1:8" ht="15.75" thickTop="1" x14ac:dyDescent="0.25">
      <c r="A137" s="340" t="s">
        <v>99</v>
      </c>
      <c r="B137" s="341"/>
      <c r="C137" s="341"/>
      <c r="D137" s="341"/>
      <c r="E137" s="341"/>
      <c r="F137" s="341"/>
      <c r="G137" s="35" t="s">
        <v>34</v>
      </c>
      <c r="H137" s="55">
        <v>0.19819999999999999</v>
      </c>
    </row>
    <row r="139" spans="1:8" ht="23.25" x14ac:dyDescent="0.25">
      <c r="A139" s="336" t="s">
        <v>14</v>
      </c>
      <c r="B139" s="337"/>
      <c r="C139" s="337"/>
      <c r="D139" s="337"/>
      <c r="E139" s="337"/>
      <c r="F139" s="337"/>
      <c r="G139" s="337"/>
      <c r="H139" s="337"/>
    </row>
    <row r="140" spans="1:8" ht="18" x14ac:dyDescent="0.25">
      <c r="A140" s="324" t="s">
        <v>28</v>
      </c>
      <c r="B140" s="324"/>
      <c r="C140" s="324"/>
      <c r="D140" s="324"/>
      <c r="E140" s="324"/>
      <c r="F140" s="324"/>
      <c r="G140" s="324"/>
      <c r="H140" s="324"/>
    </row>
    <row r="141" spans="1:8" ht="15" customHeight="1" x14ac:dyDescent="0.25">
      <c r="A141" s="325" t="str">
        <f>$A$5</f>
        <v>Effective Date May 1, 2021</v>
      </c>
      <c r="B141" s="325"/>
      <c r="C141" s="325"/>
      <c r="D141" s="325"/>
      <c r="E141" s="325"/>
      <c r="F141" s="325"/>
      <c r="G141" s="325"/>
      <c r="H141" s="325"/>
    </row>
    <row r="142" spans="1:8" x14ac:dyDescent="0.25">
      <c r="A142" s="131"/>
      <c r="B142" s="131"/>
      <c r="C142" s="131"/>
      <c r="D142" s="131"/>
      <c r="E142" s="131"/>
      <c r="F142" s="131"/>
      <c r="G142" s="131"/>
      <c r="H142" s="131"/>
    </row>
    <row r="143" spans="1:8" ht="18" x14ac:dyDescent="0.25">
      <c r="A143" s="338" t="s">
        <v>39</v>
      </c>
      <c r="B143" s="339"/>
      <c r="C143" s="339"/>
      <c r="D143" s="339"/>
      <c r="E143" s="339"/>
      <c r="F143" s="339"/>
      <c r="G143" s="339"/>
      <c r="H143" s="339"/>
    </row>
    <row r="144" spans="1:8" x14ac:dyDescent="0.25">
      <c r="A144" s="27"/>
      <c r="B144" s="27"/>
      <c r="C144" s="27"/>
      <c r="D144" s="27"/>
      <c r="E144" s="27"/>
      <c r="F144" s="27"/>
      <c r="G144" s="27"/>
      <c r="H144" s="29"/>
    </row>
    <row r="145" spans="1:8" x14ac:dyDescent="0.25">
      <c r="A145" s="328" t="s">
        <v>87</v>
      </c>
      <c r="B145" s="329"/>
      <c r="C145" s="329"/>
      <c r="D145" s="329"/>
      <c r="E145" s="329"/>
      <c r="F145" s="329"/>
      <c r="G145" s="329"/>
      <c r="H145" s="330"/>
    </row>
    <row r="146" spans="1:8" x14ac:dyDescent="0.25">
      <c r="A146" s="331"/>
      <c r="B146" s="327"/>
      <c r="C146" s="327"/>
      <c r="D146" s="327"/>
      <c r="E146" s="327"/>
      <c r="F146" s="327"/>
      <c r="G146" s="327"/>
      <c r="H146" s="332"/>
    </row>
    <row r="147" spans="1:8" x14ac:dyDescent="0.25">
      <c r="A147" s="331"/>
      <c r="B147" s="327"/>
      <c r="C147" s="327"/>
      <c r="D147" s="327"/>
      <c r="E147" s="327"/>
      <c r="F147" s="327"/>
      <c r="G147" s="327"/>
      <c r="H147" s="332"/>
    </row>
    <row r="148" spans="1:8" x14ac:dyDescent="0.25">
      <c r="A148" s="331"/>
      <c r="B148" s="327"/>
      <c r="C148" s="327"/>
      <c r="D148" s="327"/>
      <c r="E148" s="327"/>
      <c r="F148" s="327"/>
      <c r="G148" s="327"/>
      <c r="H148" s="332"/>
    </row>
    <row r="149" spans="1:8" x14ac:dyDescent="0.25">
      <c r="A149" s="331"/>
      <c r="B149" s="327"/>
      <c r="C149" s="327"/>
      <c r="D149" s="327"/>
      <c r="E149" s="327"/>
      <c r="F149" s="327"/>
      <c r="G149" s="327"/>
      <c r="H149" s="332"/>
    </row>
    <row r="150" spans="1:8" ht="45.75" customHeight="1" x14ac:dyDescent="0.25">
      <c r="A150" s="333"/>
      <c r="B150" s="334"/>
      <c r="C150" s="334"/>
      <c r="D150" s="334"/>
      <c r="E150" s="334"/>
      <c r="F150" s="334"/>
      <c r="G150" s="334"/>
      <c r="H150" s="335"/>
    </row>
    <row r="151" spans="1:8" x14ac:dyDescent="0.25">
      <c r="A151" s="28" t="s">
        <v>30</v>
      </c>
      <c r="B151" s="27"/>
      <c r="C151" s="27"/>
      <c r="D151" s="27"/>
      <c r="E151" s="27"/>
      <c r="F151" s="27"/>
      <c r="G151" s="27"/>
      <c r="H151" s="29"/>
    </row>
    <row r="152" spans="1:8" x14ac:dyDescent="0.25">
      <c r="A152" s="27"/>
      <c r="B152" s="27"/>
      <c r="C152" s="27"/>
      <c r="D152" s="27"/>
      <c r="E152" s="27"/>
      <c r="F152" s="27"/>
      <c r="G152" s="27"/>
      <c r="H152" s="29"/>
    </row>
    <row r="153" spans="1:8" x14ac:dyDescent="0.25">
      <c r="A153" s="328" t="s">
        <v>79</v>
      </c>
      <c r="B153" s="329"/>
      <c r="C153" s="329"/>
      <c r="D153" s="329"/>
      <c r="E153" s="329"/>
      <c r="F153" s="329"/>
      <c r="G153" s="329"/>
      <c r="H153" s="330"/>
    </row>
    <row r="154" spans="1:8" x14ac:dyDescent="0.25">
      <c r="A154" s="331"/>
      <c r="B154" s="327"/>
      <c r="C154" s="327"/>
      <c r="D154" s="327"/>
      <c r="E154" s="327"/>
      <c r="F154" s="327"/>
      <c r="G154" s="327"/>
      <c r="H154" s="332"/>
    </row>
    <row r="155" spans="1:8" ht="30.75" customHeight="1" x14ac:dyDescent="0.25">
      <c r="A155" s="333"/>
      <c r="B155" s="334"/>
      <c r="C155" s="334"/>
      <c r="D155" s="334"/>
      <c r="E155" s="334"/>
      <c r="F155" s="334"/>
      <c r="G155" s="334"/>
      <c r="H155" s="335"/>
    </row>
    <row r="156" spans="1:8" x14ac:dyDescent="0.25">
      <c r="A156" s="328" t="s">
        <v>80</v>
      </c>
      <c r="B156" s="329"/>
      <c r="C156" s="329"/>
      <c r="D156" s="329"/>
      <c r="E156" s="329"/>
      <c r="F156" s="329"/>
      <c r="G156" s="329"/>
      <c r="H156" s="330"/>
    </row>
    <row r="157" spans="1:8" x14ac:dyDescent="0.25">
      <c r="A157" s="331"/>
      <c r="B157" s="327"/>
      <c r="C157" s="327"/>
      <c r="D157" s="327"/>
      <c r="E157" s="327"/>
      <c r="F157" s="327"/>
      <c r="G157" s="327"/>
      <c r="H157" s="332"/>
    </row>
    <row r="158" spans="1:8" x14ac:dyDescent="0.25">
      <c r="A158" s="331"/>
      <c r="B158" s="327"/>
      <c r="C158" s="327"/>
      <c r="D158" s="327"/>
      <c r="E158" s="327"/>
      <c r="F158" s="327"/>
      <c r="G158" s="327"/>
      <c r="H158" s="332"/>
    </row>
    <row r="159" spans="1:8" ht="30.75" customHeight="1" x14ac:dyDescent="0.25">
      <c r="A159" s="333"/>
      <c r="B159" s="334"/>
      <c r="C159" s="334"/>
      <c r="D159" s="334"/>
      <c r="E159" s="334"/>
      <c r="F159" s="334"/>
      <c r="G159" s="334"/>
      <c r="H159" s="335"/>
    </row>
    <row r="160" spans="1:8" x14ac:dyDescent="0.25">
      <c r="A160" s="328" t="s">
        <v>81</v>
      </c>
      <c r="B160" s="329"/>
      <c r="C160" s="329"/>
      <c r="D160" s="329"/>
      <c r="E160" s="329"/>
      <c r="F160" s="329"/>
      <c r="G160" s="329"/>
      <c r="H160" s="330"/>
    </row>
    <row r="161" spans="1:9" x14ac:dyDescent="0.25">
      <c r="A161" s="331"/>
      <c r="B161" s="327"/>
      <c r="C161" s="327"/>
      <c r="D161" s="327"/>
      <c r="E161" s="327"/>
      <c r="F161" s="327"/>
      <c r="G161" s="327"/>
      <c r="H161" s="332"/>
    </row>
    <row r="162" spans="1:9" ht="31.5" customHeight="1" x14ac:dyDescent="0.25">
      <c r="A162" s="333"/>
      <c r="B162" s="334"/>
      <c r="C162" s="334"/>
      <c r="D162" s="334"/>
      <c r="E162" s="334"/>
      <c r="F162" s="334"/>
      <c r="G162" s="334"/>
      <c r="H162" s="335"/>
    </row>
    <row r="163" spans="1:9" x14ac:dyDescent="0.25">
      <c r="A163" s="328"/>
      <c r="B163" s="329"/>
      <c r="C163" s="329"/>
      <c r="D163" s="329"/>
      <c r="E163" s="329"/>
      <c r="F163" s="329"/>
      <c r="G163" s="329"/>
      <c r="H163" s="330"/>
    </row>
    <row r="164" spans="1:9" x14ac:dyDescent="0.25">
      <c r="A164" s="331"/>
      <c r="B164" s="327"/>
      <c r="C164" s="327"/>
      <c r="D164" s="327"/>
      <c r="E164" s="327"/>
      <c r="F164" s="327"/>
      <c r="G164" s="327"/>
      <c r="H164" s="332"/>
    </row>
    <row r="165" spans="1:9" x14ac:dyDescent="0.25">
      <c r="A165" s="331"/>
      <c r="B165" s="327"/>
      <c r="C165" s="327"/>
      <c r="D165" s="327"/>
      <c r="E165" s="327"/>
      <c r="F165" s="327"/>
      <c r="G165" s="327"/>
      <c r="H165" s="332"/>
    </row>
    <row r="166" spans="1:9" x14ac:dyDescent="0.25">
      <c r="A166" s="333"/>
      <c r="B166" s="334"/>
      <c r="C166" s="334"/>
      <c r="D166" s="334"/>
      <c r="E166" s="334"/>
      <c r="F166" s="334"/>
      <c r="G166" s="334"/>
      <c r="H166" s="335"/>
    </row>
    <row r="167" spans="1:9" x14ac:dyDescent="0.25">
      <c r="A167" s="342" t="s">
        <v>113</v>
      </c>
      <c r="B167" s="342"/>
      <c r="C167" s="342"/>
      <c r="D167" s="342"/>
      <c r="E167" s="342"/>
      <c r="F167" s="342"/>
      <c r="G167" s="342"/>
      <c r="H167" s="342"/>
      <c r="I167" s="342"/>
    </row>
    <row r="168" spans="1:9" ht="15.75" thickBot="1" x14ac:dyDescent="0.3"/>
    <row r="169" spans="1:9" ht="16.5" thickTop="1" thickBot="1" x14ac:dyDescent="0.3">
      <c r="A169" s="343"/>
      <c r="B169" s="344"/>
      <c r="C169" s="344"/>
      <c r="D169" s="344"/>
      <c r="E169" s="344"/>
      <c r="F169" s="344"/>
      <c r="G169" s="128"/>
      <c r="H169" s="129"/>
    </row>
    <row r="170" spans="1:9" ht="16.5" thickTop="1" thickBot="1" x14ac:dyDescent="0.3">
      <c r="A170" s="326"/>
      <c r="B170" s="327"/>
      <c r="C170" s="327"/>
      <c r="D170" s="327"/>
      <c r="E170" s="327"/>
      <c r="F170" s="327"/>
      <c r="G170" s="34"/>
      <c r="H170" s="56"/>
    </row>
    <row r="171" spans="1:9" ht="15.75" thickTop="1" x14ac:dyDescent="0.25">
      <c r="A171" s="326" t="s">
        <v>88</v>
      </c>
      <c r="B171" s="327"/>
      <c r="C171" s="327"/>
      <c r="D171" s="327"/>
      <c r="E171" s="327"/>
      <c r="F171" s="327"/>
      <c r="G171" s="34" t="s">
        <v>34</v>
      </c>
      <c r="H171" s="56">
        <v>0.1096</v>
      </c>
    </row>
    <row r="173" spans="1:9" ht="23.25" x14ac:dyDescent="0.25">
      <c r="A173" s="336" t="s">
        <v>14</v>
      </c>
      <c r="B173" s="337"/>
      <c r="C173" s="337"/>
      <c r="D173" s="337"/>
      <c r="E173" s="337"/>
      <c r="F173" s="337"/>
      <c r="G173" s="337"/>
      <c r="H173" s="337"/>
    </row>
    <row r="174" spans="1:9" ht="18" x14ac:dyDescent="0.25">
      <c r="A174" s="324" t="s">
        <v>28</v>
      </c>
      <c r="B174" s="324"/>
      <c r="C174" s="324"/>
      <c r="D174" s="324"/>
      <c r="E174" s="324"/>
      <c r="F174" s="324"/>
      <c r="G174" s="324"/>
      <c r="H174" s="324"/>
    </row>
    <row r="175" spans="1:9" ht="15" customHeight="1" x14ac:dyDescent="0.25">
      <c r="A175" s="325" t="str">
        <f>$A$5</f>
        <v>Effective Date May 1, 2021</v>
      </c>
      <c r="B175" s="325"/>
      <c r="C175" s="325"/>
      <c r="D175" s="325"/>
      <c r="E175" s="325"/>
      <c r="F175" s="325"/>
      <c r="G175" s="325"/>
      <c r="H175" s="325"/>
    </row>
    <row r="176" spans="1:9" x14ac:dyDescent="0.25">
      <c r="A176" s="131"/>
      <c r="B176" s="131"/>
      <c r="C176" s="131"/>
      <c r="D176" s="131"/>
      <c r="E176" s="131"/>
      <c r="F176" s="131"/>
      <c r="G176" s="131"/>
      <c r="H176" s="131"/>
    </row>
    <row r="177" spans="1:8" ht="18" x14ac:dyDescent="0.25">
      <c r="A177" s="338" t="s">
        <v>40</v>
      </c>
      <c r="B177" s="339"/>
      <c r="C177" s="339"/>
      <c r="D177" s="339"/>
      <c r="E177" s="339"/>
      <c r="F177" s="339"/>
      <c r="G177" s="339"/>
      <c r="H177" s="339"/>
    </row>
    <row r="178" spans="1:8" x14ac:dyDescent="0.25">
      <c r="A178" s="27"/>
      <c r="B178" s="27"/>
      <c r="C178" s="27"/>
      <c r="D178" s="27"/>
      <c r="E178" s="27"/>
      <c r="F178" s="27"/>
      <c r="G178" s="27"/>
      <c r="H178" s="29"/>
    </row>
    <row r="179" spans="1:8" x14ac:dyDescent="0.25">
      <c r="A179" s="328" t="s">
        <v>89</v>
      </c>
      <c r="B179" s="329"/>
      <c r="C179" s="329"/>
      <c r="D179" s="329"/>
      <c r="E179" s="329"/>
      <c r="F179" s="329"/>
      <c r="G179" s="329"/>
      <c r="H179" s="330"/>
    </row>
    <row r="180" spans="1:8" x14ac:dyDescent="0.25">
      <c r="A180" s="331"/>
      <c r="B180" s="327"/>
      <c r="C180" s="327"/>
      <c r="D180" s="327"/>
      <c r="E180" s="327"/>
      <c r="F180" s="327"/>
      <c r="G180" s="327"/>
      <c r="H180" s="332"/>
    </row>
    <row r="181" spans="1:8" x14ac:dyDescent="0.25">
      <c r="A181" s="331"/>
      <c r="B181" s="327"/>
      <c r="C181" s="327"/>
      <c r="D181" s="327"/>
      <c r="E181" s="327"/>
      <c r="F181" s="327"/>
      <c r="G181" s="327"/>
      <c r="H181" s="332"/>
    </row>
    <row r="182" spans="1:8" x14ac:dyDescent="0.25">
      <c r="A182" s="331"/>
      <c r="B182" s="327"/>
      <c r="C182" s="327"/>
      <c r="D182" s="327"/>
      <c r="E182" s="327"/>
      <c r="F182" s="327"/>
      <c r="G182" s="327"/>
      <c r="H182" s="332"/>
    </row>
    <row r="183" spans="1:8" x14ac:dyDescent="0.25">
      <c r="A183" s="331"/>
      <c r="B183" s="327"/>
      <c r="C183" s="327"/>
      <c r="D183" s="327"/>
      <c r="E183" s="327"/>
      <c r="F183" s="327"/>
      <c r="G183" s="327"/>
      <c r="H183" s="332"/>
    </row>
    <row r="184" spans="1:8" ht="180" customHeight="1" x14ac:dyDescent="0.25">
      <c r="A184" s="333"/>
      <c r="B184" s="334"/>
      <c r="C184" s="334"/>
      <c r="D184" s="334"/>
      <c r="E184" s="334"/>
      <c r="F184" s="334"/>
      <c r="G184" s="334"/>
      <c r="H184" s="335"/>
    </row>
    <row r="185" spans="1:8" x14ac:dyDescent="0.25">
      <c r="A185" s="28" t="s">
        <v>30</v>
      </c>
      <c r="B185" s="27"/>
      <c r="C185" s="27"/>
      <c r="D185" s="27"/>
      <c r="E185" s="27"/>
      <c r="F185" s="27"/>
      <c r="G185" s="27"/>
      <c r="H185" s="29"/>
    </row>
    <row r="186" spans="1:8" x14ac:dyDescent="0.25">
      <c r="A186" s="27"/>
      <c r="B186" s="27"/>
      <c r="C186" s="27"/>
      <c r="D186" s="27"/>
      <c r="E186" s="27"/>
      <c r="F186" s="27"/>
      <c r="G186" s="27"/>
      <c r="H186" s="29"/>
    </row>
    <row r="187" spans="1:8" x14ac:dyDescent="0.25">
      <c r="A187" s="328" t="s">
        <v>79</v>
      </c>
      <c r="B187" s="329"/>
      <c r="C187" s="329"/>
      <c r="D187" s="329"/>
      <c r="E187" s="329"/>
      <c r="F187" s="329"/>
      <c r="G187" s="329"/>
      <c r="H187" s="330"/>
    </row>
    <row r="188" spans="1:8" x14ac:dyDescent="0.25">
      <c r="A188" s="331"/>
      <c r="B188" s="327"/>
      <c r="C188" s="327"/>
      <c r="D188" s="327"/>
      <c r="E188" s="327"/>
      <c r="F188" s="327"/>
      <c r="G188" s="327"/>
      <c r="H188" s="332"/>
    </row>
    <row r="189" spans="1:8" x14ac:dyDescent="0.25">
      <c r="A189" s="333"/>
      <c r="B189" s="334"/>
      <c r="C189" s="334"/>
      <c r="D189" s="334"/>
      <c r="E189" s="334"/>
      <c r="F189" s="334"/>
      <c r="G189" s="334"/>
      <c r="H189" s="335"/>
    </row>
    <row r="190" spans="1:8" x14ac:dyDescent="0.25">
      <c r="A190" s="328" t="s">
        <v>80</v>
      </c>
      <c r="B190" s="329"/>
      <c r="C190" s="329"/>
      <c r="D190" s="329"/>
      <c r="E190" s="329"/>
      <c r="F190" s="329"/>
      <c r="G190" s="329"/>
      <c r="H190" s="330"/>
    </row>
    <row r="191" spans="1:8" x14ac:dyDescent="0.25">
      <c r="A191" s="331"/>
      <c r="B191" s="327"/>
      <c r="C191" s="327"/>
      <c r="D191" s="327"/>
      <c r="E191" s="327"/>
      <c r="F191" s="327"/>
      <c r="G191" s="327"/>
      <c r="H191" s="332"/>
    </row>
    <row r="192" spans="1:8" x14ac:dyDescent="0.25">
      <c r="A192" s="331"/>
      <c r="B192" s="327"/>
      <c r="C192" s="327"/>
      <c r="D192" s="327"/>
      <c r="E192" s="327"/>
      <c r="F192" s="327"/>
      <c r="G192" s="327"/>
      <c r="H192" s="332"/>
    </row>
    <row r="193" spans="1:9" x14ac:dyDescent="0.25">
      <c r="A193" s="333"/>
      <c r="B193" s="334"/>
      <c r="C193" s="334"/>
      <c r="D193" s="334"/>
      <c r="E193" s="334"/>
      <c r="F193" s="334"/>
      <c r="G193" s="334"/>
      <c r="H193" s="335"/>
    </row>
    <row r="194" spans="1:9" x14ac:dyDescent="0.25">
      <c r="A194" s="328" t="s">
        <v>81</v>
      </c>
      <c r="B194" s="329"/>
      <c r="C194" s="329"/>
      <c r="D194" s="329"/>
      <c r="E194" s="329"/>
      <c r="F194" s="329"/>
      <c r="G194" s="329"/>
      <c r="H194" s="330"/>
    </row>
    <row r="195" spans="1:9" x14ac:dyDescent="0.25">
      <c r="A195" s="331"/>
      <c r="B195" s="327"/>
      <c r="C195" s="327"/>
      <c r="D195" s="327"/>
      <c r="E195" s="327"/>
      <c r="F195" s="327"/>
      <c r="G195" s="327"/>
      <c r="H195" s="332"/>
    </row>
    <row r="196" spans="1:9" x14ac:dyDescent="0.25">
      <c r="A196" s="333"/>
      <c r="B196" s="334"/>
      <c r="C196" s="334"/>
      <c r="D196" s="334"/>
      <c r="E196" s="334"/>
      <c r="F196" s="334"/>
      <c r="G196" s="334"/>
      <c r="H196" s="335"/>
    </row>
    <row r="197" spans="1:9" x14ac:dyDescent="0.25">
      <c r="A197" s="328"/>
      <c r="B197" s="329"/>
      <c r="C197" s="329"/>
      <c r="D197" s="329"/>
      <c r="E197" s="329"/>
      <c r="F197" s="329"/>
      <c r="G197" s="329"/>
      <c r="H197" s="330"/>
    </row>
    <row r="198" spans="1:9" x14ac:dyDescent="0.25">
      <c r="A198" s="331"/>
      <c r="B198" s="327"/>
      <c r="C198" s="327"/>
      <c r="D198" s="327"/>
      <c r="E198" s="327"/>
      <c r="F198" s="327"/>
      <c r="G198" s="327"/>
      <c r="H198" s="332"/>
    </row>
    <row r="199" spans="1:9" x14ac:dyDescent="0.25">
      <c r="A199" s="331"/>
      <c r="B199" s="327"/>
      <c r="C199" s="327"/>
      <c r="D199" s="327"/>
      <c r="E199" s="327"/>
      <c r="F199" s="327"/>
      <c r="G199" s="327"/>
      <c r="H199" s="332"/>
    </row>
    <row r="200" spans="1:9" x14ac:dyDescent="0.25">
      <c r="A200" s="333"/>
      <c r="B200" s="334"/>
      <c r="C200" s="334"/>
      <c r="D200" s="334"/>
      <c r="E200" s="334"/>
      <c r="F200" s="334"/>
      <c r="G200" s="334"/>
      <c r="H200" s="335"/>
    </row>
    <row r="201" spans="1:9" x14ac:dyDescent="0.25">
      <c r="A201" s="28" t="s">
        <v>110</v>
      </c>
      <c r="B201" s="27"/>
      <c r="C201" s="27"/>
      <c r="D201" s="27"/>
      <c r="E201" s="27"/>
      <c r="F201" s="27"/>
      <c r="G201" s="27"/>
      <c r="H201" s="29"/>
    </row>
    <row r="202" spans="1:9" ht="15.75" thickBot="1" x14ac:dyDescent="0.3">
      <c r="A202" s="326"/>
      <c r="B202" s="327"/>
      <c r="C202" s="327"/>
      <c r="D202" s="327"/>
      <c r="E202" s="327"/>
      <c r="F202" s="327"/>
      <c r="G202" s="34"/>
      <c r="H202" s="38"/>
    </row>
    <row r="203" spans="1:9" ht="16.5" thickTop="1" thickBot="1" x14ac:dyDescent="0.3">
      <c r="A203" s="340" t="s">
        <v>97</v>
      </c>
      <c r="B203" s="341"/>
      <c r="C203" s="341"/>
      <c r="D203" s="341"/>
      <c r="E203" s="341"/>
      <c r="F203" s="341"/>
      <c r="G203" s="35" t="s">
        <v>34</v>
      </c>
      <c r="H203" s="56">
        <v>0.64900000000000002</v>
      </c>
    </row>
    <row r="204" spans="1:9" ht="15.75" thickTop="1" x14ac:dyDescent="0.25">
      <c r="A204" s="340" t="s">
        <v>104</v>
      </c>
      <c r="B204" s="341"/>
      <c r="C204" s="341"/>
      <c r="D204" s="341"/>
      <c r="E204" s="341"/>
      <c r="F204" s="341"/>
      <c r="G204" s="35" t="s">
        <v>34</v>
      </c>
      <c r="H204" s="56">
        <v>0.74150000000000005</v>
      </c>
    </row>
    <row r="206" spans="1:9" ht="23.25" x14ac:dyDescent="0.25">
      <c r="A206" s="336" t="s">
        <v>14</v>
      </c>
      <c r="B206" s="337"/>
      <c r="C206" s="337"/>
      <c r="D206" s="337"/>
      <c r="E206" s="337"/>
      <c r="F206" s="337"/>
      <c r="G206" s="337"/>
      <c r="H206" s="337"/>
      <c r="I206" s="57"/>
    </row>
    <row r="207" spans="1:9" ht="18" x14ac:dyDescent="0.25">
      <c r="A207" s="324" t="s">
        <v>28</v>
      </c>
      <c r="B207" s="324"/>
      <c r="C207" s="324"/>
      <c r="D207" s="324"/>
      <c r="E207" s="324"/>
      <c r="F207" s="324"/>
      <c r="G207" s="324"/>
      <c r="H207" s="324"/>
    </row>
    <row r="208" spans="1:9" ht="15" customHeight="1" x14ac:dyDescent="0.25">
      <c r="A208" s="325" t="str">
        <f>$A$5</f>
        <v>Effective Date May 1, 2021</v>
      </c>
      <c r="B208" s="325"/>
      <c r="C208" s="325"/>
      <c r="D208" s="325"/>
      <c r="E208" s="325"/>
      <c r="F208" s="325"/>
      <c r="G208" s="325"/>
      <c r="H208" s="325"/>
    </row>
    <row r="209" spans="1:8" x14ac:dyDescent="0.25">
      <c r="A209" s="131"/>
      <c r="B209" s="131"/>
      <c r="C209" s="131"/>
      <c r="D209" s="131"/>
      <c r="E209" s="131"/>
      <c r="F209" s="131"/>
      <c r="G209" s="131"/>
      <c r="H209" s="131"/>
    </row>
    <row r="210" spans="1:8" ht="18" x14ac:dyDescent="0.25">
      <c r="A210" s="338" t="s">
        <v>41</v>
      </c>
      <c r="B210" s="339"/>
      <c r="C210" s="339"/>
      <c r="D210" s="339"/>
      <c r="E210" s="339"/>
      <c r="F210" s="339"/>
      <c r="G210" s="339"/>
      <c r="H210" s="339"/>
    </row>
    <row r="211" spans="1:8" x14ac:dyDescent="0.25">
      <c r="A211" s="27"/>
      <c r="B211" s="27"/>
      <c r="C211" s="27"/>
      <c r="D211" s="27"/>
      <c r="E211" s="27"/>
      <c r="F211" s="27"/>
      <c r="G211" s="27"/>
      <c r="H211" s="29"/>
    </row>
    <row r="212" spans="1:8" x14ac:dyDescent="0.25">
      <c r="A212" s="328" t="s">
        <v>94</v>
      </c>
      <c r="B212" s="329"/>
      <c r="C212" s="329"/>
      <c r="D212" s="329"/>
      <c r="E212" s="329"/>
      <c r="F212" s="329"/>
      <c r="G212" s="329"/>
      <c r="H212" s="330"/>
    </row>
    <row r="213" spans="1:8" x14ac:dyDescent="0.25">
      <c r="A213" s="331"/>
      <c r="B213" s="327"/>
      <c r="C213" s="327"/>
      <c r="D213" s="327"/>
      <c r="E213" s="327"/>
      <c r="F213" s="327"/>
      <c r="G213" s="327"/>
      <c r="H213" s="332"/>
    </row>
    <row r="214" spans="1:8" x14ac:dyDescent="0.25">
      <c r="A214" s="331"/>
      <c r="B214" s="327"/>
      <c r="C214" s="327"/>
      <c r="D214" s="327"/>
      <c r="E214" s="327"/>
      <c r="F214" s="327"/>
      <c r="G214" s="327"/>
      <c r="H214" s="332"/>
    </row>
    <row r="215" spans="1:8" x14ac:dyDescent="0.25">
      <c r="A215" s="331"/>
      <c r="B215" s="327"/>
      <c r="C215" s="327"/>
      <c r="D215" s="327"/>
      <c r="E215" s="327"/>
      <c r="F215" s="327"/>
      <c r="G215" s="327"/>
      <c r="H215" s="332"/>
    </row>
    <row r="216" spans="1:8" x14ac:dyDescent="0.25">
      <c r="A216" s="331"/>
      <c r="B216" s="327"/>
      <c r="C216" s="327"/>
      <c r="D216" s="327"/>
      <c r="E216" s="327"/>
      <c r="F216" s="327"/>
      <c r="G216" s="327"/>
      <c r="H216" s="332"/>
    </row>
    <row r="217" spans="1:8" ht="195.75" customHeight="1" x14ac:dyDescent="0.25">
      <c r="A217" s="333"/>
      <c r="B217" s="334"/>
      <c r="C217" s="334"/>
      <c r="D217" s="334"/>
      <c r="E217" s="334"/>
      <c r="F217" s="334"/>
      <c r="G217" s="334"/>
      <c r="H217" s="335"/>
    </row>
    <row r="218" spans="1:8" x14ac:dyDescent="0.25">
      <c r="A218" s="28" t="s">
        <v>30</v>
      </c>
      <c r="B218" s="27"/>
      <c r="C218" s="27"/>
      <c r="D218" s="27"/>
      <c r="E218" s="27"/>
      <c r="F218" s="27"/>
      <c r="G218" s="27"/>
      <c r="H218" s="29"/>
    </row>
    <row r="219" spans="1:8" x14ac:dyDescent="0.25">
      <c r="A219" s="27"/>
      <c r="B219" s="27"/>
      <c r="C219" s="27"/>
      <c r="D219" s="27"/>
      <c r="E219" s="27"/>
      <c r="F219" s="27"/>
      <c r="G219" s="27"/>
      <c r="H219" s="29"/>
    </row>
    <row r="220" spans="1:8" x14ac:dyDescent="0.25">
      <c r="A220" s="328" t="s">
        <v>79</v>
      </c>
      <c r="B220" s="329"/>
      <c r="C220" s="329"/>
      <c r="D220" s="329"/>
      <c r="E220" s="329"/>
      <c r="F220" s="329"/>
      <c r="G220" s="329"/>
      <c r="H220" s="330"/>
    </row>
    <row r="221" spans="1:8" x14ac:dyDescent="0.25">
      <c r="A221" s="331"/>
      <c r="B221" s="327"/>
      <c r="C221" s="327"/>
      <c r="D221" s="327"/>
      <c r="E221" s="327"/>
      <c r="F221" s="327"/>
      <c r="G221" s="327"/>
      <c r="H221" s="332"/>
    </row>
    <row r="222" spans="1:8" x14ac:dyDescent="0.25">
      <c r="A222" s="333"/>
      <c r="B222" s="334"/>
      <c r="C222" s="334"/>
      <c r="D222" s="334"/>
      <c r="E222" s="334"/>
      <c r="F222" s="334"/>
      <c r="G222" s="334"/>
      <c r="H222" s="335"/>
    </row>
    <row r="223" spans="1:8" x14ac:dyDescent="0.25">
      <c r="A223" s="328" t="s">
        <v>95</v>
      </c>
      <c r="B223" s="329"/>
      <c r="C223" s="329"/>
      <c r="D223" s="329"/>
      <c r="E223" s="329"/>
      <c r="F223" s="329"/>
      <c r="G223" s="329"/>
      <c r="H223" s="330"/>
    </row>
    <row r="224" spans="1:8" x14ac:dyDescent="0.25">
      <c r="A224" s="331"/>
      <c r="B224" s="327"/>
      <c r="C224" s="327"/>
      <c r="D224" s="327"/>
      <c r="E224" s="327"/>
      <c r="F224" s="327"/>
      <c r="G224" s="327"/>
      <c r="H224" s="332"/>
    </row>
    <row r="225" spans="1:8" x14ac:dyDescent="0.25">
      <c r="A225" s="331"/>
      <c r="B225" s="327"/>
      <c r="C225" s="327"/>
      <c r="D225" s="327"/>
      <c r="E225" s="327"/>
      <c r="F225" s="327"/>
      <c r="G225" s="327"/>
      <c r="H225" s="332"/>
    </row>
    <row r="226" spans="1:8" ht="32.25" customHeight="1" x14ac:dyDescent="0.25">
      <c r="A226" s="333"/>
      <c r="B226" s="334"/>
      <c r="C226" s="334"/>
      <c r="D226" s="334"/>
      <c r="E226" s="334"/>
      <c r="F226" s="334"/>
      <c r="G226" s="334"/>
      <c r="H226" s="335"/>
    </row>
    <row r="227" spans="1:8" x14ac:dyDescent="0.25">
      <c r="A227" s="328" t="s">
        <v>81</v>
      </c>
      <c r="B227" s="329"/>
      <c r="C227" s="329"/>
      <c r="D227" s="329"/>
      <c r="E227" s="329"/>
      <c r="F227" s="329"/>
      <c r="G227" s="329"/>
      <c r="H227" s="330"/>
    </row>
    <row r="228" spans="1:8" x14ac:dyDescent="0.25">
      <c r="A228" s="331"/>
      <c r="B228" s="327"/>
      <c r="C228" s="327"/>
      <c r="D228" s="327"/>
      <c r="E228" s="327"/>
      <c r="F228" s="327"/>
      <c r="G228" s="327"/>
      <c r="H228" s="332"/>
    </row>
    <row r="229" spans="1:8" ht="33.75" customHeight="1" x14ac:dyDescent="0.25">
      <c r="A229" s="333"/>
      <c r="B229" s="334"/>
      <c r="C229" s="334"/>
      <c r="D229" s="334"/>
      <c r="E229" s="334"/>
      <c r="F229" s="334"/>
      <c r="G229" s="334"/>
      <c r="H229" s="335"/>
    </row>
    <row r="230" spans="1:8" x14ac:dyDescent="0.25">
      <c r="A230" s="328"/>
      <c r="B230" s="329"/>
      <c r="C230" s="329"/>
      <c r="D230" s="329"/>
      <c r="E230" s="329"/>
      <c r="F230" s="329"/>
      <c r="G230" s="329"/>
      <c r="H230" s="330"/>
    </row>
    <row r="231" spans="1:8" x14ac:dyDescent="0.25">
      <c r="A231" s="331"/>
      <c r="B231" s="327"/>
      <c r="C231" s="327"/>
      <c r="D231" s="327"/>
      <c r="E231" s="327"/>
      <c r="F231" s="327"/>
      <c r="G231" s="327"/>
      <c r="H231" s="332"/>
    </row>
    <row r="232" spans="1:8" x14ac:dyDescent="0.25">
      <c r="A232" s="331"/>
      <c r="B232" s="327"/>
      <c r="C232" s="327"/>
      <c r="D232" s="327"/>
      <c r="E232" s="327"/>
      <c r="F232" s="327"/>
      <c r="G232" s="327"/>
      <c r="H232" s="332"/>
    </row>
    <row r="233" spans="1:8" x14ac:dyDescent="0.25">
      <c r="A233" s="333"/>
      <c r="B233" s="334"/>
      <c r="C233" s="334"/>
      <c r="D233" s="334"/>
      <c r="E233" s="334"/>
      <c r="F233" s="334"/>
      <c r="G233" s="334"/>
      <c r="H233" s="335"/>
    </row>
    <row r="234" spans="1:8" x14ac:dyDescent="0.25">
      <c r="A234" s="28" t="s">
        <v>111</v>
      </c>
      <c r="B234" s="27"/>
      <c r="C234" s="27"/>
      <c r="D234" s="27"/>
      <c r="E234" s="27"/>
      <c r="F234" s="27"/>
      <c r="G234" s="27"/>
      <c r="H234" s="29"/>
    </row>
    <row r="235" spans="1:8" ht="15.75" thickBot="1" x14ac:dyDescent="0.3">
      <c r="A235" s="326"/>
      <c r="B235" s="327"/>
      <c r="C235" s="327"/>
      <c r="D235" s="327"/>
      <c r="E235" s="327"/>
      <c r="F235" s="327"/>
      <c r="G235" s="34"/>
      <c r="H235" s="38"/>
    </row>
    <row r="236" spans="1:8" ht="16.5" thickTop="1" thickBot="1" x14ac:dyDescent="0.3">
      <c r="A236" s="340" t="s">
        <v>97</v>
      </c>
      <c r="B236" s="341"/>
      <c r="C236" s="341"/>
      <c r="D236" s="341"/>
      <c r="E236" s="341"/>
      <c r="F236" s="341"/>
      <c r="G236" s="35" t="s">
        <v>34</v>
      </c>
      <c r="H236" s="56">
        <v>0.9798</v>
      </c>
    </row>
    <row r="237" spans="1:8" ht="15.75" thickTop="1" x14ac:dyDescent="0.25">
      <c r="A237" s="340" t="s">
        <v>104</v>
      </c>
      <c r="B237" s="341"/>
      <c r="C237" s="341"/>
      <c r="D237" s="341"/>
      <c r="E237" s="341"/>
      <c r="F237" s="341"/>
      <c r="G237" s="35" t="s">
        <v>34</v>
      </c>
      <c r="H237" s="56">
        <v>1.0723</v>
      </c>
    </row>
    <row r="239" spans="1:8" ht="23.25" x14ac:dyDescent="0.25">
      <c r="A239" s="336" t="s">
        <v>14</v>
      </c>
      <c r="B239" s="337"/>
      <c r="C239" s="337"/>
      <c r="D239" s="337"/>
      <c r="E239" s="337"/>
      <c r="F239" s="337"/>
      <c r="G239" s="337"/>
      <c r="H239" s="337"/>
    </row>
    <row r="240" spans="1:8" ht="18" x14ac:dyDescent="0.25">
      <c r="A240" s="324" t="s">
        <v>28</v>
      </c>
      <c r="B240" s="324"/>
      <c r="C240" s="324"/>
      <c r="D240" s="324"/>
      <c r="E240" s="324"/>
      <c r="F240" s="324"/>
      <c r="G240" s="324"/>
      <c r="H240" s="324"/>
    </row>
    <row r="241" spans="1:8" ht="15" customHeight="1" x14ac:dyDescent="0.25">
      <c r="A241" s="325" t="str">
        <f>$A$5</f>
        <v>Effective Date May 1, 2021</v>
      </c>
      <c r="B241" s="325"/>
      <c r="C241" s="325"/>
      <c r="D241" s="325"/>
      <c r="E241" s="325"/>
      <c r="F241" s="325"/>
      <c r="G241" s="325"/>
      <c r="H241" s="325"/>
    </row>
    <row r="242" spans="1:8" x14ac:dyDescent="0.25">
      <c r="A242" s="131"/>
      <c r="B242" s="131"/>
      <c r="C242" s="131"/>
      <c r="D242" s="131"/>
      <c r="E242" s="131"/>
      <c r="F242" s="131"/>
      <c r="G242" s="131"/>
      <c r="H242" s="131"/>
    </row>
    <row r="243" spans="1:8" ht="18" x14ac:dyDescent="0.25">
      <c r="A243" s="338" t="s">
        <v>42</v>
      </c>
      <c r="B243" s="339"/>
      <c r="C243" s="339"/>
      <c r="D243" s="339"/>
      <c r="E243" s="339"/>
      <c r="F243" s="339"/>
      <c r="G243" s="339"/>
      <c r="H243" s="339"/>
    </row>
    <row r="244" spans="1:8" x14ac:dyDescent="0.25">
      <c r="A244" s="27"/>
      <c r="B244" s="27"/>
      <c r="C244" s="27"/>
      <c r="D244" s="27"/>
      <c r="E244" s="27"/>
      <c r="F244" s="27"/>
      <c r="G244" s="27"/>
      <c r="H244" s="27"/>
    </row>
    <row r="245" spans="1:8" x14ac:dyDescent="0.25">
      <c r="A245" s="328" t="s">
        <v>106</v>
      </c>
      <c r="B245" s="329"/>
      <c r="C245" s="329"/>
      <c r="D245" s="329"/>
      <c r="E245" s="329"/>
      <c r="F245" s="329"/>
      <c r="G245" s="329"/>
      <c r="H245" s="330"/>
    </row>
    <row r="246" spans="1:8" x14ac:dyDescent="0.25">
      <c r="A246" s="331"/>
      <c r="B246" s="327"/>
      <c r="C246" s="327"/>
      <c r="D246" s="327"/>
      <c r="E246" s="327"/>
      <c r="F246" s="327"/>
      <c r="G246" s="327"/>
      <c r="H246" s="332"/>
    </row>
    <row r="247" spans="1:8" x14ac:dyDescent="0.25">
      <c r="A247" s="331"/>
      <c r="B247" s="327"/>
      <c r="C247" s="327"/>
      <c r="D247" s="327"/>
      <c r="E247" s="327"/>
      <c r="F247" s="327"/>
      <c r="G247" s="327"/>
      <c r="H247" s="332"/>
    </row>
    <row r="248" spans="1:8" x14ac:dyDescent="0.25">
      <c r="A248" s="331"/>
      <c r="B248" s="327"/>
      <c r="C248" s="327"/>
      <c r="D248" s="327"/>
      <c r="E248" s="327"/>
      <c r="F248" s="327"/>
      <c r="G248" s="327"/>
      <c r="H248" s="332"/>
    </row>
    <row r="249" spans="1:8" x14ac:dyDescent="0.25">
      <c r="A249" s="331"/>
      <c r="B249" s="327"/>
      <c r="C249" s="327"/>
      <c r="D249" s="327"/>
      <c r="E249" s="327"/>
      <c r="F249" s="327"/>
      <c r="G249" s="327"/>
      <c r="H249" s="332"/>
    </row>
    <row r="250" spans="1:8" ht="213.75" customHeight="1" x14ac:dyDescent="0.25">
      <c r="A250" s="333"/>
      <c r="B250" s="334"/>
      <c r="C250" s="334"/>
      <c r="D250" s="334"/>
      <c r="E250" s="334"/>
      <c r="F250" s="334"/>
      <c r="G250" s="334"/>
      <c r="H250" s="335"/>
    </row>
    <row r="251" spans="1:8" x14ac:dyDescent="0.25">
      <c r="A251" s="28" t="s">
        <v>30</v>
      </c>
      <c r="B251" s="27"/>
      <c r="C251" s="27"/>
      <c r="D251" s="27"/>
      <c r="E251" s="27"/>
      <c r="F251" s="27"/>
      <c r="G251" s="27"/>
      <c r="H251" s="27"/>
    </row>
    <row r="252" spans="1:8" x14ac:dyDescent="0.25">
      <c r="A252" s="27"/>
      <c r="B252" s="27"/>
      <c r="C252" s="27"/>
      <c r="D252" s="27"/>
      <c r="E252" s="27"/>
      <c r="F252" s="27"/>
      <c r="G252" s="27"/>
      <c r="H252" s="27"/>
    </row>
    <row r="253" spans="1:8" x14ac:dyDescent="0.25">
      <c r="A253" s="328" t="s">
        <v>79</v>
      </c>
      <c r="B253" s="329"/>
      <c r="C253" s="329"/>
      <c r="D253" s="329"/>
      <c r="E253" s="329"/>
      <c r="F253" s="329"/>
      <c r="G253" s="329"/>
      <c r="H253" s="330"/>
    </row>
    <row r="254" spans="1:8" x14ac:dyDescent="0.25">
      <c r="A254" s="331"/>
      <c r="B254" s="327"/>
      <c r="C254" s="327"/>
      <c r="D254" s="327"/>
      <c r="E254" s="327"/>
      <c r="F254" s="327"/>
      <c r="G254" s="327"/>
      <c r="H254" s="332"/>
    </row>
    <row r="255" spans="1:8" ht="30.75" customHeight="1" x14ac:dyDescent="0.25">
      <c r="A255" s="333"/>
      <c r="B255" s="334"/>
      <c r="C255" s="334"/>
      <c r="D255" s="334"/>
      <c r="E255" s="334"/>
      <c r="F255" s="334"/>
      <c r="G255" s="334"/>
      <c r="H255" s="335"/>
    </row>
    <row r="256" spans="1:8" x14ac:dyDescent="0.25">
      <c r="A256" s="328" t="s">
        <v>80</v>
      </c>
      <c r="B256" s="329"/>
      <c r="C256" s="329"/>
      <c r="D256" s="329"/>
      <c r="E256" s="329"/>
      <c r="F256" s="329"/>
      <c r="G256" s="329"/>
      <c r="H256" s="330"/>
    </row>
    <row r="257" spans="1:8" x14ac:dyDescent="0.25">
      <c r="A257" s="331"/>
      <c r="B257" s="327"/>
      <c r="C257" s="327"/>
      <c r="D257" s="327"/>
      <c r="E257" s="327"/>
      <c r="F257" s="327"/>
      <c r="G257" s="327"/>
      <c r="H257" s="332"/>
    </row>
    <row r="258" spans="1:8" x14ac:dyDescent="0.25">
      <c r="A258" s="331"/>
      <c r="B258" s="327"/>
      <c r="C258" s="327"/>
      <c r="D258" s="327"/>
      <c r="E258" s="327"/>
      <c r="F258" s="327"/>
      <c r="G258" s="327"/>
      <c r="H258" s="332"/>
    </row>
    <row r="259" spans="1:8" ht="36" customHeight="1" x14ac:dyDescent="0.25">
      <c r="A259" s="333"/>
      <c r="B259" s="334"/>
      <c r="C259" s="334"/>
      <c r="D259" s="334"/>
      <c r="E259" s="334"/>
      <c r="F259" s="334"/>
      <c r="G259" s="334"/>
      <c r="H259" s="335"/>
    </row>
    <row r="260" spans="1:8" x14ac:dyDescent="0.25">
      <c r="A260" s="328" t="s">
        <v>81</v>
      </c>
      <c r="B260" s="329"/>
      <c r="C260" s="329"/>
      <c r="D260" s="329"/>
      <c r="E260" s="329"/>
      <c r="F260" s="329"/>
      <c r="G260" s="329"/>
      <c r="H260" s="330"/>
    </row>
    <row r="261" spans="1:8" x14ac:dyDescent="0.25">
      <c r="A261" s="331"/>
      <c r="B261" s="327"/>
      <c r="C261" s="327"/>
      <c r="D261" s="327"/>
      <c r="E261" s="327"/>
      <c r="F261" s="327"/>
      <c r="G261" s="327"/>
      <c r="H261" s="332"/>
    </row>
    <row r="262" spans="1:8" ht="29.25" customHeight="1" x14ac:dyDescent="0.25">
      <c r="A262" s="333"/>
      <c r="B262" s="334"/>
      <c r="C262" s="334"/>
      <c r="D262" s="334"/>
      <c r="E262" s="334"/>
      <c r="F262" s="334"/>
      <c r="G262" s="334"/>
      <c r="H262" s="335"/>
    </row>
    <row r="263" spans="1:8" x14ac:dyDescent="0.25">
      <c r="A263" s="328"/>
      <c r="B263" s="329"/>
      <c r="C263" s="329"/>
      <c r="D263" s="329"/>
      <c r="E263" s="329"/>
      <c r="F263" s="329"/>
      <c r="G263" s="329"/>
      <c r="H263" s="330"/>
    </row>
    <row r="264" spans="1:8" x14ac:dyDescent="0.25">
      <c r="A264" s="331"/>
      <c r="B264" s="327"/>
      <c r="C264" s="327"/>
      <c r="D264" s="327"/>
      <c r="E264" s="327"/>
      <c r="F264" s="327"/>
      <c r="G264" s="327"/>
      <c r="H264" s="332"/>
    </row>
    <row r="265" spans="1:8" x14ac:dyDescent="0.25">
      <c r="A265" s="331"/>
      <c r="B265" s="327"/>
      <c r="C265" s="327"/>
      <c r="D265" s="327"/>
      <c r="E265" s="327"/>
      <c r="F265" s="327"/>
      <c r="G265" s="327"/>
      <c r="H265" s="332"/>
    </row>
    <row r="266" spans="1:8" x14ac:dyDescent="0.25">
      <c r="A266" s="333"/>
      <c r="B266" s="334"/>
      <c r="C266" s="334"/>
      <c r="D266" s="334"/>
      <c r="E266" s="334"/>
      <c r="F266" s="334"/>
      <c r="G266" s="334"/>
      <c r="H266" s="335"/>
    </row>
    <row r="267" spans="1:8" x14ac:dyDescent="0.25">
      <c r="A267" s="28" t="s">
        <v>111</v>
      </c>
      <c r="B267" s="27"/>
      <c r="C267" s="27"/>
      <c r="D267" s="27"/>
      <c r="E267" s="27"/>
      <c r="F267" s="27"/>
      <c r="G267" s="27"/>
      <c r="H267" s="27"/>
    </row>
    <row r="268" spans="1:8" ht="15.75" thickBot="1" x14ac:dyDescent="0.3">
      <c r="A268" s="326"/>
      <c r="B268" s="327"/>
      <c r="C268" s="327"/>
      <c r="D268" s="327"/>
      <c r="E268" s="327"/>
      <c r="F268" s="327"/>
      <c r="G268" s="34"/>
      <c r="H268" s="38"/>
    </row>
    <row r="269" spans="1:8" ht="15.75" thickTop="1" x14ac:dyDescent="0.25">
      <c r="A269" s="340" t="s">
        <v>88</v>
      </c>
      <c r="B269" s="341"/>
      <c r="C269" s="341"/>
      <c r="D269" s="341"/>
      <c r="E269" s="341"/>
      <c r="F269" s="341"/>
      <c r="G269" s="35" t="s">
        <v>34</v>
      </c>
      <c r="H269" s="56">
        <v>0.74150000000000005</v>
      </c>
    </row>
    <row r="270" spans="1:8" s="20" customFormat="1" x14ac:dyDescent="0.25">
      <c r="A270" s="277"/>
      <c r="B270" s="278"/>
      <c r="C270" s="278"/>
      <c r="D270" s="278"/>
      <c r="E270" s="278"/>
      <c r="F270" s="278"/>
      <c r="G270" s="279"/>
      <c r="H270" s="280"/>
    </row>
    <row r="271" spans="1:8" ht="23.25" x14ac:dyDescent="0.25">
      <c r="A271" s="336" t="s">
        <v>14</v>
      </c>
      <c r="B271" s="337"/>
      <c r="C271" s="337"/>
      <c r="D271" s="337"/>
      <c r="E271" s="337"/>
      <c r="F271" s="337"/>
      <c r="G271" s="337"/>
      <c r="H271" s="337"/>
    </row>
    <row r="272" spans="1:8" ht="18" x14ac:dyDescent="0.25">
      <c r="A272" s="324" t="s">
        <v>28</v>
      </c>
      <c r="B272" s="324"/>
      <c r="C272" s="324"/>
      <c r="D272" s="324"/>
      <c r="E272" s="324"/>
      <c r="F272" s="324"/>
      <c r="G272" s="324"/>
      <c r="H272" s="324"/>
    </row>
    <row r="273" spans="1:8" ht="15" customHeight="1" x14ac:dyDescent="0.25">
      <c r="A273" s="325" t="str">
        <f>$A$5</f>
        <v>Effective Date May 1, 2021</v>
      </c>
      <c r="B273" s="325"/>
      <c r="C273" s="325"/>
      <c r="D273" s="325"/>
      <c r="E273" s="325"/>
      <c r="F273" s="325"/>
      <c r="G273" s="325"/>
      <c r="H273" s="325"/>
    </row>
    <row r="274" spans="1:8" x14ac:dyDescent="0.25">
      <c r="A274" s="20"/>
      <c r="B274" s="20"/>
      <c r="C274" s="20"/>
      <c r="D274" s="20"/>
      <c r="E274" s="20"/>
      <c r="F274" s="20"/>
      <c r="G274" s="20"/>
      <c r="H274" s="20"/>
    </row>
    <row r="275" spans="1:8" ht="18" x14ac:dyDescent="0.25">
      <c r="A275" s="338" t="s">
        <v>43</v>
      </c>
      <c r="B275" s="339"/>
      <c r="C275" s="339"/>
      <c r="D275" s="339"/>
      <c r="E275" s="339"/>
      <c r="F275" s="339"/>
      <c r="G275" s="339"/>
      <c r="H275" s="339"/>
    </row>
    <row r="276" spans="1:8" x14ac:dyDescent="0.25">
      <c r="A276" s="27"/>
      <c r="B276" s="27"/>
      <c r="C276" s="27"/>
      <c r="D276" s="27"/>
      <c r="E276" s="27"/>
      <c r="F276" s="27"/>
      <c r="G276" s="27"/>
      <c r="H276" s="27"/>
    </row>
    <row r="277" spans="1:8" x14ac:dyDescent="0.25">
      <c r="A277" s="328" t="s">
        <v>107</v>
      </c>
      <c r="B277" s="329"/>
      <c r="C277" s="329"/>
      <c r="D277" s="329"/>
      <c r="E277" s="329"/>
      <c r="F277" s="329"/>
      <c r="G277" s="329"/>
      <c r="H277" s="330"/>
    </row>
    <row r="278" spans="1:8" x14ac:dyDescent="0.25">
      <c r="A278" s="331"/>
      <c r="B278" s="327"/>
      <c r="C278" s="327"/>
      <c r="D278" s="327"/>
      <c r="E278" s="327"/>
      <c r="F278" s="327"/>
      <c r="G278" s="327"/>
      <c r="H278" s="332"/>
    </row>
    <row r="279" spans="1:8" x14ac:dyDescent="0.25">
      <c r="A279" s="331"/>
      <c r="B279" s="327"/>
      <c r="C279" s="327"/>
      <c r="D279" s="327"/>
      <c r="E279" s="327"/>
      <c r="F279" s="327"/>
      <c r="G279" s="327"/>
      <c r="H279" s="332"/>
    </row>
    <row r="280" spans="1:8" x14ac:dyDescent="0.25">
      <c r="A280" s="331"/>
      <c r="B280" s="327"/>
      <c r="C280" s="327"/>
      <c r="D280" s="327"/>
      <c r="E280" s="327"/>
      <c r="F280" s="327"/>
      <c r="G280" s="327"/>
      <c r="H280" s="332"/>
    </row>
    <row r="281" spans="1:8" x14ac:dyDescent="0.25">
      <c r="A281" s="331"/>
      <c r="B281" s="327"/>
      <c r="C281" s="327"/>
      <c r="D281" s="327"/>
      <c r="E281" s="327"/>
      <c r="F281" s="327"/>
      <c r="G281" s="327"/>
      <c r="H281" s="332"/>
    </row>
    <row r="282" spans="1:8" ht="204" customHeight="1" x14ac:dyDescent="0.25">
      <c r="A282" s="333"/>
      <c r="B282" s="334"/>
      <c r="C282" s="334"/>
      <c r="D282" s="334"/>
      <c r="E282" s="334"/>
      <c r="F282" s="334"/>
      <c r="G282" s="334"/>
      <c r="H282" s="335"/>
    </row>
    <row r="283" spans="1:8" x14ac:dyDescent="0.25">
      <c r="A283" s="28" t="s">
        <v>30</v>
      </c>
      <c r="B283" s="27"/>
      <c r="C283" s="27"/>
      <c r="D283" s="27"/>
      <c r="E283" s="27"/>
      <c r="F283" s="27"/>
      <c r="G283" s="27"/>
      <c r="H283" s="27"/>
    </row>
    <row r="284" spans="1:8" x14ac:dyDescent="0.25">
      <c r="A284" s="27"/>
      <c r="B284" s="27"/>
      <c r="C284" s="27"/>
      <c r="D284" s="27"/>
      <c r="E284" s="27"/>
      <c r="F284" s="27"/>
      <c r="G284" s="27"/>
      <c r="H284" s="27"/>
    </row>
    <row r="285" spans="1:8" x14ac:dyDescent="0.25">
      <c r="A285" s="328" t="s">
        <v>79</v>
      </c>
      <c r="B285" s="329"/>
      <c r="C285" s="329"/>
      <c r="D285" s="329"/>
      <c r="E285" s="329"/>
      <c r="F285" s="329"/>
      <c r="G285" s="329"/>
      <c r="H285" s="330"/>
    </row>
    <row r="286" spans="1:8" x14ac:dyDescent="0.25">
      <c r="A286" s="331"/>
      <c r="B286" s="327"/>
      <c r="C286" s="327"/>
      <c r="D286" s="327"/>
      <c r="E286" s="327"/>
      <c r="F286" s="327"/>
      <c r="G286" s="327"/>
      <c r="H286" s="332"/>
    </row>
    <row r="287" spans="1:8" ht="28.5" customHeight="1" x14ac:dyDescent="0.25">
      <c r="A287" s="333"/>
      <c r="B287" s="334"/>
      <c r="C287" s="334"/>
      <c r="D287" s="334"/>
      <c r="E287" s="334"/>
      <c r="F287" s="334"/>
      <c r="G287" s="334"/>
      <c r="H287" s="335"/>
    </row>
    <row r="288" spans="1:8" x14ac:dyDescent="0.25">
      <c r="A288" s="328" t="s">
        <v>80</v>
      </c>
      <c r="B288" s="329"/>
      <c r="C288" s="329"/>
      <c r="D288" s="329"/>
      <c r="E288" s="329"/>
      <c r="F288" s="329"/>
      <c r="G288" s="329"/>
      <c r="H288" s="330"/>
    </row>
    <row r="289" spans="1:8" x14ac:dyDescent="0.25">
      <c r="A289" s="331"/>
      <c r="B289" s="327"/>
      <c r="C289" s="327"/>
      <c r="D289" s="327"/>
      <c r="E289" s="327"/>
      <c r="F289" s="327"/>
      <c r="G289" s="327"/>
      <c r="H289" s="332"/>
    </row>
    <row r="290" spans="1:8" x14ac:dyDescent="0.25">
      <c r="A290" s="331"/>
      <c r="B290" s="327"/>
      <c r="C290" s="327"/>
      <c r="D290" s="327"/>
      <c r="E290" s="327"/>
      <c r="F290" s="327"/>
      <c r="G290" s="327"/>
      <c r="H290" s="332"/>
    </row>
    <row r="291" spans="1:8" ht="42.75" customHeight="1" x14ac:dyDescent="0.25">
      <c r="A291" s="333"/>
      <c r="B291" s="334"/>
      <c r="C291" s="334"/>
      <c r="D291" s="334"/>
      <c r="E291" s="334"/>
      <c r="F291" s="334"/>
      <c r="G291" s="334"/>
      <c r="H291" s="335"/>
    </row>
    <row r="292" spans="1:8" x14ac:dyDescent="0.25">
      <c r="A292" s="328" t="s">
        <v>81</v>
      </c>
      <c r="B292" s="329"/>
      <c r="C292" s="329"/>
      <c r="D292" s="329"/>
      <c r="E292" s="329"/>
      <c r="F292" s="329"/>
      <c r="G292" s="329"/>
      <c r="H292" s="330"/>
    </row>
    <row r="293" spans="1:8" x14ac:dyDescent="0.25">
      <c r="A293" s="331"/>
      <c r="B293" s="327"/>
      <c r="C293" s="327"/>
      <c r="D293" s="327"/>
      <c r="E293" s="327"/>
      <c r="F293" s="327"/>
      <c r="G293" s="327"/>
      <c r="H293" s="332"/>
    </row>
    <row r="294" spans="1:8" ht="28.5" customHeight="1" x14ac:dyDescent="0.25">
      <c r="A294" s="333"/>
      <c r="B294" s="334"/>
      <c r="C294" s="334"/>
      <c r="D294" s="334"/>
      <c r="E294" s="334"/>
      <c r="F294" s="334"/>
      <c r="G294" s="334"/>
      <c r="H294" s="335"/>
    </row>
    <row r="295" spans="1:8" x14ac:dyDescent="0.25">
      <c r="A295" s="328"/>
      <c r="B295" s="329"/>
      <c r="C295" s="329"/>
      <c r="D295" s="329"/>
      <c r="E295" s="329"/>
      <c r="F295" s="329"/>
      <c r="G295" s="329"/>
      <c r="H295" s="330"/>
    </row>
    <row r="296" spans="1:8" x14ac:dyDescent="0.25">
      <c r="A296" s="331"/>
      <c r="B296" s="327"/>
      <c r="C296" s="327"/>
      <c r="D296" s="327"/>
      <c r="E296" s="327"/>
      <c r="F296" s="327"/>
      <c r="G296" s="327"/>
      <c r="H296" s="332"/>
    </row>
    <row r="297" spans="1:8" x14ac:dyDescent="0.25">
      <c r="A297" s="331"/>
      <c r="B297" s="327"/>
      <c r="C297" s="327"/>
      <c r="D297" s="327"/>
      <c r="E297" s="327"/>
      <c r="F297" s="327"/>
      <c r="G297" s="327"/>
      <c r="H297" s="332"/>
    </row>
    <row r="298" spans="1:8" x14ac:dyDescent="0.25">
      <c r="A298" s="333"/>
      <c r="B298" s="334"/>
      <c r="C298" s="334"/>
      <c r="D298" s="334"/>
      <c r="E298" s="334"/>
      <c r="F298" s="334"/>
      <c r="G298" s="334"/>
      <c r="H298" s="335"/>
    </row>
    <row r="299" spans="1:8" x14ac:dyDescent="0.25">
      <c r="A299" s="28" t="s">
        <v>112</v>
      </c>
      <c r="B299" s="27"/>
      <c r="C299" s="27"/>
      <c r="D299" s="27"/>
      <c r="E299" s="27"/>
      <c r="F299" s="27"/>
      <c r="G299" s="27"/>
      <c r="H299" s="27"/>
    </row>
    <row r="300" spans="1:8" ht="15.75" thickBot="1" x14ac:dyDescent="0.3">
      <c r="A300" s="326"/>
      <c r="B300" s="327"/>
      <c r="C300" s="327"/>
      <c r="D300" s="327"/>
      <c r="E300" s="327"/>
      <c r="F300" s="327"/>
      <c r="G300" s="34"/>
      <c r="H300" s="38"/>
    </row>
    <row r="301" spans="1:8" ht="15.75" thickTop="1" x14ac:dyDescent="0.25">
      <c r="A301" s="340" t="s">
        <v>88</v>
      </c>
      <c r="B301" s="341"/>
      <c r="C301" s="341"/>
      <c r="D301" s="341"/>
      <c r="E301" s="341"/>
      <c r="F301" s="341"/>
      <c r="G301" s="35" t="s">
        <v>34</v>
      </c>
      <c r="H301" s="56">
        <v>1.0723</v>
      </c>
    </row>
    <row r="302" spans="1:8" s="20" customFormat="1" x14ac:dyDescent="0.25">
      <c r="A302" s="277"/>
      <c r="B302" s="278"/>
      <c r="C302" s="278"/>
      <c r="D302" s="278"/>
      <c r="E302" s="278"/>
      <c r="F302" s="278"/>
      <c r="G302" s="279"/>
      <c r="H302" s="280"/>
    </row>
    <row r="303" spans="1:8" ht="23.25" x14ac:dyDescent="0.25">
      <c r="A303" s="336" t="s">
        <v>14</v>
      </c>
      <c r="B303" s="337"/>
      <c r="C303" s="337"/>
      <c r="D303" s="337"/>
      <c r="E303" s="337"/>
      <c r="F303" s="337"/>
      <c r="G303" s="337"/>
      <c r="H303" s="337"/>
    </row>
    <row r="304" spans="1:8" ht="18" x14ac:dyDescent="0.25">
      <c r="A304" s="324" t="s">
        <v>28</v>
      </c>
      <c r="B304" s="324"/>
      <c r="C304" s="324"/>
      <c r="D304" s="324"/>
      <c r="E304" s="324"/>
      <c r="F304" s="324"/>
      <c r="G304" s="324"/>
      <c r="H304" s="324"/>
    </row>
    <row r="305" spans="1:10" ht="15" customHeight="1" x14ac:dyDescent="0.25">
      <c r="A305" s="325" t="str">
        <f>$A$5</f>
        <v>Effective Date May 1, 2021</v>
      </c>
      <c r="B305" s="325"/>
      <c r="C305" s="325"/>
      <c r="D305" s="325"/>
      <c r="E305" s="325"/>
      <c r="F305" s="325"/>
      <c r="G305" s="325"/>
      <c r="H305" s="325"/>
    </row>
    <row r="306" spans="1:10" x14ac:dyDescent="0.25">
      <c r="A306" s="20"/>
      <c r="B306" s="20"/>
      <c r="C306" s="20"/>
      <c r="D306" s="20"/>
      <c r="E306" s="20"/>
      <c r="F306" s="20"/>
      <c r="G306" s="20"/>
      <c r="H306" s="20"/>
    </row>
    <row r="307" spans="1:10" ht="18" x14ac:dyDescent="0.25">
      <c r="A307" s="338" t="s">
        <v>141</v>
      </c>
      <c r="B307" s="339"/>
      <c r="C307" s="339"/>
      <c r="D307" s="339"/>
      <c r="E307" s="339"/>
      <c r="F307" s="339"/>
      <c r="G307" s="339"/>
      <c r="H307" s="339"/>
    </row>
    <row r="308" spans="1:10" x14ac:dyDescent="0.25">
      <c r="A308" s="27"/>
      <c r="B308" s="27"/>
      <c r="C308" s="27"/>
      <c r="D308" s="27"/>
      <c r="E308" s="27"/>
      <c r="F308" s="27"/>
      <c r="G308" s="27"/>
      <c r="H308" s="27"/>
    </row>
    <row r="309" spans="1:10" x14ac:dyDescent="0.25">
      <c r="A309" s="328" t="s">
        <v>142</v>
      </c>
      <c r="B309" s="329"/>
      <c r="C309" s="329"/>
      <c r="D309" s="329"/>
      <c r="E309" s="329"/>
      <c r="F309" s="329"/>
      <c r="G309" s="329"/>
      <c r="H309" s="330"/>
    </row>
    <row r="310" spans="1:10" x14ac:dyDescent="0.25">
      <c r="A310" s="331"/>
      <c r="B310" s="327"/>
      <c r="C310" s="327"/>
      <c r="D310" s="327"/>
      <c r="E310" s="327"/>
      <c r="F310" s="327"/>
      <c r="G310" s="327"/>
      <c r="H310" s="332"/>
    </row>
    <row r="311" spans="1:10" x14ac:dyDescent="0.25">
      <c r="A311" s="331"/>
      <c r="B311" s="327"/>
      <c r="C311" s="327"/>
      <c r="D311" s="327"/>
      <c r="E311" s="327"/>
      <c r="F311" s="327"/>
      <c r="G311" s="327"/>
      <c r="H311" s="332"/>
    </row>
    <row r="312" spans="1:10" x14ac:dyDescent="0.25">
      <c r="A312" s="331"/>
      <c r="B312" s="327"/>
      <c r="C312" s="327"/>
      <c r="D312" s="327"/>
      <c r="E312" s="327"/>
      <c r="F312" s="327"/>
      <c r="G312" s="327"/>
      <c r="H312" s="332"/>
      <c r="J312" s="32" t="s">
        <v>93</v>
      </c>
    </row>
    <row r="313" spans="1:10" x14ac:dyDescent="0.25">
      <c r="A313" s="331"/>
      <c r="B313" s="327"/>
      <c r="C313" s="327"/>
      <c r="D313" s="327"/>
      <c r="E313" s="327"/>
      <c r="F313" s="327"/>
      <c r="G313" s="327"/>
      <c r="H313" s="332"/>
    </row>
    <row r="314" spans="1:10" ht="189.75" customHeight="1" x14ac:dyDescent="0.25">
      <c r="A314" s="333"/>
      <c r="B314" s="334"/>
      <c r="C314" s="334"/>
      <c r="D314" s="334"/>
      <c r="E314" s="334"/>
      <c r="F314" s="334"/>
      <c r="G314" s="334"/>
      <c r="H314" s="335"/>
    </row>
    <row r="315" spans="1:10" x14ac:dyDescent="0.25">
      <c r="A315" s="28" t="s">
        <v>30</v>
      </c>
      <c r="B315" s="27"/>
      <c r="C315" s="27"/>
      <c r="D315" s="27"/>
      <c r="E315" s="27"/>
      <c r="F315" s="27"/>
      <c r="G315" s="27"/>
      <c r="H315" s="27"/>
    </row>
    <row r="316" spans="1:10" x14ac:dyDescent="0.25">
      <c r="A316" s="27"/>
      <c r="B316" s="27"/>
      <c r="C316" s="27"/>
      <c r="D316" s="27"/>
      <c r="E316" s="27"/>
      <c r="F316" s="27"/>
      <c r="G316" s="27"/>
      <c r="H316" s="27"/>
    </row>
    <row r="317" spans="1:10" x14ac:dyDescent="0.25">
      <c r="A317" s="328" t="s">
        <v>79</v>
      </c>
      <c r="B317" s="329"/>
      <c r="C317" s="329"/>
      <c r="D317" s="329"/>
      <c r="E317" s="329"/>
      <c r="F317" s="329"/>
      <c r="G317" s="329"/>
      <c r="H317" s="330"/>
    </row>
    <row r="318" spans="1:10" x14ac:dyDescent="0.25">
      <c r="A318" s="331"/>
      <c r="B318" s="327"/>
      <c r="C318" s="327"/>
      <c r="D318" s="327"/>
      <c r="E318" s="327"/>
      <c r="F318" s="327"/>
      <c r="G318" s="327"/>
      <c r="H318" s="332"/>
    </row>
    <row r="319" spans="1:10" x14ac:dyDescent="0.25">
      <c r="A319" s="333"/>
      <c r="B319" s="334"/>
      <c r="C319" s="334"/>
      <c r="D319" s="334"/>
      <c r="E319" s="334"/>
      <c r="F319" s="334"/>
      <c r="G319" s="334"/>
      <c r="H319" s="335"/>
    </row>
    <row r="320" spans="1:10" x14ac:dyDescent="0.25">
      <c r="A320" s="328" t="s">
        <v>80</v>
      </c>
      <c r="B320" s="329"/>
      <c r="C320" s="329"/>
      <c r="D320" s="329"/>
      <c r="E320" s="329"/>
      <c r="F320" s="329"/>
      <c r="G320" s="329"/>
      <c r="H320" s="330"/>
    </row>
    <row r="321" spans="1:8" x14ac:dyDescent="0.25">
      <c r="A321" s="331"/>
      <c r="B321" s="327"/>
      <c r="C321" s="327"/>
      <c r="D321" s="327"/>
      <c r="E321" s="327"/>
      <c r="F321" s="327"/>
      <c r="G321" s="327"/>
      <c r="H321" s="332"/>
    </row>
    <row r="322" spans="1:8" x14ac:dyDescent="0.25">
      <c r="A322" s="331"/>
      <c r="B322" s="327"/>
      <c r="C322" s="327"/>
      <c r="D322" s="327"/>
      <c r="E322" s="327"/>
      <c r="F322" s="327"/>
      <c r="G322" s="327"/>
      <c r="H322" s="332"/>
    </row>
    <row r="323" spans="1:8" x14ac:dyDescent="0.25">
      <c r="A323" s="333"/>
      <c r="B323" s="334"/>
      <c r="C323" s="334"/>
      <c r="D323" s="334"/>
      <c r="E323" s="334"/>
      <c r="F323" s="334"/>
      <c r="G323" s="334"/>
      <c r="H323" s="335"/>
    </row>
    <row r="324" spans="1:8" x14ac:dyDescent="0.25">
      <c r="A324" s="328" t="s">
        <v>81</v>
      </c>
      <c r="B324" s="329"/>
      <c r="C324" s="329"/>
      <c r="D324" s="329"/>
      <c r="E324" s="329"/>
      <c r="F324" s="329"/>
      <c r="G324" s="329"/>
      <c r="H324" s="330"/>
    </row>
    <row r="325" spans="1:8" x14ac:dyDescent="0.25">
      <c r="A325" s="331"/>
      <c r="B325" s="327"/>
      <c r="C325" s="327"/>
      <c r="D325" s="327"/>
      <c r="E325" s="327"/>
      <c r="F325" s="327"/>
      <c r="G325" s="327"/>
      <c r="H325" s="332"/>
    </row>
    <row r="326" spans="1:8" x14ac:dyDescent="0.25">
      <c r="A326" s="333"/>
      <c r="B326" s="334"/>
      <c r="C326" s="334"/>
      <c r="D326" s="334"/>
      <c r="E326" s="334"/>
      <c r="F326" s="334"/>
      <c r="G326" s="334"/>
      <c r="H326" s="335"/>
    </row>
    <row r="327" spans="1:8" x14ac:dyDescent="0.25">
      <c r="A327" s="328"/>
      <c r="B327" s="329"/>
      <c r="C327" s="329"/>
      <c r="D327" s="329"/>
      <c r="E327" s="329"/>
      <c r="F327" s="329"/>
      <c r="G327" s="329"/>
      <c r="H327" s="330"/>
    </row>
    <row r="328" spans="1:8" x14ac:dyDescent="0.25">
      <c r="A328" s="331"/>
      <c r="B328" s="327"/>
      <c r="C328" s="327"/>
      <c r="D328" s="327"/>
      <c r="E328" s="327"/>
      <c r="F328" s="327"/>
      <c r="G328" s="327"/>
      <c r="H328" s="332"/>
    </row>
    <row r="329" spans="1:8" x14ac:dyDescent="0.25">
      <c r="A329" s="331"/>
      <c r="B329" s="327"/>
      <c r="C329" s="327"/>
      <c r="D329" s="327"/>
      <c r="E329" s="327"/>
      <c r="F329" s="327"/>
      <c r="G329" s="327"/>
      <c r="H329" s="332"/>
    </row>
    <row r="330" spans="1:8" x14ac:dyDescent="0.25">
      <c r="A330" s="333"/>
      <c r="B330" s="334"/>
      <c r="C330" s="334"/>
      <c r="D330" s="334"/>
      <c r="E330" s="334"/>
      <c r="F330" s="334"/>
      <c r="G330" s="334"/>
      <c r="H330" s="335"/>
    </row>
    <row r="331" spans="1:8" ht="15.75" thickBot="1" x14ac:dyDescent="0.3">
      <c r="A331" s="28" t="s">
        <v>112</v>
      </c>
      <c r="B331" s="27"/>
      <c r="C331" s="27"/>
      <c r="D331" s="27"/>
      <c r="E331" s="27"/>
      <c r="F331" s="27"/>
      <c r="G331" s="27"/>
      <c r="H331" s="27"/>
    </row>
    <row r="332" spans="1:8" ht="16.5" thickTop="1" thickBot="1" x14ac:dyDescent="0.3">
      <c r="A332" s="326"/>
      <c r="B332" s="327"/>
      <c r="C332" s="327"/>
      <c r="D332" s="327"/>
      <c r="E332" s="327"/>
      <c r="F332" s="327"/>
      <c r="G332" s="85"/>
      <c r="H332" s="56"/>
    </row>
    <row r="333" spans="1:8" ht="15.75" thickTop="1" x14ac:dyDescent="0.25">
      <c r="A333" s="326" t="s">
        <v>143</v>
      </c>
      <c r="B333" s="327"/>
      <c r="C333" s="327"/>
      <c r="D333" s="327"/>
      <c r="E333" s="327"/>
      <c r="F333" s="327"/>
      <c r="G333" s="85" t="s">
        <v>34</v>
      </c>
      <c r="H333" s="56">
        <v>0.33589999999999998</v>
      </c>
    </row>
    <row r="335" spans="1:8" ht="23.25" x14ac:dyDescent="0.25">
      <c r="A335" s="336" t="s">
        <v>14</v>
      </c>
      <c r="B335" s="337"/>
      <c r="C335" s="337"/>
      <c r="D335" s="337"/>
      <c r="E335" s="337"/>
      <c r="F335" s="337"/>
      <c r="G335" s="337"/>
      <c r="H335" s="337"/>
    </row>
    <row r="336" spans="1:8" ht="18" x14ac:dyDescent="0.25">
      <c r="A336" s="324" t="s">
        <v>28</v>
      </c>
      <c r="B336" s="324"/>
      <c r="C336" s="324"/>
      <c r="D336" s="324"/>
      <c r="E336" s="324"/>
      <c r="F336" s="324"/>
      <c r="G336" s="324"/>
      <c r="H336" s="324"/>
    </row>
    <row r="337" spans="1:8" ht="15" customHeight="1" x14ac:dyDescent="0.25">
      <c r="A337" s="325" t="str">
        <f>$A$5</f>
        <v>Effective Date May 1, 2021</v>
      </c>
      <c r="B337" s="325"/>
      <c r="C337" s="325"/>
      <c r="D337" s="325"/>
      <c r="E337" s="325"/>
      <c r="F337" s="325"/>
      <c r="G337" s="325"/>
      <c r="H337" s="325"/>
    </row>
    <row r="338" spans="1:8" x14ac:dyDescent="0.25">
      <c r="A338" s="20"/>
      <c r="B338" s="20"/>
      <c r="C338" s="20"/>
      <c r="D338" s="20"/>
      <c r="E338" s="20"/>
      <c r="F338" s="20"/>
      <c r="G338" s="20"/>
      <c r="H338" s="20"/>
    </row>
    <row r="339" spans="1:8" ht="18" x14ac:dyDescent="0.25">
      <c r="A339" s="338" t="s">
        <v>44</v>
      </c>
      <c r="B339" s="339"/>
      <c r="C339" s="339"/>
      <c r="D339" s="339"/>
      <c r="E339" s="339"/>
      <c r="F339" s="339"/>
      <c r="G339" s="339"/>
      <c r="H339" s="339"/>
    </row>
    <row r="340" spans="1:8" x14ac:dyDescent="0.25">
      <c r="A340" s="27"/>
      <c r="B340" s="27"/>
      <c r="C340" s="27"/>
      <c r="D340" s="27"/>
      <c r="E340" s="27"/>
      <c r="F340" s="27"/>
      <c r="G340" s="27"/>
      <c r="H340" s="27"/>
    </row>
    <row r="341" spans="1:8" x14ac:dyDescent="0.25">
      <c r="A341" s="328" t="s">
        <v>105</v>
      </c>
      <c r="B341" s="329"/>
      <c r="C341" s="329"/>
      <c r="D341" s="329"/>
      <c r="E341" s="329"/>
      <c r="F341" s="329"/>
      <c r="G341" s="329"/>
      <c r="H341" s="330"/>
    </row>
    <row r="342" spans="1:8" x14ac:dyDescent="0.25">
      <c r="A342" s="331"/>
      <c r="B342" s="327"/>
      <c r="C342" s="327"/>
      <c r="D342" s="327"/>
      <c r="E342" s="327"/>
      <c r="F342" s="327"/>
      <c r="G342" s="327"/>
      <c r="H342" s="332"/>
    </row>
    <row r="343" spans="1:8" x14ac:dyDescent="0.25">
      <c r="A343" s="331"/>
      <c r="B343" s="327"/>
      <c r="C343" s="327"/>
      <c r="D343" s="327"/>
      <c r="E343" s="327"/>
      <c r="F343" s="327"/>
      <c r="G343" s="327"/>
      <c r="H343" s="332"/>
    </row>
    <row r="344" spans="1:8" x14ac:dyDescent="0.25">
      <c r="A344" s="331"/>
      <c r="B344" s="327"/>
      <c r="C344" s="327"/>
      <c r="D344" s="327"/>
      <c r="E344" s="327"/>
      <c r="F344" s="327"/>
      <c r="G344" s="327"/>
      <c r="H344" s="332"/>
    </row>
    <row r="345" spans="1:8" x14ac:dyDescent="0.25">
      <c r="A345" s="331"/>
      <c r="B345" s="327"/>
      <c r="C345" s="327"/>
      <c r="D345" s="327"/>
      <c r="E345" s="327"/>
      <c r="F345" s="327"/>
      <c r="G345" s="327"/>
      <c r="H345" s="332"/>
    </row>
    <row r="346" spans="1:8" x14ac:dyDescent="0.25">
      <c r="A346" s="333"/>
      <c r="B346" s="334"/>
      <c r="C346" s="334"/>
      <c r="D346" s="334"/>
      <c r="E346" s="334"/>
      <c r="F346" s="334"/>
      <c r="G346" s="334"/>
      <c r="H346" s="335"/>
    </row>
    <row r="347" spans="1:8" x14ac:dyDescent="0.25">
      <c r="A347" s="28" t="s">
        <v>30</v>
      </c>
      <c r="B347" s="27"/>
      <c r="C347" s="27"/>
      <c r="D347" s="27"/>
      <c r="E347" s="27"/>
      <c r="F347" s="27"/>
      <c r="G347" s="27"/>
      <c r="H347" s="27"/>
    </row>
    <row r="348" spans="1:8" x14ac:dyDescent="0.25">
      <c r="A348" s="27"/>
      <c r="B348" s="27"/>
      <c r="C348" s="27"/>
      <c r="D348" s="27"/>
      <c r="E348" s="27"/>
      <c r="F348" s="27"/>
      <c r="G348" s="27"/>
      <c r="H348" s="27"/>
    </row>
    <row r="349" spans="1:8" x14ac:dyDescent="0.25">
      <c r="A349" s="328" t="s">
        <v>79</v>
      </c>
      <c r="B349" s="329"/>
      <c r="C349" s="329"/>
      <c r="D349" s="329"/>
      <c r="E349" s="329"/>
      <c r="F349" s="329"/>
      <c r="G349" s="329"/>
      <c r="H349" s="330"/>
    </row>
    <row r="350" spans="1:8" x14ac:dyDescent="0.25">
      <c r="A350" s="331"/>
      <c r="B350" s="327"/>
      <c r="C350" s="327"/>
      <c r="D350" s="327"/>
      <c r="E350" s="327"/>
      <c r="F350" s="327"/>
      <c r="G350" s="327"/>
      <c r="H350" s="332"/>
    </row>
    <row r="351" spans="1:8" ht="39" customHeight="1" x14ac:dyDescent="0.25">
      <c r="A351" s="333"/>
      <c r="B351" s="334"/>
      <c r="C351" s="334"/>
      <c r="D351" s="334"/>
      <c r="E351" s="334"/>
      <c r="F351" s="334"/>
      <c r="G351" s="334"/>
      <c r="H351" s="335"/>
    </row>
    <row r="352" spans="1:8" x14ac:dyDescent="0.25">
      <c r="A352" s="328" t="s">
        <v>80</v>
      </c>
      <c r="B352" s="329"/>
      <c r="C352" s="329"/>
      <c r="D352" s="329"/>
      <c r="E352" s="329"/>
      <c r="F352" s="329"/>
      <c r="G352" s="329"/>
      <c r="H352" s="330"/>
    </row>
    <row r="353" spans="1:8" x14ac:dyDescent="0.25">
      <c r="A353" s="331"/>
      <c r="B353" s="327"/>
      <c r="C353" s="327"/>
      <c r="D353" s="327"/>
      <c r="E353" s="327"/>
      <c r="F353" s="327"/>
      <c r="G353" s="327"/>
      <c r="H353" s="332"/>
    </row>
    <row r="354" spans="1:8" x14ac:dyDescent="0.25">
      <c r="A354" s="331"/>
      <c r="B354" s="327"/>
      <c r="C354" s="327"/>
      <c r="D354" s="327"/>
      <c r="E354" s="327"/>
      <c r="F354" s="327"/>
      <c r="G354" s="327"/>
      <c r="H354" s="332"/>
    </row>
    <row r="355" spans="1:8" ht="36.75" customHeight="1" x14ac:dyDescent="0.25">
      <c r="A355" s="333"/>
      <c r="B355" s="334"/>
      <c r="C355" s="334"/>
      <c r="D355" s="334"/>
      <c r="E355" s="334"/>
      <c r="F355" s="334"/>
      <c r="G355" s="334"/>
      <c r="H355" s="335"/>
    </row>
    <row r="356" spans="1:8" x14ac:dyDescent="0.25">
      <c r="A356" s="328" t="s">
        <v>84</v>
      </c>
      <c r="B356" s="329"/>
      <c r="C356" s="329"/>
      <c r="D356" s="329"/>
      <c r="E356" s="329"/>
      <c r="F356" s="329"/>
      <c r="G356" s="329"/>
      <c r="H356" s="330"/>
    </row>
    <row r="357" spans="1:8" x14ac:dyDescent="0.25">
      <c r="A357" s="331"/>
      <c r="B357" s="327"/>
      <c r="C357" s="327"/>
      <c r="D357" s="327"/>
      <c r="E357" s="327"/>
      <c r="F357" s="327"/>
      <c r="G357" s="327"/>
      <c r="H357" s="332"/>
    </row>
    <row r="358" spans="1:8" ht="36.75" customHeight="1" x14ac:dyDescent="0.25">
      <c r="A358" s="333"/>
      <c r="B358" s="334"/>
      <c r="C358" s="334"/>
      <c r="D358" s="334"/>
      <c r="E358" s="334"/>
      <c r="F358" s="334"/>
      <c r="G358" s="334"/>
      <c r="H358" s="335"/>
    </row>
    <row r="359" spans="1:8" x14ac:dyDescent="0.25">
      <c r="A359" s="328"/>
      <c r="B359" s="329"/>
      <c r="C359" s="329"/>
      <c r="D359" s="329"/>
      <c r="E359" s="329"/>
      <c r="F359" s="329"/>
      <c r="G359" s="329"/>
      <c r="H359" s="330"/>
    </row>
    <row r="360" spans="1:8" x14ac:dyDescent="0.25">
      <c r="A360" s="331"/>
      <c r="B360" s="327"/>
      <c r="C360" s="327"/>
      <c r="D360" s="327"/>
      <c r="E360" s="327"/>
      <c r="F360" s="327"/>
      <c r="G360" s="327"/>
      <c r="H360" s="332"/>
    </row>
    <row r="361" spans="1:8" x14ac:dyDescent="0.25">
      <c r="A361" s="331"/>
      <c r="B361" s="327"/>
      <c r="C361" s="327"/>
      <c r="D361" s="327"/>
      <c r="E361" s="327"/>
      <c r="F361" s="327"/>
      <c r="G361" s="327"/>
      <c r="H361" s="332"/>
    </row>
    <row r="362" spans="1:8" x14ac:dyDescent="0.25">
      <c r="A362" s="333"/>
      <c r="B362" s="334"/>
      <c r="C362" s="334"/>
      <c r="D362" s="334"/>
      <c r="E362" s="334"/>
      <c r="F362" s="334"/>
      <c r="G362" s="334"/>
      <c r="H362" s="335"/>
    </row>
    <row r="363" spans="1:8" ht="15.75" thickBot="1" x14ac:dyDescent="0.3">
      <c r="A363" s="28" t="s">
        <v>113</v>
      </c>
      <c r="B363" s="27"/>
      <c r="C363" s="27"/>
      <c r="D363" s="27"/>
      <c r="E363" s="27"/>
      <c r="F363" s="27"/>
      <c r="G363" s="27"/>
      <c r="H363" s="27"/>
    </row>
    <row r="364" spans="1:8" ht="15.75" thickTop="1" x14ac:dyDescent="0.25">
      <c r="A364" s="326" t="s">
        <v>31</v>
      </c>
      <c r="B364" s="327"/>
      <c r="C364" s="327"/>
      <c r="D364" s="327"/>
      <c r="E364" s="327"/>
      <c r="F364" s="327"/>
      <c r="G364" s="34" t="s">
        <v>32</v>
      </c>
      <c r="H364" s="36">
        <v>4.55</v>
      </c>
    </row>
    <row r="365" spans="1:8" ht="23.25" x14ac:dyDescent="0.25">
      <c r="A365" s="336" t="s">
        <v>14</v>
      </c>
      <c r="B365" s="337"/>
      <c r="C365" s="337"/>
      <c r="D365" s="337"/>
      <c r="E365" s="337"/>
      <c r="F365" s="337"/>
      <c r="G365" s="337"/>
      <c r="H365" s="337"/>
    </row>
    <row r="366" spans="1:8" ht="18" x14ac:dyDescent="0.25">
      <c r="A366" s="324" t="s">
        <v>28</v>
      </c>
      <c r="B366" s="324"/>
      <c r="C366" s="324"/>
      <c r="D366" s="324"/>
      <c r="E366" s="324"/>
      <c r="F366" s="324"/>
      <c r="G366" s="324"/>
      <c r="H366" s="324"/>
    </row>
    <row r="367" spans="1:8" x14ac:dyDescent="0.25">
      <c r="A367" s="325" t="str">
        <f>$A$5</f>
        <v>Effective Date May 1, 2021</v>
      </c>
      <c r="B367" s="325"/>
      <c r="C367" s="325"/>
      <c r="D367" s="325"/>
      <c r="E367" s="325"/>
      <c r="F367" s="325"/>
      <c r="G367" s="325"/>
      <c r="H367" s="325"/>
    </row>
    <row r="368" spans="1:8" ht="18" x14ac:dyDescent="0.25">
      <c r="A368" s="122"/>
      <c r="B368" s="123"/>
      <c r="C368" s="123"/>
      <c r="D368" s="123"/>
      <c r="E368" s="123"/>
      <c r="F368" s="123"/>
      <c r="G368" s="123"/>
      <c r="H368" s="123"/>
    </row>
    <row r="369" spans="1:14" ht="18" x14ac:dyDescent="0.25">
      <c r="A369" s="59" t="s">
        <v>122</v>
      </c>
      <c r="B369" s="63"/>
      <c r="C369" s="63"/>
      <c r="D369" s="64"/>
    </row>
    <row r="370" spans="1:14" x14ac:dyDescent="0.25">
      <c r="A370" s="60"/>
      <c r="B370" s="63"/>
      <c r="C370" s="63"/>
      <c r="D370" s="64"/>
    </row>
    <row r="371" spans="1:14" x14ac:dyDescent="0.25">
      <c r="A371" s="60" t="s">
        <v>30</v>
      </c>
      <c r="B371" s="63"/>
      <c r="C371" s="63"/>
      <c r="D371" s="64"/>
    </row>
    <row r="372" spans="1:14" x14ac:dyDescent="0.25">
      <c r="A372" s="60"/>
      <c r="B372" s="63"/>
      <c r="C372" s="63"/>
      <c r="D372" s="64"/>
    </row>
    <row r="373" spans="1:14" x14ac:dyDescent="0.25">
      <c r="A373" s="61" t="s">
        <v>123</v>
      </c>
      <c r="B373" s="63"/>
      <c r="C373" s="63"/>
      <c r="D373" s="64"/>
    </row>
    <row r="374" spans="1:14" x14ac:dyDescent="0.25">
      <c r="A374" s="61" t="s">
        <v>124</v>
      </c>
      <c r="B374" s="63"/>
      <c r="C374" s="63"/>
      <c r="D374" s="64"/>
    </row>
    <row r="375" spans="1:14" x14ac:dyDescent="0.25">
      <c r="A375" s="61" t="s">
        <v>125</v>
      </c>
      <c r="B375" s="63"/>
      <c r="C375" s="63"/>
      <c r="D375" s="64"/>
    </row>
    <row r="376" spans="1:14" x14ac:dyDescent="0.25">
      <c r="A376" s="62"/>
      <c r="B376" s="63"/>
      <c r="C376" s="63"/>
      <c r="D376" s="64"/>
    </row>
    <row r="377" spans="1:14" x14ac:dyDescent="0.25">
      <c r="A377" s="61" t="s">
        <v>126</v>
      </c>
      <c r="B377" s="63"/>
      <c r="C377" s="63"/>
      <c r="D377" s="64"/>
    </row>
    <row r="378" spans="1:14" x14ac:dyDescent="0.25">
      <c r="A378" s="61" t="s">
        <v>127</v>
      </c>
      <c r="B378" s="63"/>
      <c r="C378" s="63"/>
      <c r="D378" s="64"/>
    </row>
    <row r="379" spans="1:14" x14ac:dyDescent="0.25">
      <c r="A379" s="61" t="s">
        <v>128</v>
      </c>
      <c r="B379" s="63"/>
      <c r="C379" s="63"/>
      <c r="D379" s="64"/>
      <c r="N379" s="32" t="s">
        <v>93</v>
      </c>
    </row>
    <row r="380" spans="1:14" x14ac:dyDescent="0.25">
      <c r="A380" s="61"/>
      <c r="B380" s="63"/>
      <c r="C380" s="63"/>
      <c r="D380" s="64"/>
    </row>
    <row r="381" spans="1:14" x14ac:dyDescent="0.25">
      <c r="A381" s="61" t="s">
        <v>129</v>
      </c>
      <c r="B381" s="63"/>
      <c r="C381" s="63"/>
      <c r="D381" s="64"/>
    </row>
    <row r="382" spans="1:14" x14ac:dyDescent="0.25">
      <c r="A382" s="61" t="s">
        <v>130</v>
      </c>
      <c r="B382" s="63"/>
      <c r="C382" s="63"/>
      <c r="D382" s="64"/>
    </row>
    <row r="383" spans="1:14" x14ac:dyDescent="0.25">
      <c r="A383" s="61" t="s">
        <v>131</v>
      </c>
      <c r="B383" s="63"/>
      <c r="C383" s="63"/>
      <c r="D383" s="64"/>
    </row>
    <row r="384" spans="1:14" x14ac:dyDescent="0.25">
      <c r="A384" s="61"/>
      <c r="B384" s="63"/>
      <c r="C384" s="63"/>
      <c r="D384" s="64"/>
    </row>
    <row r="385" spans="1:11" x14ac:dyDescent="0.25">
      <c r="A385" s="60"/>
      <c r="B385" s="63"/>
      <c r="C385" s="69"/>
      <c r="D385" s="69"/>
    </row>
    <row r="386" spans="1:11" x14ac:dyDescent="0.25">
      <c r="A386" s="60" t="s">
        <v>132</v>
      </c>
      <c r="B386" s="63"/>
      <c r="C386" s="63"/>
      <c r="D386" s="64"/>
    </row>
    <row r="387" spans="1:11" ht="15.75" thickBot="1" x14ac:dyDescent="0.3">
      <c r="A387" s="60"/>
      <c r="B387" s="63"/>
      <c r="C387" s="63"/>
      <c r="D387" s="64"/>
    </row>
    <row r="388" spans="1:11" ht="16.5" thickTop="1" thickBot="1" x14ac:dyDescent="0.3">
      <c r="A388" s="70" t="s">
        <v>134</v>
      </c>
      <c r="B388" s="65"/>
      <c r="G388" s="34" t="s">
        <v>32</v>
      </c>
      <c r="H388" s="36">
        <v>15</v>
      </c>
    </row>
    <row r="389" spans="1:11" ht="16.5" thickTop="1" thickBot="1" x14ac:dyDescent="0.3">
      <c r="A389" s="71" t="s">
        <v>135</v>
      </c>
      <c r="B389" s="66"/>
      <c r="G389" s="34" t="s">
        <v>32</v>
      </c>
      <c r="H389" s="36">
        <v>30</v>
      </c>
    </row>
    <row r="390" spans="1:11" ht="16.5" thickTop="1" thickBot="1" x14ac:dyDescent="0.3">
      <c r="A390" s="71" t="s">
        <v>136</v>
      </c>
      <c r="B390" s="66"/>
      <c r="G390" s="34" t="s">
        <v>32</v>
      </c>
      <c r="H390" s="36">
        <v>15</v>
      </c>
    </row>
    <row r="391" spans="1:11" ht="15.75" thickTop="1" x14ac:dyDescent="0.25">
      <c r="A391" s="71" t="s">
        <v>137</v>
      </c>
      <c r="B391" s="66"/>
      <c r="G391" s="34" t="s">
        <v>32</v>
      </c>
      <c r="H391" s="36">
        <v>30</v>
      </c>
      <c r="K391" s="32" t="s">
        <v>93</v>
      </c>
    </row>
    <row r="392" spans="1:11" x14ac:dyDescent="0.25">
      <c r="A392" s="72"/>
      <c r="B392" s="67"/>
      <c r="G392" s="77"/>
      <c r="H392" s="78"/>
    </row>
    <row r="393" spans="1:11" x14ac:dyDescent="0.25">
      <c r="A393" s="73" t="s">
        <v>133</v>
      </c>
      <c r="B393" s="63"/>
      <c r="G393" s="79"/>
      <c r="H393" s="80"/>
    </row>
    <row r="394" spans="1:11" ht="15.75" thickBot="1" x14ac:dyDescent="0.3">
      <c r="A394" s="74"/>
      <c r="B394" s="68"/>
      <c r="G394" s="81"/>
      <c r="H394" s="82"/>
    </row>
    <row r="395" spans="1:11" ht="16.5" thickTop="1" thickBot="1" x14ac:dyDescent="0.3">
      <c r="A395" s="75" t="s">
        <v>138</v>
      </c>
      <c r="B395" s="66"/>
      <c r="G395" s="34" t="s">
        <v>139</v>
      </c>
      <c r="H395" s="36">
        <v>1.5</v>
      </c>
    </row>
    <row r="396" spans="1:11" ht="16.5" thickTop="1" thickBot="1" x14ac:dyDescent="0.3">
      <c r="A396" s="76"/>
      <c r="B396" s="66"/>
      <c r="G396" s="34"/>
      <c r="H396" s="36"/>
    </row>
    <row r="397" spans="1:11" ht="15.75" thickTop="1" x14ac:dyDescent="0.25">
      <c r="A397" s="76" t="s">
        <v>140</v>
      </c>
      <c r="B397" s="66"/>
      <c r="G397" s="34" t="s">
        <v>32</v>
      </c>
      <c r="H397" s="36">
        <v>65</v>
      </c>
    </row>
  </sheetData>
  <mergeCells count="135">
    <mergeCell ref="A3:H3"/>
    <mergeCell ref="A4:H4"/>
    <mergeCell ref="A5:H5"/>
    <mergeCell ref="A7:H7"/>
    <mergeCell ref="A9:H14"/>
    <mergeCell ref="A17:H19"/>
    <mergeCell ref="A35:F35"/>
    <mergeCell ref="A37:H37"/>
    <mergeCell ref="A38:H38"/>
    <mergeCell ref="A39:H39"/>
    <mergeCell ref="A41:H41"/>
    <mergeCell ref="A43:H48"/>
    <mergeCell ref="A20:H23"/>
    <mergeCell ref="A24:H26"/>
    <mergeCell ref="A27:H30"/>
    <mergeCell ref="A32:F32"/>
    <mergeCell ref="A33:F33"/>
    <mergeCell ref="A34:F34"/>
    <mergeCell ref="A68:F68"/>
    <mergeCell ref="A69:F69"/>
    <mergeCell ref="A71:H71"/>
    <mergeCell ref="A72:H72"/>
    <mergeCell ref="A73:H73"/>
    <mergeCell ref="A75:H75"/>
    <mergeCell ref="A51:H53"/>
    <mergeCell ref="A54:H57"/>
    <mergeCell ref="A58:H60"/>
    <mergeCell ref="A61:H64"/>
    <mergeCell ref="A66:F66"/>
    <mergeCell ref="A67:F67"/>
    <mergeCell ref="A101:F101"/>
    <mergeCell ref="A102:F102"/>
    <mergeCell ref="A103:F103"/>
    <mergeCell ref="A105:H105"/>
    <mergeCell ref="A106:H106"/>
    <mergeCell ref="A107:H107"/>
    <mergeCell ref="A77:H82"/>
    <mergeCell ref="A85:H87"/>
    <mergeCell ref="A88:H91"/>
    <mergeCell ref="A92:H94"/>
    <mergeCell ref="A95:H98"/>
    <mergeCell ref="A100:F100"/>
    <mergeCell ref="A134:F134"/>
    <mergeCell ref="A135:F135"/>
    <mergeCell ref="A136:F136"/>
    <mergeCell ref="A137:F137"/>
    <mergeCell ref="A139:H139"/>
    <mergeCell ref="A140:H140"/>
    <mergeCell ref="A109:H109"/>
    <mergeCell ref="A111:H116"/>
    <mergeCell ref="A119:H121"/>
    <mergeCell ref="A122:H125"/>
    <mergeCell ref="A126:H128"/>
    <mergeCell ref="A129:H132"/>
    <mergeCell ref="A163:H166"/>
    <mergeCell ref="A167:I167"/>
    <mergeCell ref="A169:F169"/>
    <mergeCell ref="A170:F170"/>
    <mergeCell ref="A171:F171"/>
    <mergeCell ref="A173:H173"/>
    <mergeCell ref="A141:H141"/>
    <mergeCell ref="A143:H143"/>
    <mergeCell ref="A145:H150"/>
    <mergeCell ref="A153:H155"/>
    <mergeCell ref="A156:H159"/>
    <mergeCell ref="A160:H162"/>
    <mergeCell ref="A194:H196"/>
    <mergeCell ref="A197:H200"/>
    <mergeCell ref="A202:F202"/>
    <mergeCell ref="A203:F203"/>
    <mergeCell ref="A204:F204"/>
    <mergeCell ref="A206:H206"/>
    <mergeCell ref="A174:H174"/>
    <mergeCell ref="A175:H175"/>
    <mergeCell ref="A177:H177"/>
    <mergeCell ref="A179:H184"/>
    <mergeCell ref="A187:H189"/>
    <mergeCell ref="A190:H193"/>
    <mergeCell ref="A227:H229"/>
    <mergeCell ref="A230:H233"/>
    <mergeCell ref="A235:F235"/>
    <mergeCell ref="A236:F236"/>
    <mergeCell ref="A237:F237"/>
    <mergeCell ref="A239:H239"/>
    <mergeCell ref="A207:H207"/>
    <mergeCell ref="A208:H208"/>
    <mergeCell ref="A210:H210"/>
    <mergeCell ref="A212:H217"/>
    <mergeCell ref="A220:H222"/>
    <mergeCell ref="A223:H226"/>
    <mergeCell ref="A260:H262"/>
    <mergeCell ref="A263:H266"/>
    <mergeCell ref="A268:F268"/>
    <mergeCell ref="A269:F269"/>
    <mergeCell ref="A271:H271"/>
    <mergeCell ref="A272:H272"/>
    <mergeCell ref="A240:H240"/>
    <mergeCell ref="A241:H241"/>
    <mergeCell ref="A243:H243"/>
    <mergeCell ref="A245:H250"/>
    <mergeCell ref="A253:H255"/>
    <mergeCell ref="A256:H259"/>
    <mergeCell ref="A295:H298"/>
    <mergeCell ref="A300:F300"/>
    <mergeCell ref="A301:F301"/>
    <mergeCell ref="A303:H303"/>
    <mergeCell ref="A304:H304"/>
    <mergeCell ref="A305:H305"/>
    <mergeCell ref="A273:H273"/>
    <mergeCell ref="A275:H275"/>
    <mergeCell ref="A277:H282"/>
    <mergeCell ref="A285:H287"/>
    <mergeCell ref="A288:H291"/>
    <mergeCell ref="A292:H294"/>
    <mergeCell ref="A332:F332"/>
    <mergeCell ref="A335:H335"/>
    <mergeCell ref="A336:H336"/>
    <mergeCell ref="A337:H337"/>
    <mergeCell ref="A339:H339"/>
    <mergeCell ref="A341:H346"/>
    <mergeCell ref="A307:H307"/>
    <mergeCell ref="A309:H314"/>
    <mergeCell ref="A317:H319"/>
    <mergeCell ref="A320:H323"/>
    <mergeCell ref="A324:H326"/>
    <mergeCell ref="A327:H330"/>
    <mergeCell ref="A366:H366"/>
    <mergeCell ref="A367:H367"/>
    <mergeCell ref="A333:F333"/>
    <mergeCell ref="A349:H351"/>
    <mergeCell ref="A352:H355"/>
    <mergeCell ref="A356:H358"/>
    <mergeCell ref="A359:H362"/>
    <mergeCell ref="A364:F364"/>
    <mergeCell ref="A365:H365"/>
  </mergeCells>
  <dataValidations count="3">
    <dataValidation type="list" allowBlank="1" showInputMessage="1" showErrorMessage="1" sqref="A395:A397" xr:uid="{00000000-0002-0000-0200-000000000000}">
      <formula1>NonPayment</formula1>
    </dataValidation>
    <dataValidation type="list" allowBlank="1" showInputMessage="1" showErrorMessage="1" sqref="A388:A391" xr:uid="{00000000-0002-0000-0200-000001000000}">
      <formula1>CustomerAdministration</formula1>
    </dataValidation>
    <dataValidation type="list" allowBlank="1" showInputMessage="1" showErrorMessage="1" sqref="G395:G397 G388:G391" xr:uid="{00000000-0002-0000-0200-000002000000}">
      <formula1>Units2</formula1>
    </dataValidation>
  </dataValidations>
  <printOptions horizontalCentered="1"/>
  <pageMargins left="0.7" right="0.7" top="1.25" bottom="0.75" header="0.3" footer="0.3"/>
  <pageSetup scale="73" fitToHeight="0" orientation="portrait" r:id="rId1"/>
  <rowBreaks count="11" manualBreakCount="11">
    <brk id="36" max="16383" man="1"/>
    <brk id="70" max="7" man="1"/>
    <brk id="104" max="7" man="1"/>
    <brk id="138" max="7" man="1"/>
    <brk id="172" max="7" man="1"/>
    <brk id="205" max="7" man="1"/>
    <brk id="238" max="7" man="1"/>
    <brk id="270" max="7" man="1"/>
    <brk id="302" max="7" man="1"/>
    <brk id="334" max="7" man="1"/>
    <brk id="364" max="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4"/>
  <sheetViews>
    <sheetView topLeftCell="A4" zoomScaleNormal="100" workbookViewId="0">
      <selection activeCell="F17" sqref="F17"/>
    </sheetView>
  </sheetViews>
  <sheetFormatPr defaultRowHeight="15" x14ac:dyDescent="0.25"/>
  <cols>
    <col min="1" max="1" width="53.7109375" bestFit="1" customWidth="1"/>
    <col min="2" max="2" width="11" customWidth="1"/>
    <col min="3" max="3" width="1.5703125" customWidth="1"/>
    <col min="4" max="4" width="15.28515625" customWidth="1"/>
    <col min="5" max="6" width="13.7109375" bestFit="1" customWidth="1"/>
    <col min="7" max="7" width="1.28515625" customWidth="1"/>
    <col min="8" max="8" width="14.7109375" customWidth="1"/>
    <col min="9" max="9" width="11" customWidth="1"/>
    <col min="10" max="10" width="18.7109375" customWidth="1"/>
    <col min="11" max="11" width="18.28515625" customWidth="1"/>
    <col min="12" max="12" width="18.42578125" customWidth="1"/>
  </cols>
  <sheetData>
    <row r="1" spans="1:12" x14ac:dyDescent="0.25">
      <c r="A1" s="348"/>
      <c r="B1" s="348"/>
      <c r="C1" s="348"/>
      <c r="D1" s="348"/>
      <c r="E1" s="348"/>
      <c r="F1" s="348"/>
      <c r="G1" s="348"/>
      <c r="H1" s="348"/>
    </row>
    <row r="2" spans="1:12" x14ac:dyDescent="0.25">
      <c r="A2" s="348"/>
      <c r="B2" s="348"/>
      <c r="C2" s="348"/>
      <c r="D2" s="348"/>
      <c r="E2" s="348"/>
      <c r="F2" s="348"/>
      <c r="G2" s="348"/>
      <c r="H2" s="348"/>
    </row>
    <row r="3" spans="1:12" ht="18" customHeight="1" x14ac:dyDescent="0.25">
      <c r="A3" s="30" t="s">
        <v>169</v>
      </c>
      <c r="B3" s="30"/>
      <c r="C3" s="30"/>
      <c r="D3" s="30"/>
      <c r="E3" s="30"/>
      <c r="F3" s="30"/>
      <c r="G3" s="30"/>
      <c r="H3" s="30"/>
    </row>
    <row r="4" spans="1:12" ht="66" customHeight="1" x14ac:dyDescent="0.25">
      <c r="A4" s="40" t="s">
        <v>45</v>
      </c>
      <c r="B4" s="41">
        <v>3.3000000000000002E-2</v>
      </c>
      <c r="C4" s="350" t="s">
        <v>46</v>
      </c>
      <c r="D4" s="350"/>
      <c r="E4" s="42" t="s">
        <v>154</v>
      </c>
      <c r="F4" s="11"/>
      <c r="G4" s="11"/>
      <c r="H4" s="11" t="s">
        <v>93</v>
      </c>
      <c r="I4" s="31"/>
      <c r="J4" s="31"/>
      <c r="K4" s="31"/>
      <c r="L4" s="31"/>
    </row>
    <row r="5" spans="1:12" ht="21.6" customHeight="1" x14ac:dyDescent="0.25">
      <c r="A5" s="40" t="s">
        <v>47</v>
      </c>
      <c r="B5" s="43">
        <v>0</v>
      </c>
      <c r="C5" s="349" t="s">
        <v>48</v>
      </c>
      <c r="D5" s="349"/>
      <c r="E5" s="44">
        <v>0</v>
      </c>
      <c r="F5" s="11"/>
      <c r="G5" s="11"/>
      <c r="H5" s="11"/>
      <c r="I5" s="31"/>
      <c r="J5" s="31"/>
      <c r="K5" s="31"/>
      <c r="L5" s="31"/>
    </row>
    <row r="6" spans="1:12" ht="21.6" customHeight="1" x14ac:dyDescent="0.25">
      <c r="A6" s="40" t="s">
        <v>49</v>
      </c>
      <c r="B6" s="45">
        <f>SUM(B4:B5)</f>
        <v>3.3000000000000002E-2</v>
      </c>
      <c r="C6" s="349"/>
      <c r="D6" s="349"/>
      <c r="E6" s="11"/>
      <c r="F6" s="11"/>
      <c r="G6" s="11"/>
      <c r="H6" s="11"/>
      <c r="I6" s="31"/>
      <c r="J6" s="31"/>
      <c r="K6" s="31"/>
      <c r="L6" s="31"/>
    </row>
    <row r="7" spans="1:12" s="32" customFormat="1" x14ac:dyDescent="0.25">
      <c r="A7" s="40"/>
      <c r="B7" s="45"/>
      <c r="C7" s="46"/>
      <c r="D7" s="46"/>
      <c r="E7" s="11"/>
      <c r="F7" s="11"/>
      <c r="G7" s="11"/>
      <c r="H7" s="11"/>
      <c r="I7" s="31"/>
      <c r="J7" s="31"/>
      <c r="K7" s="31"/>
      <c r="L7" s="31"/>
    </row>
    <row r="8" spans="1:12" ht="18" customHeight="1" x14ac:dyDescent="0.25">
      <c r="A8" s="11"/>
      <c r="B8" s="11"/>
      <c r="C8" s="11"/>
      <c r="D8" s="126" t="s">
        <v>90</v>
      </c>
      <c r="E8" s="126" t="s">
        <v>91</v>
      </c>
      <c r="F8" s="126" t="s">
        <v>92</v>
      </c>
      <c r="G8" s="127"/>
      <c r="H8" s="126"/>
      <c r="I8" s="126"/>
      <c r="J8" s="126" t="s">
        <v>90</v>
      </c>
      <c r="K8" s="126" t="s">
        <v>91</v>
      </c>
      <c r="L8" s="126" t="s">
        <v>92</v>
      </c>
    </row>
    <row r="9" spans="1:12" ht="15" customHeight="1" x14ac:dyDescent="0.25">
      <c r="A9" s="11"/>
      <c r="B9" s="346" t="s">
        <v>114</v>
      </c>
      <c r="C9" s="11"/>
      <c r="D9" s="346" t="s">
        <v>50</v>
      </c>
      <c r="E9" s="346" t="s">
        <v>155</v>
      </c>
      <c r="F9" s="346" t="s">
        <v>156</v>
      </c>
      <c r="G9" s="125"/>
      <c r="H9" s="346" t="s">
        <v>116</v>
      </c>
      <c r="I9" s="346" t="s">
        <v>115</v>
      </c>
      <c r="J9" s="346" t="s">
        <v>51</v>
      </c>
      <c r="K9" s="346" t="s">
        <v>51</v>
      </c>
      <c r="L9" s="346" t="s">
        <v>51</v>
      </c>
    </row>
    <row r="10" spans="1:12" ht="33" customHeight="1" x14ac:dyDescent="0.25">
      <c r="A10" s="47" t="s">
        <v>52</v>
      </c>
      <c r="B10" s="347"/>
      <c r="C10" s="11"/>
      <c r="D10" s="347"/>
      <c r="E10" s="347"/>
      <c r="F10" s="347"/>
      <c r="G10" s="125"/>
      <c r="H10" s="347"/>
      <c r="I10" s="347"/>
      <c r="J10" s="347"/>
      <c r="K10" s="347"/>
      <c r="L10" s="347"/>
    </row>
    <row r="11" spans="1:12" x14ac:dyDescent="0.25">
      <c r="A11" s="31"/>
      <c r="B11" s="48"/>
      <c r="C11" s="11"/>
      <c r="D11" s="33"/>
      <c r="E11" s="31"/>
      <c r="F11" s="31"/>
      <c r="G11" s="48"/>
      <c r="H11" s="33"/>
      <c r="I11" s="48"/>
      <c r="J11" s="33"/>
      <c r="K11" s="33"/>
      <c r="L11" s="33"/>
    </row>
    <row r="12" spans="1:12" x14ac:dyDescent="0.25">
      <c r="A12" s="11" t="s">
        <v>53</v>
      </c>
      <c r="B12" s="49">
        <f>'Current Tariff Schedule'!H32</f>
        <v>20.95</v>
      </c>
      <c r="C12" s="11"/>
      <c r="D12" s="51">
        <f>'Current Tariff Schedule'!H33</f>
        <v>9.8500000000000004E-2</v>
      </c>
      <c r="E12" s="51">
        <f>'Current Tariff Schedule'!$H34</f>
        <v>0.13150000000000001</v>
      </c>
      <c r="F12" s="51">
        <f>'Current Tariff Schedule'!$H35</f>
        <v>0.19819999999999999</v>
      </c>
      <c r="G12" s="50"/>
      <c r="H12" s="124">
        <f>B6</f>
        <v>3.3000000000000002E-2</v>
      </c>
      <c r="I12" s="49">
        <f>ROUND(B12*(1+H12),2)</f>
        <v>21.64</v>
      </c>
      <c r="J12" s="51">
        <f>ROUND(D12*(H12+1),4)</f>
        <v>0.1018</v>
      </c>
      <c r="K12" s="51">
        <f>ROUND(E12*(H12+1),4)</f>
        <v>0.1358</v>
      </c>
      <c r="L12" s="51">
        <f>ROUND(F12*(H12+1),4)</f>
        <v>0.20469999999999999</v>
      </c>
    </row>
    <row r="13" spans="1:12" x14ac:dyDescent="0.25">
      <c r="A13" s="11" t="s">
        <v>54</v>
      </c>
      <c r="B13" s="49">
        <f>'Current Tariff Schedule'!H66</f>
        <v>35.4</v>
      </c>
      <c r="C13" s="11"/>
      <c r="D13" s="51">
        <f>'Current Tariff Schedule'!H67</f>
        <v>9.8500000000000004E-2</v>
      </c>
      <c r="E13" s="51">
        <f>'Current Tariff Schedule'!$H68</f>
        <v>0.13150000000000001</v>
      </c>
      <c r="F13" s="51">
        <f>'Current Tariff Schedule'!$H69</f>
        <v>0.19819999999999999</v>
      </c>
      <c r="G13" s="52"/>
      <c r="H13" s="124">
        <f>$H$12</f>
        <v>3.3000000000000002E-2</v>
      </c>
      <c r="I13" s="49">
        <f>ROUND(B13*(1+H13),2)</f>
        <v>36.57</v>
      </c>
      <c r="J13" s="51">
        <f>ROUND(D13*(H13+1),4)</f>
        <v>0.1018</v>
      </c>
      <c r="K13" s="51">
        <f>ROUND(E13*(H13+1),4)</f>
        <v>0.1358</v>
      </c>
      <c r="L13" s="51">
        <f>ROUND(F13*(H13+1),4)</f>
        <v>0.20469999999999999</v>
      </c>
    </row>
    <row r="14" spans="1:12" x14ac:dyDescent="0.25">
      <c r="A14" s="11" t="s">
        <v>20</v>
      </c>
      <c r="B14" s="49">
        <f>'Current Tariff Schedule'!H100</f>
        <v>35.61</v>
      </c>
      <c r="C14" s="11"/>
      <c r="D14" s="51">
        <f>'Current Tariff Schedule'!H101</f>
        <v>0.1105</v>
      </c>
      <c r="E14" s="51">
        <f>'Current Tariff Schedule'!$H102</f>
        <v>0.14660000000000001</v>
      </c>
      <c r="F14" s="51">
        <f>'Current Tariff Schedule'!$H103</f>
        <v>0.19819999999999999</v>
      </c>
      <c r="G14" s="52"/>
      <c r="H14" s="124">
        <f t="shared" ref="H14:H20" si="0">$H$12</f>
        <v>3.3000000000000002E-2</v>
      </c>
      <c r="I14" s="49">
        <f t="shared" ref="I14:I20" si="1">ROUND(B14*(1+H14),2)</f>
        <v>36.79</v>
      </c>
      <c r="J14" s="51">
        <f t="shared" ref="J14:J20" si="2">ROUND(D14*(H14+1),4)</f>
        <v>0.11409999999999999</v>
      </c>
      <c r="K14" s="51">
        <f>ROUND(E14*(H14+1),4)</f>
        <v>0.15140000000000001</v>
      </c>
      <c r="L14" s="51">
        <f>ROUND(F14*(H14+1),4)</f>
        <v>0.20469999999999999</v>
      </c>
    </row>
    <row r="15" spans="1:12" x14ac:dyDescent="0.25">
      <c r="A15" s="11" t="s">
        <v>21</v>
      </c>
      <c r="B15" s="49">
        <f>'Current Tariff Schedule'!H134</f>
        <v>44.59</v>
      </c>
      <c r="C15" s="11"/>
      <c r="D15" s="51">
        <f>'Current Tariff Schedule'!H135</f>
        <v>0.1105</v>
      </c>
      <c r="E15" s="51">
        <f>'Current Tariff Schedule'!$H136</f>
        <v>0.14660000000000001</v>
      </c>
      <c r="F15" s="51">
        <f>'Current Tariff Schedule'!$H137</f>
        <v>0.19819999999999999</v>
      </c>
      <c r="G15" s="52"/>
      <c r="H15" s="124">
        <f t="shared" si="0"/>
        <v>3.3000000000000002E-2</v>
      </c>
      <c r="I15" s="49">
        <f t="shared" si="1"/>
        <v>46.06</v>
      </c>
      <c r="J15" s="51">
        <f t="shared" si="2"/>
        <v>0.11409999999999999</v>
      </c>
      <c r="K15" s="51">
        <f>ROUND(E15*(H15+1),4)</f>
        <v>0.15140000000000001</v>
      </c>
      <c r="L15" s="51">
        <f>ROUND(F15*(H15+1),4)</f>
        <v>0.20469999999999999</v>
      </c>
    </row>
    <row r="16" spans="1:12" x14ac:dyDescent="0.25">
      <c r="A16" s="11" t="s">
        <v>22</v>
      </c>
      <c r="B16" s="49">
        <f>'Current Tariff Schedule'!H170</f>
        <v>0</v>
      </c>
      <c r="C16" s="11"/>
      <c r="D16" s="51">
        <f>'Current Tariff Schedule'!H171</f>
        <v>0.1096</v>
      </c>
      <c r="E16" s="51"/>
      <c r="F16" s="31"/>
      <c r="G16" s="52"/>
      <c r="H16" s="124">
        <f t="shared" si="0"/>
        <v>3.3000000000000002E-2</v>
      </c>
      <c r="I16" s="49">
        <f t="shared" si="1"/>
        <v>0</v>
      </c>
      <c r="J16" s="51">
        <f t="shared" si="2"/>
        <v>0.1132</v>
      </c>
      <c r="K16" s="51"/>
      <c r="L16" s="51"/>
    </row>
    <row r="17" spans="1:12" x14ac:dyDescent="0.25">
      <c r="A17" s="11" t="s">
        <v>23</v>
      </c>
      <c r="B17" s="49">
        <f>'Current Tariff Schedule'!H202</f>
        <v>0</v>
      </c>
      <c r="C17" s="11"/>
      <c r="D17" s="51">
        <f>'Current Tariff Schedule'!H203</f>
        <v>0.64900000000000002</v>
      </c>
      <c r="E17" s="51">
        <f>'Current Tariff Schedule'!$H204</f>
        <v>0.74150000000000005</v>
      </c>
      <c r="F17" s="31"/>
      <c r="G17" s="52"/>
      <c r="H17" s="124">
        <f t="shared" si="0"/>
        <v>3.3000000000000002E-2</v>
      </c>
      <c r="I17" s="49">
        <f t="shared" si="1"/>
        <v>0</v>
      </c>
      <c r="J17" s="51">
        <f t="shared" si="2"/>
        <v>0.6704</v>
      </c>
      <c r="K17" s="51">
        <f>ROUND(E17*(H17+1),4)</f>
        <v>0.76600000000000001</v>
      </c>
      <c r="L17" s="51"/>
    </row>
    <row r="18" spans="1:12" x14ac:dyDescent="0.25">
      <c r="A18" s="11" t="s">
        <v>24</v>
      </c>
      <c r="B18" s="49">
        <f>'Current Tariff Schedule'!H235</f>
        <v>0</v>
      </c>
      <c r="C18" s="11"/>
      <c r="D18" s="51">
        <f>'Current Tariff Schedule'!H236</f>
        <v>0.9798</v>
      </c>
      <c r="E18" s="51">
        <f>'Current Tariff Schedule'!H237</f>
        <v>1.0723</v>
      </c>
      <c r="F18" s="31"/>
      <c r="G18" s="52"/>
      <c r="H18" s="124">
        <f t="shared" si="0"/>
        <v>3.3000000000000002E-2</v>
      </c>
      <c r="I18" s="49">
        <f t="shared" si="1"/>
        <v>0</v>
      </c>
      <c r="J18" s="51">
        <f t="shared" si="2"/>
        <v>1.0121</v>
      </c>
      <c r="K18" s="51">
        <f>ROUND(E18*(H18+1),4)</f>
        <v>1.1076999999999999</v>
      </c>
      <c r="L18" s="51"/>
    </row>
    <row r="19" spans="1:12" x14ac:dyDescent="0.25">
      <c r="A19" s="11" t="s">
        <v>25</v>
      </c>
      <c r="B19" s="49">
        <f>'Current Tariff Schedule'!H268</f>
        <v>0</v>
      </c>
      <c r="C19" s="11"/>
      <c r="D19" s="51">
        <f>'Current Tariff Schedule'!H269</f>
        <v>0.74150000000000005</v>
      </c>
      <c r="E19" s="51"/>
      <c r="F19" s="31"/>
      <c r="G19" s="52"/>
      <c r="H19" s="124">
        <f t="shared" si="0"/>
        <v>3.3000000000000002E-2</v>
      </c>
      <c r="I19" s="49">
        <f t="shared" si="1"/>
        <v>0</v>
      </c>
      <c r="J19" s="51">
        <f t="shared" si="2"/>
        <v>0.76600000000000001</v>
      </c>
      <c r="K19" s="51"/>
      <c r="L19" s="51"/>
    </row>
    <row r="20" spans="1:12" x14ac:dyDescent="0.25">
      <c r="A20" s="11" t="s">
        <v>26</v>
      </c>
      <c r="B20" s="49">
        <f>'Current Tariff Schedule'!H300</f>
        <v>0</v>
      </c>
      <c r="C20" s="11"/>
      <c r="D20" s="51">
        <f>'Current Tariff Schedule'!H301</f>
        <v>1.0723</v>
      </c>
      <c r="E20" s="51"/>
      <c r="F20" s="31"/>
      <c r="G20" s="53"/>
      <c r="H20" s="124">
        <f t="shared" si="0"/>
        <v>3.3000000000000002E-2</v>
      </c>
      <c r="I20" s="49">
        <f t="shared" si="1"/>
        <v>0</v>
      </c>
      <c r="J20" s="51">
        <f t="shared" si="2"/>
        <v>1.1076999999999999</v>
      </c>
      <c r="K20" s="51"/>
      <c r="L20" s="51"/>
    </row>
    <row r="21" spans="1:12" s="32" customFormat="1" x14ac:dyDescent="0.25">
      <c r="A21" s="11" t="s">
        <v>144</v>
      </c>
      <c r="B21" s="49">
        <f>'Current Tariff Schedule'!H332</f>
        <v>0</v>
      </c>
      <c r="C21" s="11"/>
      <c r="D21" s="51">
        <f>'Current Tariff Schedule'!H333</f>
        <v>0.33589999999999998</v>
      </c>
      <c r="E21" s="51"/>
      <c r="F21" s="31"/>
      <c r="G21" s="50"/>
      <c r="H21" s="124">
        <f>$H$12</f>
        <v>3.3000000000000002E-2</v>
      </c>
      <c r="I21" s="49"/>
      <c r="J21" s="51">
        <f t="shared" ref="J21" si="3">ROUND(D21*(H21+1),4)</f>
        <v>0.34699999999999998</v>
      </c>
      <c r="K21" s="51"/>
      <c r="L21" s="51"/>
    </row>
    <row r="22" spans="1:12" x14ac:dyDescent="0.25">
      <c r="A22" s="11" t="s">
        <v>27</v>
      </c>
      <c r="B22" s="49">
        <f>'Current Tariff Schedule'!H364</f>
        <v>4.55</v>
      </c>
      <c r="C22" s="11"/>
      <c r="D22" s="51"/>
      <c r="E22" s="31"/>
      <c r="F22" s="31"/>
      <c r="G22" s="31"/>
      <c r="H22" s="31"/>
      <c r="I22" s="49">
        <f>(B22*H22)+B22</f>
        <v>4.55</v>
      </c>
      <c r="J22" s="31"/>
      <c r="K22" s="31"/>
      <c r="L22" s="31"/>
    </row>
    <row r="23" spans="1:12" x14ac:dyDescent="0.25">
      <c r="C23" s="11"/>
    </row>
    <row r="24" spans="1:12" x14ac:dyDescent="0.25">
      <c r="C24" s="11"/>
      <c r="K24" s="32"/>
      <c r="L24" s="32"/>
    </row>
    <row r="25" spans="1:12" x14ac:dyDescent="0.25">
      <c r="C25" s="11"/>
      <c r="H25" t="s">
        <v>93</v>
      </c>
      <c r="I25" s="32"/>
      <c r="J25" s="32"/>
      <c r="K25" s="32"/>
      <c r="L25" s="32"/>
    </row>
    <row r="26" spans="1:12" x14ac:dyDescent="0.25">
      <c r="C26" s="11"/>
      <c r="D26" s="39"/>
      <c r="H26" t="s">
        <v>93</v>
      </c>
      <c r="I26" s="32"/>
      <c r="J26" s="32"/>
      <c r="K26" s="32"/>
      <c r="L26" s="32"/>
    </row>
    <row r="27" spans="1:12" x14ac:dyDescent="0.25">
      <c r="C27" s="11"/>
      <c r="I27" s="32"/>
      <c r="J27" s="32"/>
      <c r="K27" s="32"/>
      <c r="L27" s="32"/>
    </row>
    <row r="28" spans="1:12" x14ac:dyDescent="0.25">
      <c r="C28" s="11"/>
      <c r="I28" s="32"/>
      <c r="J28" s="32"/>
      <c r="K28" s="32"/>
      <c r="L28" s="32"/>
    </row>
    <row r="29" spans="1:12" x14ac:dyDescent="0.25">
      <c r="C29" s="11"/>
      <c r="J29" s="32"/>
      <c r="K29" s="32"/>
    </row>
    <row r="30" spans="1:12" x14ac:dyDescent="0.25">
      <c r="C30" s="32"/>
      <c r="J30" s="32"/>
      <c r="K30" s="32"/>
    </row>
    <row r="31" spans="1:12" x14ac:dyDescent="0.25">
      <c r="J31" s="32"/>
      <c r="K31" s="32"/>
    </row>
    <row r="32" spans="1:12" x14ac:dyDescent="0.25">
      <c r="J32" s="32"/>
      <c r="K32" s="32"/>
    </row>
    <row r="33" spans="10:10" x14ac:dyDescent="0.25">
      <c r="J33" s="32"/>
    </row>
    <row r="34" spans="10:10" x14ac:dyDescent="0.25">
      <c r="J34" s="32"/>
    </row>
  </sheetData>
  <mergeCells count="12">
    <mergeCell ref="K9:K10"/>
    <mergeCell ref="L9:L10"/>
    <mergeCell ref="A1:H2"/>
    <mergeCell ref="H9:H10"/>
    <mergeCell ref="J9:J10"/>
    <mergeCell ref="B9:B10"/>
    <mergeCell ref="D9:D10"/>
    <mergeCell ref="I9:I10"/>
    <mergeCell ref="E9:E10"/>
    <mergeCell ref="F9:F10"/>
    <mergeCell ref="C5:D6"/>
    <mergeCell ref="C4:D4"/>
  </mergeCells>
  <printOptions horizontalCentered="1"/>
  <pageMargins left="0.7" right="0.7" top="0.75" bottom="0.7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3"/>
  <sheetViews>
    <sheetView topLeftCell="A52" zoomScaleNormal="100" workbookViewId="0">
      <selection activeCell="I10" sqref="I10"/>
    </sheetView>
  </sheetViews>
  <sheetFormatPr defaultRowHeight="15" x14ac:dyDescent="0.25"/>
  <cols>
    <col min="1" max="1" width="25.7109375" style="110" customWidth="1"/>
    <col min="2" max="3" width="12.7109375" style="110" customWidth="1"/>
    <col min="4" max="4" width="6.42578125" style="110" customWidth="1"/>
    <col min="5" max="5" width="25.7109375" style="110" customWidth="1"/>
    <col min="6" max="7" width="12.7109375" style="110" customWidth="1"/>
    <col min="9" max="9" width="9" customWidth="1"/>
    <col min="10" max="10" width="9.28515625" hidden="1" customWidth="1"/>
  </cols>
  <sheetData>
    <row r="1" spans="1:12" x14ac:dyDescent="0.25">
      <c r="A1" s="37"/>
      <c r="B1" s="37"/>
      <c r="C1" s="37"/>
      <c r="D1" s="37"/>
      <c r="E1" s="37"/>
      <c r="F1" s="37"/>
      <c r="G1" s="37"/>
    </row>
    <row r="2" spans="1:12" x14ac:dyDescent="0.25">
      <c r="A2" s="130" t="s">
        <v>55</v>
      </c>
      <c r="B2" s="130"/>
      <c r="C2" s="130"/>
      <c r="D2" s="130"/>
      <c r="E2" s="130"/>
      <c r="F2" s="130"/>
      <c r="G2" s="37"/>
    </row>
    <row r="3" spans="1:12" s="32" customFormat="1" x14ac:dyDescent="0.25">
      <c r="A3" s="130"/>
      <c r="B3" s="130"/>
      <c r="C3" s="130"/>
      <c r="D3" s="130"/>
      <c r="E3" s="130"/>
      <c r="F3" s="130"/>
      <c r="G3" s="37"/>
    </row>
    <row r="4" spans="1:12" x14ac:dyDescent="0.25">
      <c r="A4" s="130" t="str">
        <f>'Current Tariff Schedule'!$A$5</f>
        <v>Effective Date May 1, 2021</v>
      </c>
      <c r="B4" s="130"/>
      <c r="C4" s="130"/>
      <c r="D4" s="130"/>
      <c r="E4" s="130" t="str">
        <f>'Proposed Rates'!A3</f>
        <v>Effective Date, May 1, 2022</v>
      </c>
      <c r="F4" s="130"/>
      <c r="G4" s="37"/>
    </row>
    <row r="5" spans="1:12" s="32" customFormat="1" x14ac:dyDescent="0.25">
      <c r="A5" s="130"/>
      <c r="B5" s="130"/>
      <c r="C5" s="130"/>
      <c r="D5" s="130"/>
      <c r="E5" s="130"/>
      <c r="F5" s="130"/>
      <c r="G5" s="37"/>
    </row>
    <row r="6" spans="1:12" ht="18" x14ac:dyDescent="0.25">
      <c r="A6" s="87" t="s">
        <v>56</v>
      </c>
      <c r="B6" s="88"/>
      <c r="C6" s="88"/>
      <c r="D6" s="88"/>
      <c r="E6" s="87" t="s">
        <v>57</v>
      </c>
      <c r="F6" s="86"/>
      <c r="G6" s="86"/>
    </row>
    <row r="7" spans="1:12" x14ac:dyDescent="0.25">
      <c r="A7" s="89" t="s">
        <v>58</v>
      </c>
      <c r="B7" s="89" t="s">
        <v>59</v>
      </c>
      <c r="C7" s="89" t="s">
        <v>60</v>
      </c>
      <c r="D7" s="90"/>
      <c r="E7" s="89" t="s">
        <v>58</v>
      </c>
      <c r="F7" s="89" t="s">
        <v>59</v>
      </c>
      <c r="G7" s="89" t="s">
        <v>60</v>
      </c>
      <c r="K7" t="s">
        <v>93</v>
      </c>
    </row>
    <row r="8" spans="1:12" s="20" customFormat="1" x14ac:dyDescent="0.25">
      <c r="A8" s="91"/>
      <c r="B8" s="91"/>
      <c r="C8" s="91"/>
      <c r="D8" s="91"/>
      <c r="E8" s="91"/>
      <c r="F8" s="91"/>
      <c r="G8" s="91"/>
    </row>
    <row r="9" spans="1:12" x14ac:dyDescent="0.25">
      <c r="A9" s="352" t="s">
        <v>53</v>
      </c>
      <c r="B9" s="352"/>
      <c r="C9" s="352"/>
      <c r="D9" s="92"/>
      <c r="E9" s="352" t="s">
        <v>53</v>
      </c>
      <c r="F9" s="352"/>
      <c r="G9" s="352"/>
    </row>
    <row r="10" spans="1:12" ht="26.1" customHeight="1" x14ac:dyDescent="0.25">
      <c r="A10" s="93" t="s">
        <v>31</v>
      </c>
      <c r="B10" s="94" t="s">
        <v>32</v>
      </c>
      <c r="C10" s="95">
        <f>'Current Tariff Schedule'!H32</f>
        <v>20.95</v>
      </c>
      <c r="D10" s="96"/>
      <c r="E10" s="93" t="s">
        <v>31</v>
      </c>
      <c r="F10" s="94" t="s">
        <v>32</v>
      </c>
      <c r="G10" s="95">
        <f>'Proposed Rates'!I12</f>
        <v>21.64</v>
      </c>
    </row>
    <row r="11" spans="1:12" ht="39" customHeight="1" x14ac:dyDescent="0.25">
      <c r="A11" s="93" t="s">
        <v>82</v>
      </c>
      <c r="B11" s="94" t="s">
        <v>34</v>
      </c>
      <c r="C11" s="97">
        <f>'Current Tariff Schedule'!H33</f>
        <v>9.8500000000000004E-2</v>
      </c>
      <c r="D11" s="96"/>
      <c r="E11" s="93" t="s">
        <v>82</v>
      </c>
      <c r="F11" s="94" t="s">
        <v>34</v>
      </c>
      <c r="G11" s="98">
        <f>'Proposed Rates'!J12</f>
        <v>0.1018</v>
      </c>
    </row>
    <row r="12" spans="1:12" ht="39" customHeight="1" x14ac:dyDescent="0.25">
      <c r="A12" s="93" t="s">
        <v>96</v>
      </c>
      <c r="B12" s="94" t="s">
        <v>34</v>
      </c>
      <c r="C12" s="97">
        <f>'Current Tariff Schedule'!H34</f>
        <v>0.13150000000000001</v>
      </c>
      <c r="D12" s="96"/>
      <c r="E12" s="93" t="s">
        <v>96</v>
      </c>
      <c r="F12" s="94" t="s">
        <v>34</v>
      </c>
      <c r="G12" s="98">
        <f>'Proposed Rates'!K12</f>
        <v>0.1358</v>
      </c>
    </row>
    <row r="13" spans="1:12" s="32" customFormat="1" ht="39" customHeight="1" x14ac:dyDescent="0.25">
      <c r="A13" s="93" t="s">
        <v>99</v>
      </c>
      <c r="B13" s="94" t="s">
        <v>34</v>
      </c>
      <c r="C13" s="97">
        <f>'Current Tariff Schedule'!H35</f>
        <v>0.19819999999999999</v>
      </c>
      <c r="D13" s="96"/>
      <c r="E13" s="93" t="s">
        <v>99</v>
      </c>
      <c r="F13" s="94" t="s">
        <v>34</v>
      </c>
      <c r="G13" s="98">
        <f>'Proposed Rates'!L12</f>
        <v>0.20469999999999999</v>
      </c>
    </row>
    <row r="14" spans="1:12" s="32" customFormat="1" x14ac:dyDescent="0.25">
      <c r="A14" s="99"/>
      <c r="B14" s="100"/>
      <c r="C14" s="101"/>
      <c r="D14" s="102"/>
      <c r="E14" s="99"/>
      <c r="F14" s="100"/>
      <c r="G14" s="103"/>
      <c r="H14" s="58"/>
      <c r="L14" s="32">
        <f>ROUND(F14*(H14+1),4)</f>
        <v>0</v>
      </c>
    </row>
    <row r="15" spans="1:12" x14ac:dyDescent="0.25">
      <c r="A15" s="351" t="s">
        <v>54</v>
      </c>
      <c r="B15" s="351"/>
      <c r="C15" s="351"/>
      <c r="D15" s="92"/>
      <c r="E15" s="351" t="s">
        <v>54</v>
      </c>
      <c r="F15" s="351"/>
      <c r="G15" s="351"/>
    </row>
    <row r="16" spans="1:12" ht="26.1" customHeight="1" x14ac:dyDescent="0.25">
      <c r="A16" s="93" t="s">
        <v>31</v>
      </c>
      <c r="B16" s="94" t="s">
        <v>32</v>
      </c>
      <c r="C16" s="95">
        <f>'Current Tariff Schedule'!H66</f>
        <v>35.4</v>
      </c>
      <c r="D16" s="96"/>
      <c r="E16" s="93" t="s">
        <v>31</v>
      </c>
      <c r="F16" s="94" t="s">
        <v>32</v>
      </c>
      <c r="G16" s="95">
        <f>'Proposed Rates'!I13</f>
        <v>36.57</v>
      </c>
    </row>
    <row r="17" spans="1:10" ht="39" customHeight="1" x14ac:dyDescent="0.25">
      <c r="A17" s="93" t="s">
        <v>82</v>
      </c>
      <c r="B17" s="94" t="s">
        <v>34</v>
      </c>
      <c r="C17" s="97">
        <f>'Current Tariff Schedule'!H67</f>
        <v>9.8500000000000004E-2</v>
      </c>
      <c r="D17" s="96"/>
      <c r="E17" s="93" t="s">
        <v>82</v>
      </c>
      <c r="F17" s="94" t="s">
        <v>34</v>
      </c>
      <c r="G17" s="98">
        <f>'Proposed Rates'!J13</f>
        <v>0.1018</v>
      </c>
      <c r="J17" t="s">
        <v>93</v>
      </c>
    </row>
    <row r="18" spans="1:10" s="32" customFormat="1" ht="39" customHeight="1" x14ac:dyDescent="0.25">
      <c r="A18" s="93" t="s">
        <v>96</v>
      </c>
      <c r="B18" s="94" t="s">
        <v>34</v>
      </c>
      <c r="C18" s="97">
        <f>'Current Tariff Schedule'!H68</f>
        <v>0.13150000000000001</v>
      </c>
      <c r="D18" s="96"/>
      <c r="E18" s="93" t="s">
        <v>96</v>
      </c>
      <c r="F18" s="94" t="s">
        <v>34</v>
      </c>
      <c r="G18" s="98">
        <f>'Proposed Rates'!K13</f>
        <v>0.1358</v>
      </c>
    </row>
    <row r="19" spans="1:10" ht="39" customHeight="1" x14ac:dyDescent="0.25">
      <c r="A19" s="93" t="s">
        <v>99</v>
      </c>
      <c r="B19" s="94" t="s">
        <v>34</v>
      </c>
      <c r="C19" s="97">
        <f>'Current Tariff Schedule'!H69</f>
        <v>0.19819999999999999</v>
      </c>
      <c r="D19" s="96"/>
      <c r="E19" s="93" t="s">
        <v>99</v>
      </c>
      <c r="F19" s="94" t="s">
        <v>34</v>
      </c>
      <c r="G19" s="98">
        <f>'Proposed Rates'!L13</f>
        <v>0.20469999999999999</v>
      </c>
    </row>
    <row r="20" spans="1:10" s="32" customFormat="1" x14ac:dyDescent="0.25">
      <c r="A20" s="99"/>
      <c r="B20" s="100"/>
      <c r="C20" s="101"/>
      <c r="D20" s="102"/>
      <c r="E20" s="99"/>
      <c r="F20" s="100"/>
      <c r="G20" s="103"/>
    </row>
    <row r="21" spans="1:10" x14ac:dyDescent="0.25">
      <c r="A21" s="351" t="s">
        <v>20</v>
      </c>
      <c r="B21" s="351"/>
      <c r="C21" s="351"/>
      <c r="D21" s="92"/>
      <c r="E21" s="351" t="s">
        <v>20</v>
      </c>
      <c r="F21" s="351"/>
      <c r="G21" s="351"/>
    </row>
    <row r="22" spans="1:10" s="32" customFormat="1" ht="26.1" customHeight="1" x14ac:dyDescent="0.25">
      <c r="A22" s="93" t="s">
        <v>31</v>
      </c>
      <c r="B22" s="94" t="s">
        <v>32</v>
      </c>
      <c r="C22" s="94">
        <f>'Current Tariff Schedule'!H100</f>
        <v>35.61</v>
      </c>
      <c r="D22" s="94"/>
      <c r="E22" s="93" t="s">
        <v>31</v>
      </c>
      <c r="F22" s="94" t="s">
        <v>32</v>
      </c>
      <c r="G22" s="95">
        <f>'Proposed Rates'!I14</f>
        <v>36.79</v>
      </c>
    </row>
    <row r="23" spans="1:10" s="32" customFormat="1" ht="39" customHeight="1" x14ac:dyDescent="0.25">
      <c r="A23" s="93"/>
      <c r="B23" s="94"/>
      <c r="C23" s="94"/>
      <c r="D23" s="96"/>
      <c r="E23" s="93"/>
      <c r="F23" s="94"/>
      <c r="G23" s="94"/>
    </row>
    <row r="24" spans="1:10" s="32" customFormat="1" ht="39" customHeight="1" x14ac:dyDescent="0.25">
      <c r="A24" s="93" t="s">
        <v>148</v>
      </c>
      <c r="B24" s="94" t="s">
        <v>34</v>
      </c>
      <c r="C24" s="105">
        <f>'Current Tariff Schedule'!H101</f>
        <v>0.1105</v>
      </c>
      <c r="D24" s="96"/>
      <c r="E24" s="93" t="s">
        <v>148</v>
      </c>
      <c r="F24" s="94" t="s">
        <v>34</v>
      </c>
      <c r="G24" s="98">
        <f>'Proposed Rates'!J14</f>
        <v>0.11409999999999999</v>
      </c>
    </row>
    <row r="25" spans="1:10" s="32" customFormat="1" ht="39" customHeight="1" x14ac:dyDescent="0.25">
      <c r="A25" s="93"/>
      <c r="B25" s="94"/>
      <c r="C25" s="94"/>
      <c r="D25" s="96"/>
      <c r="E25" s="93"/>
      <c r="F25" s="94"/>
      <c r="G25" s="98"/>
    </row>
    <row r="26" spans="1:10" s="32" customFormat="1" ht="39" customHeight="1" x14ac:dyDescent="0.25">
      <c r="A26" s="93" t="s">
        <v>158</v>
      </c>
      <c r="B26" s="94" t="s">
        <v>34</v>
      </c>
      <c r="C26" s="94">
        <f>'Current Tariff Schedule'!H102</f>
        <v>0.14660000000000001</v>
      </c>
      <c r="D26" s="96"/>
      <c r="E26" s="93" t="s">
        <v>158</v>
      </c>
      <c r="F26" s="94" t="s">
        <v>34</v>
      </c>
      <c r="G26" s="98">
        <f>'Proposed Rates'!K14</f>
        <v>0.15140000000000001</v>
      </c>
    </row>
    <row r="27" spans="1:10" s="32" customFormat="1" ht="39" customHeight="1" x14ac:dyDescent="0.25">
      <c r="A27" s="93"/>
      <c r="B27" s="94"/>
      <c r="C27" s="94"/>
      <c r="D27" s="96"/>
      <c r="E27" s="93"/>
      <c r="F27" s="94"/>
      <c r="G27" s="98"/>
      <c r="J27" s="32" t="s">
        <v>93</v>
      </c>
    </row>
    <row r="28" spans="1:10" s="32" customFormat="1" ht="39" customHeight="1" x14ac:dyDescent="0.25">
      <c r="A28" s="93" t="s">
        <v>99</v>
      </c>
      <c r="B28" s="94" t="s">
        <v>34</v>
      </c>
      <c r="C28" s="105">
        <f>'Current Tariff Schedule'!H103</f>
        <v>0.19819999999999999</v>
      </c>
      <c r="D28" s="96"/>
      <c r="E28" s="93" t="s">
        <v>99</v>
      </c>
      <c r="F28" s="94" t="s">
        <v>34</v>
      </c>
      <c r="G28" s="98">
        <f>'Proposed Rates'!L14</f>
        <v>0.20469999999999999</v>
      </c>
    </row>
    <row r="29" spans="1:10" ht="39" customHeight="1" x14ac:dyDescent="0.25">
      <c r="A29" s="93"/>
      <c r="B29" s="94"/>
      <c r="C29" s="94"/>
      <c r="D29" s="96"/>
      <c r="E29" s="93"/>
      <c r="F29" s="94"/>
      <c r="G29" s="98"/>
    </row>
    <row r="30" spans="1:10" s="32" customFormat="1" x14ac:dyDescent="0.25">
      <c r="A30" s="99"/>
      <c r="B30" s="100"/>
      <c r="C30" s="100"/>
      <c r="D30" s="102"/>
      <c r="E30" s="99"/>
      <c r="F30" s="100"/>
      <c r="G30" s="103"/>
    </row>
    <row r="31" spans="1:10" x14ac:dyDescent="0.25">
      <c r="A31" s="351" t="s">
        <v>21</v>
      </c>
      <c r="B31" s="351"/>
      <c r="C31" s="351"/>
      <c r="D31" s="92"/>
      <c r="E31" s="351" t="s">
        <v>21</v>
      </c>
      <c r="F31" s="351"/>
      <c r="G31" s="351"/>
    </row>
    <row r="32" spans="1:10" s="32" customFormat="1" ht="26.1" customHeight="1" x14ac:dyDescent="0.25">
      <c r="A32" s="93" t="s">
        <v>31</v>
      </c>
      <c r="B32" s="94" t="s">
        <v>32</v>
      </c>
      <c r="C32" s="104">
        <f>'Current Tariff Schedule'!H134</f>
        <v>44.59</v>
      </c>
      <c r="D32" s="96"/>
      <c r="E32" s="93" t="s">
        <v>31</v>
      </c>
      <c r="F32" s="94" t="s">
        <v>32</v>
      </c>
      <c r="G32" s="104">
        <f>'Proposed Rates'!I15</f>
        <v>46.06</v>
      </c>
    </row>
    <row r="33" spans="1:8" s="32" customFormat="1" ht="39" customHeight="1" x14ac:dyDescent="0.25">
      <c r="A33" s="93" t="s">
        <v>149</v>
      </c>
      <c r="B33" s="94" t="s">
        <v>34</v>
      </c>
      <c r="C33" s="105">
        <f>'Current Tariff Schedule'!H135</f>
        <v>0.1105</v>
      </c>
      <c r="D33" s="96"/>
      <c r="E33" s="93" t="s">
        <v>149</v>
      </c>
      <c r="F33" s="94" t="s">
        <v>34</v>
      </c>
      <c r="G33" s="98">
        <f>'Proposed Rates'!J15</f>
        <v>0.11409999999999999</v>
      </c>
    </row>
    <row r="34" spans="1:8" s="32" customFormat="1" ht="39" customHeight="1" x14ac:dyDescent="0.25">
      <c r="A34" s="93" t="s">
        <v>159</v>
      </c>
      <c r="B34" s="94" t="s">
        <v>34</v>
      </c>
      <c r="C34" s="94">
        <f>'Current Tariff Schedule'!H136</f>
        <v>0.14660000000000001</v>
      </c>
      <c r="D34" s="96"/>
      <c r="E34" s="93" t="s">
        <v>159</v>
      </c>
      <c r="F34" s="94" t="s">
        <v>34</v>
      </c>
      <c r="G34" s="98">
        <f>'Proposed Rates'!K15</f>
        <v>0.15140000000000001</v>
      </c>
    </row>
    <row r="35" spans="1:8" s="32" customFormat="1" ht="39" customHeight="1" x14ac:dyDescent="0.25">
      <c r="A35" s="93" t="s">
        <v>99</v>
      </c>
      <c r="B35" s="94" t="s">
        <v>34</v>
      </c>
      <c r="C35" s="105">
        <f>'Current Tariff Schedule'!H137</f>
        <v>0.19819999999999999</v>
      </c>
      <c r="D35" s="96"/>
      <c r="E35" s="93" t="s">
        <v>99</v>
      </c>
      <c r="F35" s="94" t="s">
        <v>34</v>
      </c>
      <c r="G35" s="98">
        <f>'Proposed Rates'!L15</f>
        <v>0.20469999999999999</v>
      </c>
    </row>
    <row r="36" spans="1:8" s="32" customFormat="1" x14ac:dyDescent="0.25">
      <c r="A36" s="99"/>
      <c r="B36" s="100"/>
      <c r="C36" s="100"/>
      <c r="D36" s="102"/>
      <c r="E36" s="99"/>
      <c r="F36" s="100"/>
      <c r="G36" s="103"/>
    </row>
    <row r="37" spans="1:8" x14ac:dyDescent="0.25">
      <c r="A37" s="351" t="s">
        <v>22</v>
      </c>
      <c r="B37" s="351"/>
      <c r="C37" s="351"/>
      <c r="D37" s="92"/>
      <c r="E37" s="351" t="s">
        <v>22</v>
      </c>
      <c r="F37" s="351"/>
      <c r="G37" s="351"/>
    </row>
    <row r="38" spans="1:8" ht="26.1" customHeight="1" x14ac:dyDescent="0.25">
      <c r="A38" s="93" t="s">
        <v>88</v>
      </c>
      <c r="B38" s="94" t="s">
        <v>34</v>
      </c>
      <c r="C38" s="94">
        <f>'Current Tariff Schedule'!H171</f>
        <v>0.1096</v>
      </c>
      <c r="D38" s="96"/>
      <c r="E38" s="93" t="s">
        <v>88</v>
      </c>
      <c r="F38" s="94" t="s">
        <v>34</v>
      </c>
      <c r="G38" s="98">
        <f>'Proposed Rates'!J16</f>
        <v>0.1132</v>
      </c>
    </row>
    <row r="39" spans="1:8" ht="39" customHeight="1" x14ac:dyDescent="0.25">
      <c r="A39" s="93"/>
      <c r="B39" s="94"/>
      <c r="C39" s="94"/>
      <c r="D39" s="96"/>
      <c r="E39" s="93"/>
      <c r="F39" s="94"/>
      <c r="G39" s="98"/>
      <c r="H39" t="s">
        <v>93</v>
      </c>
    </row>
    <row r="40" spans="1:8" s="32" customFormat="1" ht="15" customHeight="1" x14ac:dyDescent="0.25">
      <c r="A40" s="99"/>
      <c r="B40" s="100"/>
      <c r="C40" s="100"/>
      <c r="D40" s="102"/>
      <c r="E40" s="111"/>
      <c r="F40" s="100"/>
      <c r="G40" s="112"/>
    </row>
    <row r="41" spans="1:8" x14ac:dyDescent="0.25">
      <c r="A41" s="351" t="s">
        <v>23</v>
      </c>
      <c r="B41" s="351"/>
      <c r="C41" s="351"/>
      <c r="D41" s="92"/>
      <c r="E41" s="351" t="s">
        <v>23</v>
      </c>
      <c r="F41" s="351"/>
      <c r="G41" s="351"/>
    </row>
    <row r="42" spans="1:8" ht="26.1" customHeight="1" x14ac:dyDescent="0.25">
      <c r="A42" s="93" t="s">
        <v>97</v>
      </c>
      <c r="B42" s="94" t="s">
        <v>34</v>
      </c>
      <c r="C42" s="94">
        <f>'Current Tariff Schedule'!H203</f>
        <v>0.64900000000000002</v>
      </c>
      <c r="D42" s="96"/>
      <c r="E42" s="93" t="s">
        <v>97</v>
      </c>
      <c r="F42" s="94" t="s">
        <v>34</v>
      </c>
      <c r="G42" s="98">
        <f>'Proposed Rates'!J17</f>
        <v>0.6704</v>
      </c>
    </row>
    <row r="43" spans="1:8" s="32" customFormat="1" ht="39" customHeight="1" x14ac:dyDescent="0.25">
      <c r="A43" s="93"/>
      <c r="B43" s="94"/>
      <c r="C43" s="94"/>
      <c r="D43" s="96"/>
      <c r="E43" s="93"/>
      <c r="F43" s="94"/>
      <c r="G43" s="98"/>
    </row>
    <row r="44" spans="1:8" s="32" customFormat="1" ht="39" customHeight="1" x14ac:dyDescent="0.25">
      <c r="A44" s="93" t="s">
        <v>104</v>
      </c>
      <c r="B44" s="94" t="s">
        <v>34</v>
      </c>
      <c r="C44" s="94">
        <f>'Current Tariff Schedule'!H204</f>
        <v>0.74150000000000005</v>
      </c>
      <c r="D44" s="96"/>
      <c r="E44" s="93" t="s">
        <v>104</v>
      </c>
      <c r="F44" s="94" t="s">
        <v>34</v>
      </c>
      <c r="G44" s="98">
        <f>'Proposed Rates'!K17</f>
        <v>0.76600000000000001</v>
      </c>
    </row>
    <row r="45" spans="1:8" ht="39" customHeight="1" x14ac:dyDescent="0.25">
      <c r="A45" s="93"/>
      <c r="B45" s="94"/>
      <c r="C45" s="94"/>
      <c r="D45" s="96"/>
      <c r="E45" s="93"/>
      <c r="F45" s="94"/>
      <c r="G45" s="98"/>
    </row>
    <row r="46" spans="1:8" s="32" customFormat="1" ht="15" customHeight="1" x14ac:dyDescent="0.25">
      <c r="A46" s="99"/>
      <c r="B46" s="100"/>
      <c r="C46" s="100"/>
      <c r="D46" s="102"/>
      <c r="E46" s="111"/>
      <c r="F46" s="100"/>
      <c r="G46" s="112"/>
    </row>
    <row r="47" spans="1:8" x14ac:dyDescent="0.25">
      <c r="A47" s="351" t="s">
        <v>24</v>
      </c>
      <c r="B47" s="351"/>
      <c r="C47" s="351"/>
      <c r="D47" s="92"/>
      <c r="E47" s="351" t="s">
        <v>24</v>
      </c>
      <c r="F47" s="351"/>
      <c r="G47" s="351"/>
    </row>
    <row r="48" spans="1:8" ht="26.1" customHeight="1" x14ac:dyDescent="0.25">
      <c r="A48" s="93" t="s">
        <v>97</v>
      </c>
      <c r="B48" s="94" t="s">
        <v>34</v>
      </c>
      <c r="C48" s="105">
        <f>'Current Tariff Schedule'!H236</f>
        <v>0.9798</v>
      </c>
      <c r="D48" s="96"/>
      <c r="E48" s="93" t="s">
        <v>97</v>
      </c>
      <c r="F48" s="94" t="s">
        <v>34</v>
      </c>
      <c r="G48" s="98">
        <f>'Proposed Rates'!J18</f>
        <v>1.0121</v>
      </c>
    </row>
    <row r="49" spans="1:7" s="32" customFormat="1" ht="39" customHeight="1" x14ac:dyDescent="0.25">
      <c r="A49" s="93"/>
      <c r="B49" s="94"/>
      <c r="C49" s="105"/>
      <c r="D49" s="96"/>
      <c r="E49" s="93"/>
      <c r="F49" s="94"/>
      <c r="G49" s="98"/>
    </row>
    <row r="50" spans="1:7" ht="39" customHeight="1" x14ac:dyDescent="0.25">
      <c r="A50" s="93" t="s">
        <v>104</v>
      </c>
      <c r="B50" s="94" t="s">
        <v>34</v>
      </c>
      <c r="C50" s="105">
        <f>'Current Tariff Schedule'!H237</f>
        <v>1.0723</v>
      </c>
      <c r="D50" s="96"/>
      <c r="E50" s="93" t="s">
        <v>104</v>
      </c>
      <c r="F50" s="94" t="s">
        <v>34</v>
      </c>
      <c r="G50" s="98">
        <f>'Proposed Rates'!K18</f>
        <v>1.1076999999999999</v>
      </c>
    </row>
    <row r="51" spans="1:7" ht="39" customHeight="1" x14ac:dyDescent="0.25">
      <c r="A51" s="93"/>
      <c r="B51" s="94"/>
      <c r="C51" s="105"/>
      <c r="D51" s="96"/>
      <c r="E51" s="93"/>
      <c r="F51" s="94"/>
      <c r="G51" s="98"/>
    </row>
    <row r="52" spans="1:7" s="32" customFormat="1" ht="15" customHeight="1" x14ac:dyDescent="0.25">
      <c r="A52" s="99"/>
      <c r="B52" s="100"/>
      <c r="C52" s="113"/>
      <c r="D52" s="102"/>
      <c r="E52" s="111"/>
      <c r="F52" s="100"/>
      <c r="G52" s="112"/>
    </row>
    <row r="53" spans="1:7" ht="15" customHeight="1" x14ac:dyDescent="0.25">
      <c r="A53" s="353" t="s">
        <v>25</v>
      </c>
      <c r="B53" s="353"/>
      <c r="C53" s="353"/>
      <c r="D53" s="92"/>
      <c r="E53" s="353" t="s">
        <v>25</v>
      </c>
      <c r="F53" s="353"/>
      <c r="G53" s="353"/>
    </row>
    <row r="54" spans="1:7" ht="26.1" customHeight="1" x14ac:dyDescent="0.25">
      <c r="A54" s="93" t="s">
        <v>88</v>
      </c>
      <c r="B54" s="94" t="s">
        <v>34</v>
      </c>
      <c r="C54" s="105">
        <f>'Current Tariff Schedule'!H269</f>
        <v>0.74150000000000005</v>
      </c>
      <c r="D54" s="96"/>
      <c r="E54" s="93" t="s">
        <v>88</v>
      </c>
      <c r="F54" s="94" t="s">
        <v>34</v>
      </c>
      <c r="G54" s="98">
        <f>'Proposed Rates'!J19</f>
        <v>0.76600000000000001</v>
      </c>
    </row>
    <row r="55" spans="1:7" s="32" customFormat="1" ht="15" customHeight="1" x14ac:dyDescent="0.25">
      <c r="A55" s="99"/>
      <c r="B55" s="100"/>
      <c r="C55" s="113"/>
      <c r="D55" s="102"/>
      <c r="E55" s="114"/>
      <c r="F55" s="100"/>
      <c r="G55" s="112"/>
    </row>
    <row r="56" spans="1:7" x14ac:dyDescent="0.25">
      <c r="A56" s="351" t="s">
        <v>26</v>
      </c>
      <c r="B56" s="351"/>
      <c r="C56" s="351"/>
      <c r="D56" s="92"/>
      <c r="E56" s="351" t="s">
        <v>26</v>
      </c>
      <c r="F56" s="351"/>
      <c r="G56" s="351"/>
    </row>
    <row r="57" spans="1:7" ht="26.1" customHeight="1" x14ac:dyDescent="0.25">
      <c r="A57" s="93" t="s">
        <v>88</v>
      </c>
      <c r="B57" s="94" t="s">
        <v>34</v>
      </c>
      <c r="C57" s="105">
        <f>'Current Tariff Schedule'!H301</f>
        <v>1.0723</v>
      </c>
      <c r="D57" s="96"/>
      <c r="E57" s="93" t="s">
        <v>88</v>
      </c>
      <c r="F57" s="94" t="s">
        <v>34</v>
      </c>
      <c r="G57" s="98">
        <f>'Proposed Rates'!J20</f>
        <v>1.1076999999999999</v>
      </c>
    </row>
    <row r="58" spans="1:7" s="32" customFormat="1" ht="15" customHeight="1" x14ac:dyDescent="0.25">
      <c r="A58" s="99"/>
      <c r="B58" s="100"/>
      <c r="C58" s="113"/>
      <c r="D58" s="102"/>
      <c r="E58" s="111"/>
      <c r="F58" s="100"/>
      <c r="G58" s="112"/>
    </row>
    <row r="59" spans="1:7" s="32" customFormat="1" ht="15" customHeight="1" x14ac:dyDescent="0.25">
      <c r="A59" s="351" t="s">
        <v>146</v>
      </c>
      <c r="B59" s="351"/>
      <c r="C59" s="351"/>
      <c r="D59" s="92"/>
      <c r="E59" s="351" t="s">
        <v>146</v>
      </c>
      <c r="F59" s="351"/>
      <c r="G59" s="351"/>
    </row>
    <row r="60" spans="1:7" s="32" customFormat="1" ht="26.1" customHeight="1" x14ac:dyDescent="0.25">
      <c r="A60" s="93" t="s">
        <v>88</v>
      </c>
      <c r="B60" s="94" t="s">
        <v>34</v>
      </c>
      <c r="C60" s="105">
        <f>'Current Tariff Schedule'!H333</f>
        <v>0.33589999999999998</v>
      </c>
      <c r="D60" s="96"/>
      <c r="E60" s="93" t="s">
        <v>88</v>
      </c>
      <c r="F60" s="94" t="s">
        <v>34</v>
      </c>
      <c r="G60" s="98">
        <f>'Proposed Rates'!J21</f>
        <v>0.34699999999999998</v>
      </c>
    </row>
    <row r="61" spans="1:7" x14ac:dyDescent="0.25">
      <c r="A61" s="93"/>
      <c r="B61" s="94"/>
      <c r="C61" s="107"/>
      <c r="D61" s="96"/>
      <c r="E61" s="93"/>
      <c r="F61" s="96"/>
      <c r="G61" s="106"/>
    </row>
    <row r="62" spans="1:7" x14ac:dyDescent="0.25">
      <c r="A62" s="351" t="s">
        <v>27</v>
      </c>
      <c r="B62" s="351"/>
      <c r="C62" s="351"/>
      <c r="D62" s="92"/>
      <c r="E62" s="351" t="s">
        <v>27</v>
      </c>
      <c r="F62" s="351"/>
      <c r="G62" s="351"/>
    </row>
    <row r="63" spans="1:7" ht="26.1" customHeight="1" x14ac:dyDescent="0.25">
      <c r="A63" s="108" t="s">
        <v>31</v>
      </c>
      <c r="B63" s="94" t="s">
        <v>32</v>
      </c>
      <c r="C63" s="95">
        <f>'Current Tariff Schedule'!H364</f>
        <v>4.55</v>
      </c>
      <c r="D63" s="109"/>
      <c r="E63" s="108" t="s">
        <v>31</v>
      </c>
      <c r="F63" s="94" t="s">
        <v>32</v>
      </c>
      <c r="G63" s="132">
        <f>'Proposed Rates'!I22</f>
        <v>4.55</v>
      </c>
    </row>
  </sheetData>
  <mergeCells count="22">
    <mergeCell ref="A9:C9"/>
    <mergeCell ref="E9:G9"/>
    <mergeCell ref="A62:C62"/>
    <mergeCell ref="E62:G62"/>
    <mergeCell ref="A47:C47"/>
    <mergeCell ref="E47:G47"/>
    <mergeCell ref="A59:C59"/>
    <mergeCell ref="E59:G59"/>
    <mergeCell ref="E15:G15"/>
    <mergeCell ref="A15:C15"/>
    <mergeCell ref="A21:C21"/>
    <mergeCell ref="E21:G21"/>
    <mergeCell ref="A31:C31"/>
    <mergeCell ref="E31:G31"/>
    <mergeCell ref="A53:C53"/>
    <mergeCell ref="E53:G53"/>
    <mergeCell ref="A56:C56"/>
    <mergeCell ref="E56:G56"/>
    <mergeCell ref="E37:G37"/>
    <mergeCell ref="A37:C37"/>
    <mergeCell ref="A41:C41"/>
    <mergeCell ref="E41:G41"/>
  </mergeCells>
  <pageMargins left="0.7" right="0.7" top="1.25" bottom="0.75" header="0.3" footer="0.3"/>
  <pageSetup scale="84" fitToHeight="0" orientation="portrait" r:id="rId1"/>
  <rowBreaks count="2" manualBreakCount="2">
    <brk id="20" max="6" man="1"/>
    <brk id="36"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392"/>
  <sheetViews>
    <sheetView tabSelected="1" zoomScaleNormal="100" zoomScaleSheetLayoutView="85" workbookViewId="0">
      <selection activeCell="M14" sqref="M14"/>
    </sheetView>
  </sheetViews>
  <sheetFormatPr defaultRowHeight="15" x14ac:dyDescent="0.25"/>
  <cols>
    <col min="1" max="6" width="13.7109375" customWidth="1"/>
    <col min="7" max="7" width="27.7109375" customWidth="1"/>
    <col min="8" max="8" width="13.7109375" customWidth="1"/>
  </cols>
  <sheetData>
    <row r="1" spans="1:8" s="32" customFormat="1" x14ac:dyDescent="0.25"/>
    <row r="3" spans="1:8" ht="23.25" x14ac:dyDescent="0.25">
      <c r="A3" s="336" t="s">
        <v>169</v>
      </c>
      <c r="B3" s="337"/>
      <c r="C3" s="337"/>
      <c r="D3" s="337"/>
      <c r="E3" s="337"/>
      <c r="F3" s="337"/>
      <c r="G3" s="337"/>
      <c r="H3" s="337"/>
    </row>
    <row r="4" spans="1:8" ht="18" x14ac:dyDescent="0.25">
      <c r="A4" s="324" t="s">
        <v>28</v>
      </c>
      <c r="B4" s="324"/>
      <c r="C4" s="324"/>
      <c r="D4" s="324"/>
      <c r="E4" s="324"/>
      <c r="F4" s="324"/>
      <c r="G4" s="324"/>
      <c r="H4" s="324"/>
    </row>
    <row r="5" spans="1:8" x14ac:dyDescent="0.25">
      <c r="A5" s="325" t="str">
        <f>'Proposed Rates'!$A$3</f>
        <v>Effective Date, May 1, 2022</v>
      </c>
      <c r="B5" s="325"/>
      <c r="C5" s="325"/>
      <c r="D5" s="325"/>
      <c r="E5" s="325"/>
      <c r="F5" s="325"/>
      <c r="G5" s="325"/>
      <c r="H5" s="325"/>
    </row>
    <row r="6" spans="1:8" s="32" customFormat="1" x14ac:dyDescent="0.25">
      <c r="A6" s="121"/>
      <c r="B6" s="121"/>
      <c r="C6" s="121"/>
      <c r="D6" s="121"/>
      <c r="E6" s="121"/>
      <c r="F6" s="121"/>
      <c r="G6" s="121"/>
      <c r="H6" s="121"/>
    </row>
    <row r="7" spans="1:8" ht="18" x14ac:dyDescent="0.25">
      <c r="A7" s="338" t="s">
        <v>29</v>
      </c>
      <c r="B7" s="345"/>
      <c r="C7" s="345"/>
      <c r="D7" s="345"/>
      <c r="E7" s="345"/>
      <c r="F7" s="345"/>
      <c r="G7" s="345"/>
      <c r="H7" s="345"/>
    </row>
    <row r="9" spans="1:8" x14ac:dyDescent="0.25">
      <c r="A9" s="328" t="s">
        <v>36</v>
      </c>
      <c r="B9" s="329"/>
      <c r="C9" s="329"/>
      <c r="D9" s="329"/>
      <c r="E9" s="329"/>
      <c r="F9" s="329"/>
      <c r="G9" s="329"/>
      <c r="H9" s="330"/>
    </row>
    <row r="10" spans="1:8" x14ac:dyDescent="0.25">
      <c r="A10" s="331"/>
      <c r="B10" s="327"/>
      <c r="C10" s="327"/>
      <c r="D10" s="327"/>
      <c r="E10" s="327"/>
      <c r="F10" s="327"/>
      <c r="G10" s="327"/>
      <c r="H10" s="332"/>
    </row>
    <row r="11" spans="1:8" x14ac:dyDescent="0.25">
      <c r="A11" s="331"/>
      <c r="B11" s="327"/>
      <c r="C11" s="327"/>
      <c r="D11" s="327"/>
      <c r="E11" s="327"/>
      <c r="F11" s="327"/>
      <c r="G11" s="327"/>
      <c r="H11" s="332"/>
    </row>
    <row r="12" spans="1:8" x14ac:dyDescent="0.25">
      <c r="A12" s="331"/>
      <c r="B12" s="327"/>
      <c r="C12" s="327"/>
      <c r="D12" s="327"/>
      <c r="E12" s="327"/>
      <c r="F12" s="327"/>
      <c r="G12" s="327"/>
      <c r="H12" s="332"/>
    </row>
    <row r="13" spans="1:8" x14ac:dyDescent="0.25">
      <c r="A13" s="331"/>
      <c r="B13" s="327"/>
      <c r="C13" s="327"/>
      <c r="D13" s="327"/>
      <c r="E13" s="327"/>
      <c r="F13" s="327"/>
      <c r="G13" s="327"/>
      <c r="H13" s="332"/>
    </row>
    <row r="14" spans="1:8" ht="84.75" customHeight="1" x14ac:dyDescent="0.25">
      <c r="A14" s="333"/>
      <c r="B14" s="334"/>
      <c r="C14" s="334"/>
      <c r="D14" s="334"/>
      <c r="E14" s="334"/>
      <c r="F14" s="334"/>
      <c r="G14" s="334"/>
      <c r="H14" s="335"/>
    </row>
    <row r="15" spans="1:8" x14ac:dyDescent="0.25">
      <c r="A15" s="28" t="s">
        <v>30</v>
      </c>
      <c r="B15" s="27"/>
      <c r="C15" s="27"/>
      <c r="D15" s="27"/>
      <c r="E15" s="27"/>
      <c r="F15" s="27"/>
      <c r="G15" s="27"/>
      <c r="H15" s="27"/>
    </row>
    <row r="16" spans="1:8" x14ac:dyDescent="0.25">
      <c r="A16" s="27"/>
      <c r="B16" s="27"/>
      <c r="C16" s="27"/>
      <c r="D16" s="27"/>
      <c r="E16" s="27"/>
      <c r="F16" s="27"/>
      <c r="G16" s="27"/>
      <c r="H16" s="27"/>
    </row>
    <row r="17" spans="1:8" x14ac:dyDescent="0.25">
      <c r="A17" s="328" t="s">
        <v>79</v>
      </c>
      <c r="B17" s="329"/>
      <c r="C17" s="329"/>
      <c r="D17" s="329"/>
      <c r="E17" s="329"/>
      <c r="F17" s="329"/>
      <c r="G17" s="329"/>
      <c r="H17" s="330"/>
    </row>
    <row r="18" spans="1:8" x14ac:dyDescent="0.25">
      <c r="A18" s="331"/>
      <c r="B18" s="327"/>
      <c r="C18" s="327"/>
      <c r="D18" s="327"/>
      <c r="E18" s="327"/>
      <c r="F18" s="327"/>
      <c r="G18" s="327"/>
      <c r="H18" s="332"/>
    </row>
    <row r="19" spans="1:8" ht="33" customHeight="1" x14ac:dyDescent="0.25">
      <c r="A19" s="333"/>
      <c r="B19" s="334"/>
      <c r="C19" s="334"/>
      <c r="D19" s="334"/>
      <c r="E19" s="334"/>
      <c r="F19" s="334"/>
      <c r="G19" s="334"/>
      <c r="H19" s="335"/>
    </row>
    <row r="20" spans="1:8" x14ac:dyDescent="0.25">
      <c r="A20" s="328" t="s">
        <v>80</v>
      </c>
      <c r="B20" s="329"/>
      <c r="C20" s="329"/>
      <c r="D20" s="329"/>
      <c r="E20" s="329"/>
      <c r="F20" s="329"/>
      <c r="G20" s="329"/>
      <c r="H20" s="330"/>
    </row>
    <row r="21" spans="1:8" x14ac:dyDescent="0.25">
      <c r="A21" s="331"/>
      <c r="B21" s="327"/>
      <c r="C21" s="327"/>
      <c r="D21" s="327"/>
      <c r="E21" s="327"/>
      <c r="F21" s="327"/>
      <c r="G21" s="327"/>
      <c r="H21" s="332"/>
    </row>
    <row r="22" spans="1:8" x14ac:dyDescent="0.25">
      <c r="A22" s="331"/>
      <c r="B22" s="327"/>
      <c r="C22" s="327"/>
      <c r="D22" s="327"/>
      <c r="E22" s="327"/>
      <c r="F22" s="327"/>
      <c r="G22" s="327"/>
      <c r="H22" s="332"/>
    </row>
    <row r="23" spans="1:8" ht="34.5" customHeight="1" x14ac:dyDescent="0.25">
      <c r="A23" s="333"/>
      <c r="B23" s="334"/>
      <c r="C23" s="334"/>
      <c r="D23" s="334"/>
      <c r="E23" s="334"/>
      <c r="F23" s="334"/>
      <c r="G23" s="334"/>
      <c r="H23" s="335"/>
    </row>
    <row r="26" spans="1:8" ht="36" customHeight="1" x14ac:dyDescent="0.25"/>
    <row r="27" spans="1:8" x14ac:dyDescent="0.25">
      <c r="A27" s="328"/>
      <c r="B27" s="329"/>
      <c r="C27" s="329"/>
      <c r="D27" s="329"/>
      <c r="E27" s="329"/>
      <c r="F27" s="329"/>
      <c r="G27" s="329"/>
      <c r="H27" s="330"/>
    </row>
    <row r="28" spans="1:8" x14ac:dyDescent="0.25">
      <c r="A28" s="331"/>
      <c r="B28" s="327"/>
      <c r="C28" s="327"/>
      <c r="D28" s="327"/>
      <c r="E28" s="327"/>
      <c r="F28" s="327"/>
      <c r="G28" s="327"/>
      <c r="H28" s="332"/>
    </row>
    <row r="29" spans="1:8" x14ac:dyDescent="0.25">
      <c r="A29" s="331"/>
      <c r="B29" s="327"/>
      <c r="C29" s="327"/>
      <c r="D29" s="327"/>
      <c r="E29" s="327"/>
      <c r="F29" s="327"/>
      <c r="G29" s="327"/>
      <c r="H29" s="332"/>
    </row>
    <row r="30" spans="1:8" x14ac:dyDescent="0.25">
      <c r="A30" s="333"/>
      <c r="B30" s="334"/>
      <c r="C30" s="334"/>
      <c r="D30" s="334"/>
      <c r="E30" s="334"/>
      <c r="F30" s="334"/>
      <c r="G30" s="334"/>
      <c r="H30" s="335"/>
    </row>
    <row r="31" spans="1:8" x14ac:dyDescent="0.25">
      <c r="A31" s="28" t="s">
        <v>108</v>
      </c>
      <c r="B31" s="27"/>
      <c r="C31" s="27"/>
      <c r="D31" s="27"/>
      <c r="E31" s="27"/>
      <c r="F31" s="27"/>
      <c r="G31" s="27"/>
      <c r="H31" s="27"/>
    </row>
    <row r="32" spans="1:8" ht="15.75" thickBot="1" x14ac:dyDescent="0.3">
      <c r="A32" s="326" t="s">
        <v>31</v>
      </c>
      <c r="B32" s="327"/>
      <c r="C32" s="327"/>
      <c r="D32" s="327"/>
      <c r="E32" s="327"/>
      <c r="F32" s="327"/>
      <c r="G32" s="34" t="s">
        <v>32</v>
      </c>
      <c r="H32" s="54">
        <f>'Summary Sheet'!G10</f>
        <v>21.64</v>
      </c>
    </row>
    <row r="33" spans="1:8" ht="16.5" thickTop="1" thickBot="1" x14ac:dyDescent="0.3">
      <c r="A33" s="340" t="s">
        <v>33</v>
      </c>
      <c r="B33" s="341"/>
      <c r="C33" s="341"/>
      <c r="D33" s="341"/>
      <c r="E33" s="341"/>
      <c r="F33" s="341"/>
      <c r="G33" s="35" t="s">
        <v>34</v>
      </c>
      <c r="H33" s="55">
        <f>'Summary Sheet'!G11</f>
        <v>0.1018</v>
      </c>
    </row>
    <row r="34" spans="1:8" ht="16.5" thickTop="1" thickBot="1" x14ac:dyDescent="0.3">
      <c r="A34" s="340" t="s">
        <v>98</v>
      </c>
      <c r="B34" s="341"/>
      <c r="C34" s="341"/>
      <c r="D34" s="341"/>
      <c r="E34" s="341"/>
      <c r="F34" s="341"/>
      <c r="G34" s="35" t="s">
        <v>34</v>
      </c>
      <c r="H34" s="55">
        <f>'Summary Sheet'!G12</f>
        <v>0.1358</v>
      </c>
    </row>
    <row r="35" spans="1:8" ht="15.75" thickTop="1" x14ac:dyDescent="0.25">
      <c r="A35" s="340" t="s">
        <v>99</v>
      </c>
      <c r="B35" s="341"/>
      <c r="C35" s="341"/>
      <c r="D35" s="341"/>
      <c r="E35" s="341"/>
      <c r="F35" s="341"/>
      <c r="G35" s="35" t="s">
        <v>34</v>
      </c>
      <c r="H35" s="55">
        <f>'Summary Sheet'!G13</f>
        <v>0.20469999999999999</v>
      </c>
    </row>
    <row r="36" spans="1:8" ht="23.25" x14ac:dyDescent="0.25">
      <c r="A36" s="336" t="s">
        <v>14</v>
      </c>
      <c r="B36" s="337"/>
      <c r="C36" s="337"/>
      <c r="D36" s="337"/>
      <c r="E36" s="337"/>
      <c r="F36" s="337"/>
      <c r="G36" s="337"/>
      <c r="H36" s="337"/>
    </row>
    <row r="37" spans="1:8" s="32" customFormat="1" ht="18" x14ac:dyDescent="0.25">
      <c r="A37" s="324" t="s">
        <v>28</v>
      </c>
      <c r="B37" s="324"/>
      <c r="C37" s="324"/>
      <c r="D37" s="324"/>
      <c r="E37" s="324"/>
      <c r="F37" s="324"/>
      <c r="G37" s="324"/>
      <c r="H37" s="324"/>
    </row>
    <row r="38" spans="1:8" s="32" customFormat="1" ht="14.65" customHeight="1" x14ac:dyDescent="0.25">
      <c r="A38" s="325" t="str">
        <f>$A$5</f>
        <v>Effective Date, May 1, 2022</v>
      </c>
      <c r="B38" s="325"/>
      <c r="C38" s="325"/>
      <c r="D38" s="325"/>
      <c r="E38" s="325"/>
      <c r="F38" s="325"/>
      <c r="G38" s="325"/>
      <c r="H38" s="325"/>
    </row>
    <row r="39" spans="1:8" s="32" customFormat="1" x14ac:dyDescent="0.25">
      <c r="A39" s="21"/>
      <c r="B39" s="21"/>
      <c r="C39" s="21"/>
      <c r="D39" s="21"/>
      <c r="E39" s="21"/>
      <c r="F39" s="21"/>
      <c r="G39" s="21"/>
      <c r="H39" s="21"/>
    </row>
    <row r="40" spans="1:8" ht="18" customHeight="1" x14ac:dyDescent="0.25">
      <c r="A40" s="338" t="s">
        <v>35</v>
      </c>
      <c r="B40" s="338"/>
      <c r="C40" s="338"/>
      <c r="D40" s="338"/>
      <c r="E40" s="338"/>
      <c r="F40" s="338"/>
      <c r="G40" s="338"/>
      <c r="H40" s="338"/>
    </row>
    <row r="41" spans="1:8" x14ac:dyDescent="0.25">
      <c r="A41" s="27"/>
      <c r="B41" s="27"/>
      <c r="C41" s="27"/>
      <c r="D41" s="27"/>
      <c r="E41" s="27"/>
      <c r="F41" s="27"/>
      <c r="G41" s="27"/>
      <c r="H41" s="29"/>
    </row>
    <row r="42" spans="1:8" x14ac:dyDescent="0.25">
      <c r="A42" s="328" t="s">
        <v>83</v>
      </c>
      <c r="B42" s="329"/>
      <c r="C42" s="329"/>
      <c r="D42" s="329"/>
      <c r="E42" s="329"/>
      <c r="F42" s="329"/>
      <c r="G42" s="329"/>
      <c r="H42" s="330"/>
    </row>
    <row r="43" spans="1:8" x14ac:dyDescent="0.25">
      <c r="A43" s="331"/>
      <c r="B43" s="327"/>
      <c r="C43" s="327"/>
      <c r="D43" s="327"/>
      <c r="E43" s="327"/>
      <c r="F43" s="327"/>
      <c r="G43" s="327"/>
      <c r="H43" s="332"/>
    </row>
    <row r="44" spans="1:8" x14ac:dyDescent="0.25">
      <c r="A44" s="331"/>
      <c r="B44" s="327"/>
      <c r="C44" s="327"/>
      <c r="D44" s="327"/>
      <c r="E44" s="327"/>
      <c r="F44" s="327"/>
      <c r="G44" s="327"/>
      <c r="H44" s="332"/>
    </row>
    <row r="45" spans="1:8" x14ac:dyDescent="0.25">
      <c r="A45" s="331"/>
      <c r="B45" s="327"/>
      <c r="C45" s="327"/>
      <c r="D45" s="327"/>
      <c r="E45" s="327"/>
      <c r="F45" s="327"/>
      <c r="G45" s="327"/>
      <c r="H45" s="332"/>
    </row>
    <row r="46" spans="1:8" x14ac:dyDescent="0.25">
      <c r="A46" s="331"/>
      <c r="B46" s="327"/>
      <c r="C46" s="327"/>
      <c r="D46" s="327"/>
      <c r="E46" s="327"/>
      <c r="F46" s="327"/>
      <c r="G46" s="327"/>
      <c r="H46" s="332"/>
    </row>
    <row r="47" spans="1:8" x14ac:dyDescent="0.25">
      <c r="A47" s="333"/>
      <c r="B47" s="334"/>
      <c r="C47" s="334"/>
      <c r="D47" s="334"/>
      <c r="E47" s="334"/>
      <c r="F47" s="334"/>
      <c r="G47" s="334"/>
      <c r="H47" s="335"/>
    </row>
    <row r="48" spans="1:8" x14ac:dyDescent="0.25">
      <c r="A48" s="28" t="s">
        <v>30</v>
      </c>
      <c r="B48" s="27"/>
      <c r="C48" s="27"/>
      <c r="D48" s="27"/>
      <c r="E48" s="27"/>
      <c r="F48" s="27"/>
      <c r="G48" s="27"/>
      <c r="H48" s="29"/>
    </row>
    <row r="49" spans="1:8" x14ac:dyDescent="0.25">
      <c r="A49" s="27"/>
      <c r="B49" s="27"/>
      <c r="C49" s="27"/>
      <c r="D49" s="27"/>
      <c r="E49" s="27"/>
      <c r="F49" s="27"/>
      <c r="G49" s="27"/>
      <c r="H49" s="29"/>
    </row>
    <row r="50" spans="1:8" x14ac:dyDescent="0.25">
      <c r="A50" s="328" t="s">
        <v>79</v>
      </c>
      <c r="B50" s="329"/>
      <c r="C50" s="329"/>
      <c r="D50" s="329"/>
      <c r="E50" s="329"/>
      <c r="F50" s="329"/>
      <c r="G50" s="329"/>
      <c r="H50" s="330"/>
    </row>
    <row r="51" spans="1:8" x14ac:dyDescent="0.25">
      <c r="A51" s="331"/>
      <c r="B51" s="327"/>
      <c r="C51" s="327"/>
      <c r="D51" s="327"/>
      <c r="E51" s="327"/>
      <c r="F51" s="327"/>
      <c r="G51" s="327"/>
      <c r="H51" s="332"/>
    </row>
    <row r="52" spans="1:8" ht="37.5" customHeight="1" x14ac:dyDescent="0.25">
      <c r="A52" s="333"/>
      <c r="B52" s="334"/>
      <c r="C52" s="334"/>
      <c r="D52" s="334"/>
      <c r="E52" s="334"/>
      <c r="F52" s="334"/>
      <c r="G52" s="334"/>
      <c r="H52" s="335"/>
    </row>
    <row r="53" spans="1:8" x14ac:dyDescent="0.25">
      <c r="A53" s="328" t="s">
        <v>80</v>
      </c>
      <c r="B53" s="329"/>
      <c r="C53" s="329"/>
      <c r="D53" s="329"/>
      <c r="E53" s="329"/>
      <c r="F53" s="329"/>
      <c r="G53" s="329"/>
      <c r="H53" s="330"/>
    </row>
    <row r="54" spans="1:8" x14ac:dyDescent="0.25">
      <c r="A54" s="331"/>
      <c r="B54" s="327"/>
      <c r="C54" s="327"/>
      <c r="D54" s="327"/>
      <c r="E54" s="327"/>
      <c r="F54" s="327"/>
      <c r="G54" s="327"/>
      <c r="H54" s="332"/>
    </row>
    <row r="55" spans="1:8" x14ac:dyDescent="0.25">
      <c r="A55" s="331"/>
      <c r="B55" s="327"/>
      <c r="C55" s="327"/>
      <c r="D55" s="327"/>
      <c r="E55" s="327"/>
      <c r="F55" s="327"/>
      <c r="G55" s="327"/>
      <c r="H55" s="332"/>
    </row>
    <row r="56" spans="1:8" ht="34.5" customHeight="1" x14ac:dyDescent="0.25">
      <c r="A56" s="333"/>
      <c r="B56" s="334"/>
      <c r="C56" s="334"/>
      <c r="D56" s="334"/>
      <c r="E56" s="334"/>
      <c r="F56" s="334"/>
      <c r="G56" s="334"/>
      <c r="H56" s="335"/>
    </row>
    <row r="57" spans="1:8" ht="14.45" customHeight="1" x14ac:dyDescent="0.25">
      <c r="A57" s="328" t="s">
        <v>170</v>
      </c>
      <c r="B57" s="329"/>
      <c r="C57" s="329"/>
      <c r="D57" s="329"/>
      <c r="E57" s="329"/>
      <c r="F57" s="329"/>
      <c r="G57" s="329"/>
      <c r="H57" s="330"/>
    </row>
    <row r="58" spans="1:8" x14ac:dyDescent="0.25">
      <c r="A58" s="331"/>
      <c r="B58" s="327"/>
      <c r="C58" s="327"/>
      <c r="D58" s="327"/>
      <c r="E58" s="327"/>
      <c r="F58" s="327"/>
      <c r="G58" s="327"/>
      <c r="H58" s="332"/>
    </row>
    <row r="59" spans="1:8" ht="28.5" customHeight="1" x14ac:dyDescent="0.25">
      <c r="A59" s="333"/>
      <c r="B59" s="334"/>
      <c r="C59" s="334"/>
      <c r="D59" s="334"/>
      <c r="E59" s="334"/>
      <c r="F59" s="334"/>
      <c r="G59" s="334"/>
      <c r="H59" s="335"/>
    </row>
    <row r="60" spans="1:8" x14ac:dyDescent="0.25">
      <c r="A60" s="328"/>
      <c r="B60" s="329"/>
      <c r="C60" s="329"/>
      <c r="D60" s="329"/>
      <c r="E60" s="329"/>
      <c r="F60" s="329"/>
      <c r="G60" s="329"/>
      <c r="H60" s="330"/>
    </row>
    <row r="61" spans="1:8" x14ac:dyDescent="0.25">
      <c r="A61" s="331"/>
      <c r="B61" s="327"/>
      <c r="C61" s="327"/>
      <c r="D61" s="327"/>
      <c r="E61" s="327"/>
      <c r="F61" s="327"/>
      <c r="G61" s="327"/>
      <c r="H61" s="332"/>
    </row>
    <row r="62" spans="1:8" x14ac:dyDescent="0.25">
      <c r="A62" s="331"/>
      <c r="B62" s="327"/>
      <c r="C62" s="327"/>
      <c r="D62" s="327"/>
      <c r="E62" s="327"/>
      <c r="F62" s="327"/>
      <c r="G62" s="327"/>
      <c r="H62" s="332"/>
    </row>
    <row r="63" spans="1:8" x14ac:dyDescent="0.25">
      <c r="A63" s="333"/>
      <c r="B63" s="334"/>
      <c r="C63" s="334"/>
      <c r="D63" s="334"/>
      <c r="E63" s="334"/>
      <c r="F63" s="334"/>
      <c r="G63" s="334"/>
      <c r="H63" s="335"/>
    </row>
    <row r="64" spans="1:8" x14ac:dyDescent="0.25">
      <c r="A64" s="28" t="s">
        <v>109</v>
      </c>
      <c r="B64" s="27"/>
      <c r="C64" s="27"/>
      <c r="D64" s="27"/>
      <c r="E64" s="27"/>
      <c r="F64" s="27"/>
      <c r="G64" s="27"/>
      <c r="H64" s="29"/>
    </row>
    <row r="65" spans="1:8" ht="15.75" thickBot="1" x14ac:dyDescent="0.3">
      <c r="A65" s="326" t="s">
        <v>31</v>
      </c>
      <c r="B65" s="327"/>
      <c r="C65" s="327"/>
      <c r="D65" s="327"/>
      <c r="E65" s="327"/>
      <c r="F65" s="327"/>
      <c r="G65" s="34" t="s">
        <v>32</v>
      </c>
      <c r="H65" s="38">
        <f>'Summary Sheet'!G16</f>
        <v>36.57</v>
      </c>
    </row>
    <row r="66" spans="1:8" ht="16.5" thickTop="1" thickBot="1" x14ac:dyDescent="0.3">
      <c r="A66" s="340" t="s">
        <v>33</v>
      </c>
      <c r="B66" s="341"/>
      <c r="C66" s="341"/>
      <c r="D66" s="341"/>
      <c r="E66" s="341"/>
      <c r="F66" s="341"/>
      <c r="G66" s="35" t="s">
        <v>34</v>
      </c>
      <c r="H66" s="19">
        <f>'Summary Sheet'!G17</f>
        <v>0.1018</v>
      </c>
    </row>
    <row r="67" spans="1:8" ht="16.5" thickTop="1" thickBot="1" x14ac:dyDescent="0.3">
      <c r="A67" s="340" t="s">
        <v>98</v>
      </c>
      <c r="B67" s="341"/>
      <c r="C67" s="341"/>
      <c r="D67" s="341"/>
      <c r="E67" s="341"/>
      <c r="F67" s="341"/>
      <c r="G67" s="35" t="s">
        <v>34</v>
      </c>
      <c r="H67" s="19">
        <f>'Summary Sheet'!G18</f>
        <v>0.1358</v>
      </c>
    </row>
    <row r="68" spans="1:8" ht="15.75" thickTop="1" x14ac:dyDescent="0.25">
      <c r="A68" s="340" t="s">
        <v>99</v>
      </c>
      <c r="B68" s="341"/>
      <c r="C68" s="341"/>
      <c r="D68" s="341"/>
      <c r="E68" s="341"/>
      <c r="F68" s="341"/>
      <c r="G68" s="35" t="s">
        <v>34</v>
      </c>
      <c r="H68" s="19">
        <f>'Summary Sheet'!G19</f>
        <v>0.20469999999999999</v>
      </c>
    </row>
    <row r="70" spans="1:8" s="32" customFormat="1" ht="23.25" x14ac:dyDescent="0.25">
      <c r="A70" s="336" t="s">
        <v>14</v>
      </c>
      <c r="B70" s="337"/>
      <c r="C70" s="337"/>
      <c r="D70" s="337"/>
      <c r="E70" s="337"/>
      <c r="F70" s="337"/>
      <c r="G70" s="337"/>
      <c r="H70" s="337"/>
    </row>
    <row r="71" spans="1:8" s="32" customFormat="1" ht="18" x14ac:dyDescent="0.25">
      <c r="A71" s="324" t="s">
        <v>28</v>
      </c>
      <c r="B71" s="324"/>
      <c r="C71" s="324"/>
      <c r="D71" s="324"/>
      <c r="E71" s="324"/>
      <c r="F71" s="324"/>
      <c r="G71" s="324"/>
      <c r="H71" s="324"/>
    </row>
    <row r="72" spans="1:8" s="32" customFormat="1" ht="15" customHeight="1" x14ac:dyDescent="0.25">
      <c r="A72" s="325" t="str">
        <f>$A$5</f>
        <v>Effective Date, May 1, 2022</v>
      </c>
      <c r="B72" s="325"/>
      <c r="C72" s="325"/>
      <c r="D72" s="325"/>
      <c r="E72" s="325"/>
      <c r="F72" s="325"/>
      <c r="G72" s="325"/>
      <c r="H72" s="325"/>
    </row>
    <row r="73" spans="1:8" s="32" customFormat="1" x14ac:dyDescent="0.25">
      <c r="A73" s="121"/>
      <c r="B73" s="121"/>
      <c r="C73" s="121"/>
      <c r="D73" s="121"/>
      <c r="E73" s="121"/>
      <c r="F73" s="121"/>
      <c r="G73" s="121"/>
      <c r="H73" s="121"/>
    </row>
    <row r="74" spans="1:8" ht="18" x14ac:dyDescent="0.25">
      <c r="A74" s="338" t="s">
        <v>37</v>
      </c>
      <c r="B74" s="339"/>
      <c r="C74" s="339"/>
      <c r="D74" s="339"/>
      <c r="E74" s="339"/>
      <c r="F74" s="339"/>
      <c r="G74" s="339"/>
      <c r="H74" s="339"/>
    </row>
    <row r="75" spans="1:8" x14ac:dyDescent="0.25">
      <c r="A75" s="27"/>
      <c r="B75" s="27"/>
      <c r="C75" s="27"/>
      <c r="D75" s="27"/>
      <c r="E75" s="27"/>
      <c r="F75" s="27"/>
      <c r="G75" s="27"/>
      <c r="H75" s="29"/>
    </row>
    <row r="76" spans="1:8" x14ac:dyDescent="0.25">
      <c r="A76" s="328" t="s">
        <v>85</v>
      </c>
      <c r="B76" s="329"/>
      <c r="C76" s="329"/>
      <c r="D76" s="329"/>
      <c r="E76" s="329"/>
      <c r="F76" s="329"/>
      <c r="G76" s="329"/>
      <c r="H76" s="330"/>
    </row>
    <row r="77" spans="1:8" x14ac:dyDescent="0.25">
      <c r="A77" s="331"/>
      <c r="B77" s="327"/>
      <c r="C77" s="327"/>
      <c r="D77" s="327"/>
      <c r="E77" s="327"/>
      <c r="F77" s="327"/>
      <c r="G77" s="327"/>
      <c r="H77" s="332"/>
    </row>
    <row r="78" spans="1:8" x14ac:dyDescent="0.25">
      <c r="A78" s="331"/>
      <c r="B78" s="327"/>
      <c r="C78" s="327"/>
      <c r="D78" s="327"/>
      <c r="E78" s="327"/>
      <c r="F78" s="327"/>
      <c r="G78" s="327"/>
      <c r="H78" s="332"/>
    </row>
    <row r="79" spans="1:8" x14ac:dyDescent="0.25">
      <c r="A79" s="331"/>
      <c r="B79" s="327"/>
      <c r="C79" s="327"/>
      <c r="D79" s="327"/>
      <c r="E79" s="327"/>
      <c r="F79" s="327"/>
      <c r="G79" s="327"/>
      <c r="H79" s="332"/>
    </row>
    <row r="80" spans="1:8" x14ac:dyDescent="0.25">
      <c r="A80" s="331"/>
      <c r="B80" s="327"/>
      <c r="C80" s="327"/>
      <c r="D80" s="327"/>
      <c r="E80" s="327"/>
      <c r="F80" s="327"/>
      <c r="G80" s="327"/>
      <c r="H80" s="332"/>
    </row>
    <row r="81" spans="1:8" ht="28.5" customHeight="1" x14ac:dyDescent="0.25">
      <c r="A81" s="333"/>
      <c r="B81" s="334"/>
      <c r="C81" s="334"/>
      <c r="D81" s="334"/>
      <c r="E81" s="334"/>
      <c r="F81" s="334"/>
      <c r="G81" s="334"/>
      <c r="H81" s="335"/>
    </row>
    <row r="82" spans="1:8" x14ac:dyDescent="0.25">
      <c r="A82" s="28" t="s">
        <v>30</v>
      </c>
      <c r="B82" s="27"/>
      <c r="C82" s="27"/>
      <c r="D82" s="27"/>
      <c r="E82" s="27"/>
      <c r="F82" s="27"/>
      <c r="G82" s="27"/>
      <c r="H82" s="29"/>
    </row>
    <row r="83" spans="1:8" x14ac:dyDescent="0.25">
      <c r="A83" s="27"/>
      <c r="B83" s="27"/>
      <c r="C83" s="27"/>
      <c r="D83" s="27"/>
      <c r="E83" s="27"/>
      <c r="F83" s="27"/>
      <c r="G83" s="27"/>
      <c r="H83" s="29"/>
    </row>
    <row r="84" spans="1:8" x14ac:dyDescent="0.25">
      <c r="A84" s="328" t="s">
        <v>79</v>
      </c>
      <c r="B84" s="329"/>
      <c r="C84" s="329"/>
      <c r="D84" s="329"/>
      <c r="E84" s="329"/>
      <c r="F84" s="329"/>
      <c r="G84" s="329"/>
      <c r="H84" s="330"/>
    </row>
    <row r="85" spans="1:8" x14ac:dyDescent="0.25">
      <c r="A85" s="331"/>
      <c r="B85" s="327"/>
      <c r="C85" s="327"/>
      <c r="D85" s="327"/>
      <c r="E85" s="327"/>
      <c r="F85" s="327"/>
      <c r="G85" s="327"/>
      <c r="H85" s="332"/>
    </row>
    <row r="86" spans="1:8" ht="32.25" customHeight="1" x14ac:dyDescent="0.25">
      <c r="A86" s="333"/>
      <c r="B86" s="334"/>
      <c r="C86" s="334"/>
      <c r="D86" s="334"/>
      <c r="E86" s="334"/>
      <c r="F86" s="334"/>
      <c r="G86" s="334"/>
      <c r="H86" s="335"/>
    </row>
    <row r="87" spans="1:8" x14ac:dyDescent="0.25">
      <c r="A87" s="328" t="s">
        <v>80</v>
      </c>
      <c r="B87" s="329"/>
      <c r="C87" s="329"/>
      <c r="D87" s="329"/>
      <c r="E87" s="329"/>
      <c r="F87" s="329"/>
      <c r="G87" s="329"/>
      <c r="H87" s="330"/>
    </row>
    <row r="88" spans="1:8" x14ac:dyDescent="0.25">
      <c r="A88" s="331"/>
      <c r="B88" s="327"/>
      <c r="C88" s="327"/>
      <c r="D88" s="327"/>
      <c r="E88" s="327"/>
      <c r="F88" s="327"/>
      <c r="G88" s="327"/>
      <c r="H88" s="332"/>
    </row>
    <row r="89" spans="1:8" x14ac:dyDescent="0.25">
      <c r="A89" s="331"/>
      <c r="B89" s="327"/>
      <c r="C89" s="327"/>
      <c r="D89" s="327"/>
      <c r="E89" s="327"/>
      <c r="F89" s="327"/>
      <c r="G89" s="327"/>
      <c r="H89" s="332"/>
    </row>
    <row r="90" spans="1:8" ht="30.75" customHeight="1" x14ac:dyDescent="0.25">
      <c r="A90" s="333"/>
      <c r="B90" s="334"/>
      <c r="C90" s="334"/>
      <c r="D90" s="334"/>
      <c r="E90" s="334"/>
      <c r="F90" s="334"/>
      <c r="G90" s="334"/>
      <c r="H90" s="335"/>
    </row>
    <row r="91" spans="1:8" ht="14.45" customHeight="1" x14ac:dyDescent="0.25">
      <c r="A91" s="328" t="s">
        <v>170</v>
      </c>
      <c r="B91" s="329"/>
      <c r="C91" s="329"/>
      <c r="D91" s="329"/>
      <c r="E91" s="329"/>
      <c r="F91" s="329"/>
      <c r="G91" s="329"/>
      <c r="H91" s="330"/>
    </row>
    <row r="92" spans="1:8" x14ac:dyDescent="0.25">
      <c r="A92" s="331"/>
      <c r="B92" s="327"/>
      <c r="C92" s="327"/>
      <c r="D92" s="327"/>
      <c r="E92" s="327"/>
      <c r="F92" s="327"/>
      <c r="G92" s="327"/>
      <c r="H92" s="332"/>
    </row>
    <row r="93" spans="1:8" ht="29.25" customHeight="1" x14ac:dyDescent="0.25">
      <c r="A93" s="333"/>
      <c r="B93" s="334"/>
      <c r="C93" s="334"/>
      <c r="D93" s="334"/>
      <c r="E93" s="334"/>
      <c r="F93" s="334"/>
      <c r="G93" s="334"/>
      <c r="H93" s="335"/>
    </row>
    <row r="94" spans="1:8" x14ac:dyDescent="0.25">
      <c r="A94" s="328"/>
      <c r="B94" s="329"/>
      <c r="C94" s="329"/>
      <c r="D94" s="329"/>
      <c r="E94" s="329"/>
      <c r="F94" s="329"/>
      <c r="G94" s="329"/>
      <c r="H94" s="330"/>
    </row>
    <row r="95" spans="1:8" x14ac:dyDescent="0.25">
      <c r="A95" s="331"/>
      <c r="B95" s="327"/>
      <c r="C95" s="327"/>
      <c r="D95" s="327"/>
      <c r="E95" s="327"/>
      <c r="F95" s="327"/>
      <c r="G95" s="327"/>
      <c r="H95" s="332"/>
    </row>
    <row r="96" spans="1:8" x14ac:dyDescent="0.25">
      <c r="A96" s="331"/>
      <c r="B96" s="327"/>
      <c r="C96" s="327"/>
      <c r="D96" s="327"/>
      <c r="E96" s="327"/>
      <c r="F96" s="327"/>
      <c r="G96" s="327"/>
      <c r="H96" s="332"/>
    </row>
    <row r="97" spans="1:8" x14ac:dyDescent="0.25">
      <c r="A97" s="333"/>
      <c r="B97" s="334"/>
      <c r="C97" s="334"/>
      <c r="D97" s="334"/>
      <c r="E97" s="334"/>
      <c r="F97" s="334"/>
      <c r="G97" s="334"/>
      <c r="H97" s="335"/>
    </row>
    <row r="98" spans="1:8" x14ac:dyDescent="0.25">
      <c r="A98" s="28" t="s">
        <v>109</v>
      </c>
      <c r="B98" s="27"/>
      <c r="C98" s="27"/>
      <c r="D98" s="27"/>
      <c r="E98" s="27"/>
      <c r="F98" s="27"/>
      <c r="G98" s="27"/>
      <c r="H98" s="29"/>
    </row>
    <row r="99" spans="1:8" ht="15.75" thickBot="1" x14ac:dyDescent="0.3">
      <c r="A99" s="326" t="s">
        <v>31</v>
      </c>
      <c r="B99" s="327"/>
      <c r="C99" s="327"/>
      <c r="D99" s="327"/>
      <c r="E99" s="327"/>
      <c r="F99" s="327"/>
      <c r="G99" s="34" t="s">
        <v>32</v>
      </c>
      <c r="H99" s="54">
        <f>'Summary Sheet'!G22</f>
        <v>36.79</v>
      </c>
    </row>
    <row r="100" spans="1:8" ht="16.5" thickTop="1" thickBot="1" x14ac:dyDescent="0.3">
      <c r="A100" s="340" t="s">
        <v>100</v>
      </c>
      <c r="B100" s="341"/>
      <c r="C100" s="341"/>
      <c r="D100" s="341"/>
      <c r="E100" s="341"/>
      <c r="F100" s="341"/>
      <c r="G100" s="35" t="s">
        <v>34</v>
      </c>
      <c r="H100" s="55">
        <f>'Summary Sheet'!G24</f>
        <v>0.11409999999999999</v>
      </c>
    </row>
    <row r="101" spans="1:8" ht="16.5" thickTop="1" thickBot="1" x14ac:dyDescent="0.3">
      <c r="A101" s="340" t="s">
        <v>101</v>
      </c>
      <c r="B101" s="341"/>
      <c r="C101" s="341"/>
      <c r="D101" s="341"/>
      <c r="E101" s="341"/>
      <c r="F101" s="341"/>
      <c r="G101" s="35" t="s">
        <v>34</v>
      </c>
      <c r="H101" s="55">
        <f>'Summary Sheet'!G26</f>
        <v>0.15140000000000001</v>
      </c>
    </row>
    <row r="102" spans="1:8" ht="15.75" thickTop="1" x14ac:dyDescent="0.25">
      <c r="A102" s="340" t="s">
        <v>99</v>
      </c>
      <c r="B102" s="341"/>
      <c r="C102" s="341"/>
      <c r="D102" s="341"/>
      <c r="E102" s="341"/>
      <c r="F102" s="341"/>
      <c r="G102" s="35" t="s">
        <v>34</v>
      </c>
      <c r="H102" s="55">
        <f>'Summary Sheet'!G28</f>
        <v>0.20469999999999999</v>
      </c>
    </row>
    <row r="103" spans="1:8" ht="23.25" x14ac:dyDescent="0.25">
      <c r="A103" s="336" t="s">
        <v>14</v>
      </c>
      <c r="B103" s="337"/>
      <c r="C103" s="337"/>
      <c r="D103" s="337"/>
      <c r="E103" s="337"/>
      <c r="F103" s="337"/>
      <c r="G103" s="337"/>
      <c r="H103" s="337"/>
    </row>
    <row r="104" spans="1:8" s="32" customFormat="1" ht="18" x14ac:dyDescent="0.25">
      <c r="A104" s="324" t="s">
        <v>28</v>
      </c>
      <c r="B104" s="324"/>
      <c r="C104" s="324"/>
      <c r="D104" s="324"/>
      <c r="E104" s="324"/>
      <c r="F104" s="324"/>
      <c r="G104" s="324"/>
      <c r="H104" s="324"/>
    </row>
    <row r="105" spans="1:8" s="32" customFormat="1" ht="15" customHeight="1" x14ac:dyDescent="0.25">
      <c r="A105" s="325" t="str">
        <f>$A$5</f>
        <v>Effective Date, May 1, 2022</v>
      </c>
      <c r="B105" s="325"/>
      <c r="C105" s="325"/>
      <c r="D105" s="325"/>
      <c r="E105" s="325"/>
      <c r="F105" s="325"/>
      <c r="G105" s="325"/>
      <c r="H105" s="325"/>
    </row>
    <row r="106" spans="1:8" s="32" customFormat="1" x14ac:dyDescent="0.25">
      <c r="A106" s="20"/>
      <c r="B106" s="20"/>
      <c r="C106" s="20"/>
      <c r="D106" s="20"/>
      <c r="E106" s="20"/>
      <c r="F106" s="20"/>
      <c r="G106" s="20"/>
      <c r="H106" s="20"/>
    </row>
    <row r="107" spans="1:8" ht="18" x14ac:dyDescent="0.25">
      <c r="A107" s="338" t="s">
        <v>38</v>
      </c>
      <c r="B107" s="339"/>
      <c r="C107" s="339"/>
      <c r="D107" s="339"/>
      <c r="E107" s="339"/>
      <c r="F107" s="339"/>
      <c r="G107" s="339"/>
      <c r="H107" s="339"/>
    </row>
    <row r="108" spans="1:8" x14ac:dyDescent="0.25">
      <c r="A108" s="27"/>
      <c r="B108" s="27"/>
      <c r="C108" s="27"/>
      <c r="D108" s="27"/>
      <c r="E108" s="27"/>
      <c r="F108" s="27"/>
      <c r="G108" s="27"/>
      <c r="H108" s="29"/>
    </row>
    <row r="109" spans="1:8" x14ac:dyDescent="0.25">
      <c r="A109" s="328" t="s">
        <v>86</v>
      </c>
      <c r="B109" s="329"/>
      <c r="C109" s="329"/>
      <c r="D109" s="329"/>
      <c r="E109" s="329"/>
      <c r="F109" s="329"/>
      <c r="G109" s="329"/>
      <c r="H109" s="330"/>
    </row>
    <row r="110" spans="1:8" x14ac:dyDescent="0.25">
      <c r="A110" s="331"/>
      <c r="B110" s="327"/>
      <c r="C110" s="327"/>
      <c r="D110" s="327"/>
      <c r="E110" s="327"/>
      <c r="F110" s="327"/>
      <c r="G110" s="327"/>
      <c r="H110" s="332"/>
    </row>
    <row r="111" spans="1:8" x14ac:dyDescent="0.25">
      <c r="A111" s="331"/>
      <c r="B111" s="327"/>
      <c r="C111" s="327"/>
      <c r="D111" s="327"/>
      <c r="E111" s="327"/>
      <c r="F111" s="327"/>
      <c r="G111" s="327"/>
      <c r="H111" s="332"/>
    </row>
    <row r="112" spans="1:8" x14ac:dyDescent="0.25">
      <c r="A112" s="331"/>
      <c r="B112" s="327"/>
      <c r="C112" s="327"/>
      <c r="D112" s="327"/>
      <c r="E112" s="327"/>
      <c r="F112" s="327"/>
      <c r="G112" s="327"/>
      <c r="H112" s="332"/>
    </row>
    <row r="113" spans="1:8" ht="24" customHeight="1" x14ac:dyDescent="0.25">
      <c r="A113" s="331"/>
      <c r="B113" s="327"/>
      <c r="C113" s="327"/>
      <c r="D113" s="327"/>
      <c r="E113" s="327"/>
      <c r="F113" s="327"/>
      <c r="G113" s="327"/>
      <c r="H113" s="332"/>
    </row>
    <row r="114" spans="1:8" ht="1.5" customHeight="1" x14ac:dyDescent="0.25">
      <c r="A114" s="333"/>
      <c r="B114" s="334"/>
      <c r="C114" s="334"/>
      <c r="D114" s="334"/>
      <c r="E114" s="334"/>
      <c r="F114" s="334"/>
      <c r="G114" s="334"/>
      <c r="H114" s="335"/>
    </row>
    <row r="115" spans="1:8" x14ac:dyDescent="0.25">
      <c r="A115" s="28" t="s">
        <v>30</v>
      </c>
      <c r="B115" s="27"/>
      <c r="C115" s="27"/>
      <c r="D115" s="27"/>
      <c r="E115" s="27"/>
      <c r="F115" s="27"/>
      <c r="G115" s="27"/>
      <c r="H115" s="29"/>
    </row>
    <row r="116" spans="1:8" x14ac:dyDescent="0.25">
      <c r="A116" s="27"/>
      <c r="B116" s="27"/>
      <c r="C116" s="27"/>
      <c r="D116" s="27"/>
      <c r="E116" s="27"/>
      <c r="F116" s="27"/>
      <c r="G116" s="27"/>
      <c r="H116" s="29"/>
    </row>
    <row r="117" spans="1:8" x14ac:dyDescent="0.25">
      <c r="A117" s="328" t="s">
        <v>79</v>
      </c>
      <c r="B117" s="329"/>
      <c r="C117" s="329"/>
      <c r="D117" s="329"/>
      <c r="E117" s="329"/>
      <c r="F117" s="329"/>
      <c r="G117" s="329"/>
      <c r="H117" s="330"/>
    </row>
    <row r="118" spans="1:8" x14ac:dyDescent="0.25">
      <c r="A118" s="331"/>
      <c r="B118" s="327"/>
      <c r="C118" s="327"/>
      <c r="D118" s="327"/>
      <c r="E118" s="327"/>
      <c r="F118" s="327"/>
      <c r="G118" s="327"/>
      <c r="H118" s="332"/>
    </row>
    <row r="119" spans="1:8" ht="36" customHeight="1" x14ac:dyDescent="0.25">
      <c r="A119" s="333"/>
      <c r="B119" s="334"/>
      <c r="C119" s="334"/>
      <c r="D119" s="334"/>
      <c r="E119" s="334"/>
      <c r="F119" s="334"/>
      <c r="G119" s="334"/>
      <c r="H119" s="335"/>
    </row>
    <row r="120" spans="1:8" x14ac:dyDescent="0.25">
      <c r="A120" s="328" t="s">
        <v>80</v>
      </c>
      <c r="B120" s="329"/>
      <c r="C120" s="329"/>
      <c r="D120" s="329"/>
      <c r="E120" s="329"/>
      <c r="F120" s="329"/>
      <c r="G120" s="329"/>
      <c r="H120" s="330"/>
    </row>
    <row r="121" spans="1:8" x14ac:dyDescent="0.25">
      <c r="A121" s="331"/>
      <c r="B121" s="327"/>
      <c r="C121" s="327"/>
      <c r="D121" s="327"/>
      <c r="E121" s="327"/>
      <c r="F121" s="327"/>
      <c r="G121" s="327"/>
      <c r="H121" s="332"/>
    </row>
    <row r="122" spans="1:8" x14ac:dyDescent="0.25">
      <c r="A122" s="331"/>
      <c r="B122" s="327"/>
      <c r="C122" s="327"/>
      <c r="D122" s="327"/>
      <c r="E122" s="327"/>
      <c r="F122" s="327"/>
      <c r="G122" s="327"/>
      <c r="H122" s="332"/>
    </row>
    <row r="123" spans="1:8" ht="30" customHeight="1" x14ac:dyDescent="0.25">
      <c r="A123" s="333"/>
      <c r="B123" s="334"/>
      <c r="C123" s="334"/>
      <c r="D123" s="334"/>
      <c r="E123" s="334"/>
      <c r="F123" s="334"/>
      <c r="G123" s="334"/>
      <c r="H123" s="335"/>
    </row>
    <row r="124" spans="1:8" ht="14.45" customHeight="1" x14ac:dyDescent="0.25">
      <c r="A124" s="328" t="s">
        <v>170</v>
      </c>
      <c r="B124" s="329"/>
      <c r="C124" s="329"/>
      <c r="D124" s="329"/>
      <c r="E124" s="329"/>
      <c r="F124" s="329"/>
      <c r="G124" s="329"/>
      <c r="H124" s="330"/>
    </row>
    <row r="125" spans="1:8" x14ac:dyDescent="0.25">
      <c r="A125" s="331"/>
      <c r="B125" s="327"/>
      <c r="C125" s="327"/>
      <c r="D125" s="327"/>
      <c r="E125" s="327"/>
      <c r="F125" s="327"/>
      <c r="G125" s="327"/>
      <c r="H125" s="332"/>
    </row>
    <row r="126" spans="1:8" ht="28.5" customHeight="1" x14ac:dyDescent="0.25">
      <c r="A126" s="333"/>
      <c r="B126" s="334"/>
      <c r="C126" s="334"/>
      <c r="D126" s="334"/>
      <c r="E126" s="334"/>
      <c r="F126" s="334"/>
      <c r="G126" s="334"/>
      <c r="H126" s="335"/>
    </row>
    <row r="127" spans="1:8" x14ac:dyDescent="0.25">
      <c r="A127" s="328"/>
      <c r="B127" s="329"/>
      <c r="C127" s="329"/>
      <c r="D127" s="329"/>
      <c r="E127" s="329"/>
      <c r="F127" s="329"/>
      <c r="G127" s="329"/>
      <c r="H127" s="330"/>
    </row>
    <row r="128" spans="1:8" x14ac:dyDescent="0.25">
      <c r="A128" s="331"/>
      <c r="B128" s="327"/>
      <c r="C128" s="327"/>
      <c r="D128" s="327"/>
      <c r="E128" s="327"/>
      <c r="F128" s="327"/>
      <c r="G128" s="327"/>
      <c r="H128" s="332"/>
    </row>
    <row r="129" spans="1:8" x14ac:dyDescent="0.25">
      <c r="A129" s="331"/>
      <c r="B129" s="327"/>
      <c r="C129" s="327"/>
      <c r="D129" s="327"/>
      <c r="E129" s="327"/>
      <c r="F129" s="327"/>
      <c r="G129" s="327"/>
      <c r="H129" s="332"/>
    </row>
    <row r="130" spans="1:8" x14ac:dyDescent="0.25">
      <c r="A130" s="333"/>
      <c r="B130" s="334"/>
      <c r="C130" s="334"/>
      <c r="D130" s="334"/>
      <c r="E130" s="334"/>
      <c r="F130" s="334"/>
      <c r="G130" s="334"/>
      <c r="H130" s="335"/>
    </row>
    <row r="131" spans="1:8" x14ac:dyDescent="0.25">
      <c r="A131" s="28" t="s">
        <v>110</v>
      </c>
      <c r="B131" s="27"/>
      <c r="C131" s="27"/>
      <c r="D131" s="27"/>
      <c r="E131" s="27"/>
      <c r="F131" s="27"/>
      <c r="G131" s="27"/>
      <c r="H131" s="29"/>
    </row>
    <row r="132" spans="1:8" ht="15.75" thickBot="1" x14ac:dyDescent="0.3">
      <c r="A132" s="326" t="s">
        <v>31</v>
      </c>
      <c r="B132" s="327"/>
      <c r="C132" s="327"/>
      <c r="D132" s="327"/>
      <c r="E132" s="327"/>
      <c r="F132" s="327"/>
      <c r="G132" s="34" t="s">
        <v>32</v>
      </c>
      <c r="H132" s="54">
        <f>'Summary Sheet'!G32</f>
        <v>46.06</v>
      </c>
    </row>
    <row r="133" spans="1:8" ht="16.5" thickTop="1" thickBot="1" x14ac:dyDescent="0.3">
      <c r="A133" s="340" t="s">
        <v>102</v>
      </c>
      <c r="B133" s="341"/>
      <c r="C133" s="341"/>
      <c r="D133" s="341"/>
      <c r="E133" s="341"/>
      <c r="F133" s="341"/>
      <c r="G133" s="35" t="s">
        <v>34</v>
      </c>
      <c r="H133" s="55">
        <f>'Summary Sheet'!G33</f>
        <v>0.11409999999999999</v>
      </c>
    </row>
    <row r="134" spans="1:8" ht="16.5" thickTop="1" thickBot="1" x14ac:dyDescent="0.3">
      <c r="A134" s="340" t="s">
        <v>103</v>
      </c>
      <c r="B134" s="341"/>
      <c r="C134" s="341"/>
      <c r="D134" s="341"/>
      <c r="E134" s="341"/>
      <c r="F134" s="341"/>
      <c r="G134" s="35" t="s">
        <v>34</v>
      </c>
      <c r="H134" s="55">
        <f>'Summary Sheet'!G34</f>
        <v>0.15140000000000001</v>
      </c>
    </row>
    <row r="135" spans="1:8" ht="15.75" thickTop="1" x14ac:dyDescent="0.25">
      <c r="A135" s="340" t="s">
        <v>99</v>
      </c>
      <c r="B135" s="341"/>
      <c r="C135" s="341"/>
      <c r="D135" s="341"/>
      <c r="E135" s="341"/>
      <c r="F135" s="341"/>
      <c r="G135" s="35" t="s">
        <v>34</v>
      </c>
      <c r="H135" s="55">
        <f>'Summary Sheet'!G35</f>
        <v>0.20469999999999999</v>
      </c>
    </row>
    <row r="137" spans="1:8" s="32" customFormat="1" ht="23.25" x14ac:dyDescent="0.25">
      <c r="A137" s="336" t="s">
        <v>14</v>
      </c>
      <c r="B137" s="337"/>
      <c r="C137" s="337"/>
      <c r="D137" s="337"/>
      <c r="E137" s="337"/>
      <c r="F137" s="337"/>
      <c r="G137" s="337"/>
      <c r="H137" s="337"/>
    </row>
    <row r="138" spans="1:8" s="32" customFormat="1" ht="18" x14ac:dyDescent="0.25">
      <c r="A138" s="324" t="s">
        <v>28</v>
      </c>
      <c r="B138" s="324"/>
      <c r="C138" s="324"/>
      <c r="D138" s="324"/>
      <c r="E138" s="324"/>
      <c r="F138" s="324"/>
      <c r="G138" s="324"/>
      <c r="H138" s="324"/>
    </row>
    <row r="139" spans="1:8" s="32" customFormat="1" ht="15" customHeight="1" x14ac:dyDescent="0.25">
      <c r="A139" s="325" t="str">
        <f>$A$5</f>
        <v>Effective Date, May 1, 2022</v>
      </c>
      <c r="B139" s="325"/>
      <c r="C139" s="325"/>
      <c r="D139" s="325"/>
      <c r="E139" s="325"/>
      <c r="F139" s="325"/>
      <c r="G139" s="325"/>
      <c r="H139" s="325"/>
    </row>
    <row r="140" spans="1:8" s="32" customFormat="1" x14ac:dyDescent="0.25">
      <c r="A140" s="121"/>
      <c r="B140" s="121"/>
      <c r="C140" s="121"/>
      <c r="D140" s="121"/>
      <c r="E140" s="121"/>
      <c r="F140" s="121"/>
      <c r="G140" s="121"/>
      <c r="H140" s="121"/>
    </row>
    <row r="141" spans="1:8" ht="18" x14ac:dyDescent="0.25">
      <c r="A141" s="338" t="s">
        <v>39</v>
      </c>
      <c r="B141" s="339"/>
      <c r="C141" s="339"/>
      <c r="D141" s="339"/>
      <c r="E141" s="339"/>
      <c r="F141" s="339"/>
      <c r="G141" s="339"/>
      <c r="H141" s="339"/>
    </row>
    <row r="142" spans="1:8" x14ac:dyDescent="0.25">
      <c r="A142" s="27"/>
      <c r="B142" s="27"/>
      <c r="C142" s="27"/>
      <c r="D142" s="27"/>
      <c r="E142" s="27"/>
      <c r="F142" s="27"/>
      <c r="G142" s="27"/>
      <c r="H142" s="29"/>
    </row>
    <row r="143" spans="1:8" x14ac:dyDescent="0.25">
      <c r="A143" s="328" t="s">
        <v>87</v>
      </c>
      <c r="B143" s="329"/>
      <c r="C143" s="329"/>
      <c r="D143" s="329"/>
      <c r="E143" s="329"/>
      <c r="F143" s="329"/>
      <c r="G143" s="329"/>
      <c r="H143" s="330"/>
    </row>
    <row r="144" spans="1:8" x14ac:dyDescent="0.25">
      <c r="A144" s="331"/>
      <c r="B144" s="327"/>
      <c r="C144" s="327"/>
      <c r="D144" s="327"/>
      <c r="E144" s="327"/>
      <c r="F144" s="327"/>
      <c r="G144" s="327"/>
      <c r="H144" s="332"/>
    </row>
    <row r="145" spans="1:8" x14ac:dyDescent="0.25">
      <c r="A145" s="331"/>
      <c r="B145" s="327"/>
      <c r="C145" s="327"/>
      <c r="D145" s="327"/>
      <c r="E145" s="327"/>
      <c r="F145" s="327"/>
      <c r="G145" s="327"/>
      <c r="H145" s="332"/>
    </row>
    <row r="146" spans="1:8" x14ac:dyDescent="0.25">
      <c r="A146" s="331"/>
      <c r="B146" s="327"/>
      <c r="C146" s="327"/>
      <c r="D146" s="327"/>
      <c r="E146" s="327"/>
      <c r="F146" s="327"/>
      <c r="G146" s="327"/>
      <c r="H146" s="332"/>
    </row>
    <row r="147" spans="1:8" x14ac:dyDescent="0.25">
      <c r="A147" s="331"/>
      <c r="B147" s="327"/>
      <c r="C147" s="327"/>
      <c r="D147" s="327"/>
      <c r="E147" s="327"/>
      <c r="F147" s="327"/>
      <c r="G147" s="327"/>
      <c r="H147" s="332"/>
    </row>
    <row r="148" spans="1:8" ht="45.75" customHeight="1" x14ac:dyDescent="0.25">
      <c r="A148" s="333"/>
      <c r="B148" s="334"/>
      <c r="C148" s="334"/>
      <c r="D148" s="334"/>
      <c r="E148" s="334"/>
      <c r="F148" s="334"/>
      <c r="G148" s="334"/>
      <c r="H148" s="335"/>
    </row>
    <row r="149" spans="1:8" x14ac:dyDescent="0.25">
      <c r="A149" s="28" t="s">
        <v>30</v>
      </c>
      <c r="B149" s="27"/>
      <c r="C149" s="27"/>
      <c r="D149" s="27"/>
      <c r="E149" s="27"/>
      <c r="F149" s="27"/>
      <c r="G149" s="27"/>
      <c r="H149" s="29"/>
    </row>
    <row r="150" spans="1:8" x14ac:dyDescent="0.25">
      <c r="A150" s="27"/>
      <c r="B150" s="27"/>
      <c r="C150" s="27"/>
      <c r="D150" s="27"/>
      <c r="E150" s="27"/>
      <c r="F150" s="27"/>
      <c r="G150" s="27"/>
      <c r="H150" s="29"/>
    </row>
    <row r="151" spans="1:8" x14ac:dyDescent="0.25">
      <c r="A151" s="328" t="s">
        <v>79</v>
      </c>
      <c r="B151" s="329"/>
      <c r="C151" s="329"/>
      <c r="D151" s="329"/>
      <c r="E151" s="329"/>
      <c r="F151" s="329"/>
      <c r="G151" s="329"/>
      <c r="H151" s="330"/>
    </row>
    <row r="152" spans="1:8" x14ac:dyDescent="0.25">
      <c r="A152" s="331"/>
      <c r="B152" s="327"/>
      <c r="C152" s="327"/>
      <c r="D152" s="327"/>
      <c r="E152" s="327"/>
      <c r="F152" s="327"/>
      <c r="G152" s="327"/>
      <c r="H152" s="332"/>
    </row>
    <row r="153" spans="1:8" ht="30.75" customHeight="1" x14ac:dyDescent="0.25">
      <c r="A153" s="333"/>
      <c r="B153" s="334"/>
      <c r="C153" s="334"/>
      <c r="D153" s="334"/>
      <c r="E153" s="334"/>
      <c r="F153" s="334"/>
      <c r="G153" s="334"/>
      <c r="H153" s="335"/>
    </row>
    <row r="154" spans="1:8" x14ac:dyDescent="0.25">
      <c r="A154" s="328" t="s">
        <v>80</v>
      </c>
      <c r="B154" s="329"/>
      <c r="C154" s="329"/>
      <c r="D154" s="329"/>
      <c r="E154" s="329"/>
      <c r="F154" s="329"/>
      <c r="G154" s="329"/>
      <c r="H154" s="330"/>
    </row>
    <row r="155" spans="1:8" x14ac:dyDescent="0.25">
      <c r="A155" s="331"/>
      <c r="B155" s="327"/>
      <c r="C155" s="327"/>
      <c r="D155" s="327"/>
      <c r="E155" s="327"/>
      <c r="F155" s="327"/>
      <c r="G155" s="327"/>
      <c r="H155" s="332"/>
    </row>
    <row r="156" spans="1:8" x14ac:dyDescent="0.25">
      <c r="A156" s="331"/>
      <c r="B156" s="327"/>
      <c r="C156" s="327"/>
      <c r="D156" s="327"/>
      <c r="E156" s="327"/>
      <c r="F156" s="327"/>
      <c r="G156" s="327"/>
      <c r="H156" s="332"/>
    </row>
    <row r="157" spans="1:8" ht="30.75" customHeight="1" x14ac:dyDescent="0.25">
      <c r="A157" s="333"/>
      <c r="B157" s="334"/>
      <c r="C157" s="334"/>
      <c r="D157" s="334"/>
      <c r="E157" s="334"/>
      <c r="F157" s="334"/>
      <c r="G157" s="334"/>
      <c r="H157" s="335"/>
    </row>
    <row r="158" spans="1:8" ht="14.45" customHeight="1" x14ac:dyDescent="0.25">
      <c r="A158" s="328" t="s">
        <v>170</v>
      </c>
      <c r="B158" s="329"/>
      <c r="C158" s="329"/>
      <c r="D158" s="329"/>
      <c r="E158" s="329"/>
      <c r="F158" s="329"/>
      <c r="G158" s="329"/>
      <c r="H158" s="330"/>
    </row>
    <row r="159" spans="1:8" x14ac:dyDescent="0.25">
      <c r="A159" s="331"/>
      <c r="B159" s="327"/>
      <c r="C159" s="327"/>
      <c r="D159" s="327"/>
      <c r="E159" s="327"/>
      <c r="F159" s="327"/>
      <c r="G159" s="327"/>
      <c r="H159" s="332"/>
    </row>
    <row r="160" spans="1:8" ht="31.5" customHeight="1" x14ac:dyDescent="0.25">
      <c r="A160" s="333"/>
      <c r="B160" s="334"/>
      <c r="C160" s="334"/>
      <c r="D160" s="334"/>
      <c r="E160" s="334"/>
      <c r="F160" s="334"/>
      <c r="G160" s="334"/>
      <c r="H160" s="335"/>
    </row>
    <row r="161" spans="1:9" x14ac:dyDescent="0.25">
      <c r="A161" s="328"/>
      <c r="B161" s="329"/>
      <c r="C161" s="329"/>
      <c r="D161" s="329"/>
      <c r="E161" s="329"/>
      <c r="F161" s="329"/>
      <c r="G161" s="329"/>
      <c r="H161" s="330"/>
    </row>
    <row r="162" spans="1:9" x14ac:dyDescent="0.25">
      <c r="A162" s="331"/>
      <c r="B162" s="327"/>
      <c r="C162" s="327"/>
      <c r="D162" s="327"/>
      <c r="E162" s="327"/>
      <c r="F162" s="327"/>
      <c r="G162" s="327"/>
      <c r="H162" s="332"/>
    </row>
    <row r="163" spans="1:9" x14ac:dyDescent="0.25">
      <c r="A163" s="331"/>
      <c r="B163" s="327"/>
      <c r="C163" s="327"/>
      <c r="D163" s="327"/>
      <c r="E163" s="327"/>
      <c r="F163" s="327"/>
      <c r="G163" s="327"/>
      <c r="H163" s="332"/>
    </row>
    <row r="164" spans="1:9" x14ac:dyDescent="0.25">
      <c r="A164" s="333"/>
      <c r="B164" s="334"/>
      <c r="C164" s="334"/>
      <c r="D164" s="334"/>
      <c r="E164" s="334"/>
      <c r="F164" s="334"/>
      <c r="G164" s="334"/>
      <c r="H164" s="335"/>
    </row>
    <row r="165" spans="1:9" x14ac:dyDescent="0.25">
      <c r="A165" s="342" t="s">
        <v>113</v>
      </c>
      <c r="B165" s="342"/>
      <c r="C165" s="342"/>
      <c r="D165" s="342"/>
      <c r="E165" s="342"/>
      <c r="F165" s="342"/>
      <c r="G165" s="342"/>
      <c r="H165" s="342"/>
      <c r="I165" s="342"/>
    </row>
    <row r="166" spans="1:9" ht="15.75" thickBot="1" x14ac:dyDescent="0.3">
      <c r="A166" s="32"/>
      <c r="B166" s="32"/>
      <c r="C166" s="32"/>
      <c r="D166" s="32"/>
      <c r="E166" s="32"/>
      <c r="F166" s="32"/>
      <c r="G166" s="32"/>
      <c r="H166" s="32"/>
    </row>
    <row r="167" spans="1:9" ht="16.5" thickTop="1" thickBot="1" x14ac:dyDescent="0.3">
      <c r="A167" s="343"/>
      <c r="B167" s="344"/>
      <c r="C167" s="344"/>
      <c r="D167" s="344"/>
      <c r="E167" s="344"/>
      <c r="F167" s="344"/>
      <c r="G167" s="128"/>
      <c r="H167" s="129"/>
    </row>
    <row r="168" spans="1:9" ht="16.5" thickTop="1" thickBot="1" x14ac:dyDescent="0.3">
      <c r="A168" s="326" t="s">
        <v>88</v>
      </c>
      <c r="B168" s="327"/>
      <c r="C168" s="327"/>
      <c r="D168" s="327"/>
      <c r="E168" s="327"/>
      <c r="F168" s="327"/>
      <c r="G168" s="34" t="s">
        <v>34</v>
      </c>
      <c r="H168" s="56">
        <f>'Summary Sheet'!G38</f>
        <v>0.1132</v>
      </c>
    </row>
    <row r="169" spans="1:9" ht="15.75" thickTop="1" x14ac:dyDescent="0.25">
      <c r="A169" s="340"/>
      <c r="B169" s="341"/>
      <c r="C169" s="341"/>
      <c r="D169" s="341"/>
      <c r="E169" s="341"/>
      <c r="F169" s="341"/>
      <c r="G169" s="35"/>
      <c r="H169" s="56"/>
    </row>
    <row r="171" spans="1:9" s="32" customFormat="1" ht="23.25" x14ac:dyDescent="0.25">
      <c r="A171" s="336" t="s">
        <v>14</v>
      </c>
      <c r="B171" s="337"/>
      <c r="C171" s="337"/>
      <c r="D171" s="337"/>
      <c r="E171" s="337"/>
      <c r="F171" s="337"/>
      <c r="G171" s="337"/>
      <c r="H171" s="337"/>
    </row>
    <row r="172" spans="1:9" s="32" customFormat="1" ht="18" x14ac:dyDescent="0.25">
      <c r="A172" s="324" t="s">
        <v>28</v>
      </c>
      <c r="B172" s="324"/>
      <c r="C172" s="324"/>
      <c r="D172" s="324"/>
      <c r="E172" s="324"/>
      <c r="F172" s="324"/>
      <c r="G172" s="324"/>
      <c r="H172" s="324"/>
    </row>
    <row r="173" spans="1:9" s="32" customFormat="1" ht="15" customHeight="1" x14ac:dyDescent="0.25">
      <c r="A173" s="325" t="str">
        <f>$A$5</f>
        <v>Effective Date, May 1, 2022</v>
      </c>
      <c r="B173" s="325"/>
      <c r="C173" s="325"/>
      <c r="D173" s="325"/>
      <c r="E173" s="325"/>
      <c r="F173" s="325"/>
      <c r="G173" s="325"/>
      <c r="H173" s="325"/>
    </row>
    <row r="174" spans="1:9" s="32" customFormat="1" x14ac:dyDescent="0.25">
      <c r="A174" s="121"/>
      <c r="B174" s="121"/>
      <c r="C174" s="121"/>
      <c r="D174" s="121"/>
      <c r="E174" s="121"/>
      <c r="F174" s="121"/>
      <c r="G174" s="121"/>
      <c r="H174" s="121"/>
    </row>
    <row r="175" spans="1:9" ht="18" x14ac:dyDescent="0.25">
      <c r="A175" s="338" t="s">
        <v>40</v>
      </c>
      <c r="B175" s="339"/>
      <c r="C175" s="339"/>
      <c r="D175" s="339"/>
      <c r="E175" s="339"/>
      <c r="F175" s="339"/>
      <c r="G175" s="339"/>
      <c r="H175" s="339"/>
    </row>
    <row r="176" spans="1:9" x14ac:dyDescent="0.25">
      <c r="A176" s="27"/>
      <c r="B176" s="27"/>
      <c r="C176" s="27"/>
      <c r="D176" s="27"/>
      <c r="E176" s="27"/>
      <c r="F176" s="27"/>
      <c r="G176" s="27"/>
      <c r="H176" s="29"/>
    </row>
    <row r="177" spans="1:8" x14ac:dyDescent="0.25">
      <c r="A177" s="328" t="s">
        <v>89</v>
      </c>
      <c r="B177" s="329"/>
      <c r="C177" s="329"/>
      <c r="D177" s="329"/>
      <c r="E177" s="329"/>
      <c r="F177" s="329"/>
      <c r="G177" s="329"/>
      <c r="H177" s="330"/>
    </row>
    <row r="178" spans="1:8" x14ac:dyDescent="0.25">
      <c r="A178" s="331"/>
      <c r="B178" s="327"/>
      <c r="C178" s="327"/>
      <c r="D178" s="327"/>
      <c r="E178" s="327"/>
      <c r="F178" s="327"/>
      <c r="G178" s="327"/>
      <c r="H178" s="332"/>
    </row>
    <row r="179" spans="1:8" x14ac:dyDescent="0.25">
      <c r="A179" s="331"/>
      <c r="B179" s="327"/>
      <c r="C179" s="327"/>
      <c r="D179" s="327"/>
      <c r="E179" s="327"/>
      <c r="F179" s="327"/>
      <c r="G179" s="327"/>
      <c r="H179" s="332"/>
    </row>
    <row r="180" spans="1:8" x14ac:dyDescent="0.25">
      <c r="A180" s="331"/>
      <c r="B180" s="327"/>
      <c r="C180" s="327"/>
      <c r="D180" s="327"/>
      <c r="E180" s="327"/>
      <c r="F180" s="327"/>
      <c r="G180" s="327"/>
      <c r="H180" s="332"/>
    </row>
    <row r="181" spans="1:8" x14ac:dyDescent="0.25">
      <c r="A181" s="331"/>
      <c r="B181" s="327"/>
      <c r="C181" s="327"/>
      <c r="D181" s="327"/>
      <c r="E181" s="327"/>
      <c r="F181" s="327"/>
      <c r="G181" s="327"/>
      <c r="H181" s="332"/>
    </row>
    <row r="182" spans="1:8" ht="195.75" customHeight="1" x14ac:dyDescent="0.25">
      <c r="A182" s="333"/>
      <c r="B182" s="334"/>
      <c r="C182" s="334"/>
      <c r="D182" s="334"/>
      <c r="E182" s="334"/>
      <c r="F182" s="334"/>
      <c r="G182" s="334"/>
      <c r="H182" s="335"/>
    </row>
    <row r="183" spans="1:8" x14ac:dyDescent="0.25">
      <c r="A183" s="28" t="s">
        <v>30</v>
      </c>
      <c r="B183" s="27"/>
      <c r="C183" s="27"/>
      <c r="D183" s="27"/>
      <c r="E183" s="27"/>
      <c r="F183" s="27"/>
      <c r="G183" s="27"/>
      <c r="H183" s="29"/>
    </row>
    <row r="184" spans="1:8" x14ac:dyDescent="0.25">
      <c r="A184" s="27"/>
      <c r="B184" s="27"/>
      <c r="C184" s="27"/>
      <c r="D184" s="27"/>
      <c r="E184" s="27"/>
      <c r="F184" s="27"/>
      <c r="G184" s="27"/>
      <c r="H184" s="29"/>
    </row>
    <row r="185" spans="1:8" x14ac:dyDescent="0.25">
      <c r="A185" s="328" t="s">
        <v>79</v>
      </c>
      <c r="B185" s="329"/>
      <c r="C185" s="329"/>
      <c r="D185" s="329"/>
      <c r="E185" s="329"/>
      <c r="F185" s="329"/>
      <c r="G185" s="329"/>
      <c r="H185" s="330"/>
    </row>
    <row r="186" spans="1:8" x14ac:dyDescent="0.25">
      <c r="A186" s="331"/>
      <c r="B186" s="327"/>
      <c r="C186" s="327"/>
      <c r="D186" s="327"/>
      <c r="E186" s="327"/>
      <c r="F186" s="327"/>
      <c r="G186" s="327"/>
      <c r="H186" s="332"/>
    </row>
    <row r="187" spans="1:8" x14ac:dyDescent="0.25">
      <c r="A187" s="333"/>
      <c r="B187" s="334"/>
      <c r="C187" s="334"/>
      <c r="D187" s="334"/>
      <c r="E187" s="334"/>
      <c r="F187" s="334"/>
      <c r="G187" s="334"/>
      <c r="H187" s="335"/>
    </row>
    <row r="188" spans="1:8" x14ac:dyDescent="0.25">
      <c r="A188" s="328" t="s">
        <v>80</v>
      </c>
      <c r="B188" s="329"/>
      <c r="C188" s="329"/>
      <c r="D188" s="329"/>
      <c r="E188" s="329"/>
      <c r="F188" s="329"/>
      <c r="G188" s="329"/>
      <c r="H188" s="330"/>
    </row>
    <row r="189" spans="1:8" x14ac:dyDescent="0.25">
      <c r="A189" s="331"/>
      <c r="B189" s="327"/>
      <c r="C189" s="327"/>
      <c r="D189" s="327"/>
      <c r="E189" s="327"/>
      <c r="F189" s="327"/>
      <c r="G189" s="327"/>
      <c r="H189" s="332"/>
    </row>
    <row r="190" spans="1:8" x14ac:dyDescent="0.25">
      <c r="A190" s="331"/>
      <c r="B190" s="327"/>
      <c r="C190" s="327"/>
      <c r="D190" s="327"/>
      <c r="E190" s="327"/>
      <c r="F190" s="327"/>
      <c r="G190" s="327"/>
      <c r="H190" s="332"/>
    </row>
    <row r="191" spans="1:8" x14ac:dyDescent="0.25">
      <c r="A191" s="333"/>
      <c r="B191" s="334"/>
      <c r="C191" s="334"/>
      <c r="D191" s="334"/>
      <c r="E191" s="334"/>
      <c r="F191" s="334"/>
      <c r="G191" s="334"/>
      <c r="H191" s="335"/>
    </row>
    <row r="192" spans="1:8" ht="14.45" customHeight="1" x14ac:dyDescent="0.25">
      <c r="A192" s="328" t="s">
        <v>170</v>
      </c>
      <c r="B192" s="329"/>
      <c r="C192" s="329"/>
      <c r="D192" s="329"/>
      <c r="E192" s="329"/>
      <c r="F192" s="329"/>
      <c r="G192" s="329"/>
      <c r="H192" s="330"/>
    </row>
    <row r="193" spans="1:9" x14ac:dyDescent="0.25">
      <c r="A193" s="331"/>
      <c r="B193" s="327"/>
      <c r="C193" s="327"/>
      <c r="D193" s="327"/>
      <c r="E193" s="327"/>
      <c r="F193" s="327"/>
      <c r="G193" s="327"/>
      <c r="H193" s="332"/>
    </row>
    <row r="194" spans="1:9" x14ac:dyDescent="0.25">
      <c r="A194" s="333"/>
      <c r="B194" s="334"/>
      <c r="C194" s="334"/>
      <c r="D194" s="334"/>
      <c r="E194" s="334"/>
      <c r="F194" s="334"/>
      <c r="G194" s="334"/>
      <c r="H194" s="335"/>
    </row>
    <row r="195" spans="1:9" x14ac:dyDescent="0.25">
      <c r="A195" s="328"/>
      <c r="B195" s="329"/>
      <c r="C195" s="329"/>
      <c r="D195" s="329"/>
      <c r="E195" s="329"/>
      <c r="F195" s="329"/>
      <c r="G195" s="329"/>
      <c r="H195" s="330"/>
    </row>
    <row r="196" spans="1:9" x14ac:dyDescent="0.25">
      <c r="A196" s="331"/>
      <c r="B196" s="327"/>
      <c r="C196" s="327"/>
      <c r="D196" s="327"/>
      <c r="E196" s="327"/>
      <c r="F196" s="327"/>
      <c r="G196" s="327"/>
      <c r="H196" s="332"/>
    </row>
    <row r="197" spans="1:9" x14ac:dyDescent="0.25">
      <c r="A197" s="331"/>
      <c r="B197" s="327"/>
      <c r="C197" s="327"/>
      <c r="D197" s="327"/>
      <c r="E197" s="327"/>
      <c r="F197" s="327"/>
      <c r="G197" s="327"/>
      <c r="H197" s="332"/>
    </row>
    <row r="198" spans="1:9" x14ac:dyDescent="0.25">
      <c r="A198" s="333"/>
      <c r="B198" s="334"/>
      <c r="C198" s="334"/>
      <c r="D198" s="334"/>
      <c r="E198" s="334"/>
      <c r="F198" s="334"/>
      <c r="G198" s="334"/>
      <c r="H198" s="335"/>
    </row>
    <row r="199" spans="1:9" x14ac:dyDescent="0.25">
      <c r="A199" s="28" t="s">
        <v>110</v>
      </c>
      <c r="B199" s="27"/>
      <c r="C199" s="27"/>
      <c r="D199" s="27"/>
      <c r="E199" s="27"/>
      <c r="F199" s="27"/>
      <c r="G199" s="27"/>
      <c r="H199" s="29"/>
    </row>
    <row r="200" spans="1:9" ht="15.75" thickBot="1" x14ac:dyDescent="0.3">
      <c r="A200" s="326"/>
      <c r="B200" s="327"/>
      <c r="C200" s="327"/>
      <c r="D200" s="327"/>
      <c r="E200" s="327"/>
      <c r="F200" s="327"/>
      <c r="G200" s="34"/>
      <c r="H200" s="38"/>
    </row>
    <row r="201" spans="1:9" ht="16.5" thickTop="1" thickBot="1" x14ac:dyDescent="0.3">
      <c r="A201" s="340" t="s">
        <v>97</v>
      </c>
      <c r="B201" s="341"/>
      <c r="C201" s="341"/>
      <c r="D201" s="341"/>
      <c r="E201" s="341"/>
      <c r="F201" s="341"/>
      <c r="G201" s="35" t="s">
        <v>34</v>
      </c>
      <c r="H201" s="56">
        <f>'Summary Sheet'!G42</f>
        <v>0.6704</v>
      </c>
    </row>
    <row r="202" spans="1:9" ht="15.75" thickTop="1" x14ac:dyDescent="0.25">
      <c r="A202" s="340" t="s">
        <v>104</v>
      </c>
      <c r="B202" s="341"/>
      <c r="C202" s="341"/>
      <c r="D202" s="341"/>
      <c r="E202" s="341"/>
      <c r="F202" s="341"/>
      <c r="G202" s="35" t="s">
        <v>34</v>
      </c>
      <c r="H202" s="56">
        <f>'Summary Sheet'!G44</f>
        <v>0.76600000000000001</v>
      </c>
    </row>
    <row r="203" spans="1:9" s="32" customFormat="1" ht="23.25" x14ac:dyDescent="0.25">
      <c r="A203" s="336" t="s">
        <v>14</v>
      </c>
      <c r="B203" s="337"/>
      <c r="C203" s="337"/>
      <c r="D203" s="337"/>
      <c r="E203" s="337"/>
      <c r="F203" s="337"/>
      <c r="G203" s="337"/>
      <c r="H203" s="337"/>
      <c r="I203" s="57"/>
    </row>
    <row r="204" spans="1:9" s="32" customFormat="1" ht="18" x14ac:dyDescent="0.25">
      <c r="A204" s="324" t="s">
        <v>28</v>
      </c>
      <c r="B204" s="324"/>
      <c r="C204" s="324"/>
      <c r="D204" s="324"/>
      <c r="E204" s="324"/>
      <c r="F204" s="324"/>
      <c r="G204" s="324"/>
      <c r="H204" s="324"/>
    </row>
    <row r="205" spans="1:9" s="32" customFormat="1" ht="15" customHeight="1" x14ac:dyDescent="0.25">
      <c r="A205" s="325" t="str">
        <f>$A$5</f>
        <v>Effective Date, May 1, 2022</v>
      </c>
      <c r="B205" s="325"/>
      <c r="C205" s="325"/>
      <c r="D205" s="325"/>
      <c r="E205" s="325"/>
      <c r="F205" s="325"/>
      <c r="G205" s="325"/>
      <c r="H205" s="325"/>
    </row>
    <row r="206" spans="1:9" s="32" customFormat="1" x14ac:dyDescent="0.25">
      <c r="A206" s="121"/>
      <c r="B206" s="121"/>
      <c r="C206" s="121"/>
      <c r="D206" s="121"/>
      <c r="E206" s="121"/>
      <c r="F206" s="121"/>
      <c r="G206" s="121"/>
      <c r="H206" s="121"/>
    </row>
    <row r="207" spans="1:9" ht="18" x14ac:dyDescent="0.25">
      <c r="A207" s="338" t="s">
        <v>41</v>
      </c>
      <c r="B207" s="339"/>
      <c r="C207" s="339"/>
      <c r="D207" s="339"/>
      <c r="E207" s="339"/>
      <c r="F207" s="339"/>
      <c r="G207" s="339"/>
      <c r="H207" s="339"/>
    </row>
    <row r="208" spans="1:9" x14ac:dyDescent="0.25">
      <c r="A208" s="27"/>
      <c r="B208" s="27"/>
      <c r="C208" s="27"/>
      <c r="D208" s="27"/>
      <c r="E208" s="27"/>
      <c r="F208" s="27"/>
      <c r="G208" s="27"/>
      <c r="H208" s="29"/>
    </row>
    <row r="209" spans="1:8" x14ac:dyDescent="0.25">
      <c r="A209" s="328" t="s">
        <v>94</v>
      </c>
      <c r="B209" s="329"/>
      <c r="C209" s="329"/>
      <c r="D209" s="329"/>
      <c r="E209" s="329"/>
      <c r="F209" s="329"/>
      <c r="G209" s="329"/>
      <c r="H209" s="330"/>
    </row>
    <row r="210" spans="1:8" x14ac:dyDescent="0.25">
      <c r="A210" s="331"/>
      <c r="B210" s="327"/>
      <c r="C210" s="327"/>
      <c r="D210" s="327"/>
      <c r="E210" s="327"/>
      <c r="F210" s="327"/>
      <c r="G210" s="327"/>
      <c r="H210" s="332"/>
    </row>
    <row r="211" spans="1:8" x14ac:dyDescent="0.25">
      <c r="A211" s="331"/>
      <c r="B211" s="327"/>
      <c r="C211" s="327"/>
      <c r="D211" s="327"/>
      <c r="E211" s="327"/>
      <c r="F211" s="327"/>
      <c r="G211" s="327"/>
      <c r="H211" s="332"/>
    </row>
    <row r="212" spans="1:8" x14ac:dyDescent="0.25">
      <c r="A212" s="331"/>
      <c r="B212" s="327"/>
      <c r="C212" s="327"/>
      <c r="D212" s="327"/>
      <c r="E212" s="327"/>
      <c r="F212" s="327"/>
      <c r="G212" s="327"/>
      <c r="H212" s="332"/>
    </row>
    <row r="213" spans="1:8" x14ac:dyDescent="0.25">
      <c r="A213" s="331"/>
      <c r="B213" s="327"/>
      <c r="C213" s="327"/>
      <c r="D213" s="327"/>
      <c r="E213" s="327"/>
      <c r="F213" s="327"/>
      <c r="G213" s="327"/>
      <c r="H213" s="332"/>
    </row>
    <row r="214" spans="1:8" ht="227.25" customHeight="1" x14ac:dyDescent="0.25">
      <c r="A214" s="333"/>
      <c r="B214" s="334"/>
      <c r="C214" s="334"/>
      <c r="D214" s="334"/>
      <c r="E214" s="334"/>
      <c r="F214" s="334"/>
      <c r="G214" s="334"/>
      <c r="H214" s="335"/>
    </row>
    <row r="215" spans="1:8" x14ac:dyDescent="0.25">
      <c r="A215" s="28" t="s">
        <v>30</v>
      </c>
      <c r="B215" s="27"/>
      <c r="C215" s="27"/>
      <c r="D215" s="27"/>
      <c r="E215" s="27"/>
      <c r="F215" s="27"/>
      <c r="G215" s="27"/>
      <c r="H215" s="29"/>
    </row>
    <row r="216" spans="1:8" x14ac:dyDescent="0.25">
      <c r="A216" s="27"/>
      <c r="B216" s="27"/>
      <c r="C216" s="27"/>
      <c r="D216" s="27"/>
      <c r="E216" s="27"/>
      <c r="F216" s="27"/>
      <c r="G216" s="27"/>
      <c r="H216" s="29"/>
    </row>
    <row r="217" spans="1:8" x14ac:dyDescent="0.25">
      <c r="A217" s="328" t="s">
        <v>79</v>
      </c>
      <c r="B217" s="329"/>
      <c r="C217" s="329"/>
      <c r="D217" s="329"/>
      <c r="E217" s="329"/>
      <c r="F217" s="329"/>
      <c r="G217" s="329"/>
      <c r="H217" s="330"/>
    </row>
    <row r="218" spans="1:8" x14ac:dyDescent="0.25">
      <c r="A218" s="331"/>
      <c r="B218" s="327"/>
      <c r="C218" s="327"/>
      <c r="D218" s="327"/>
      <c r="E218" s="327"/>
      <c r="F218" s="327"/>
      <c r="G218" s="327"/>
      <c r="H218" s="332"/>
    </row>
    <row r="219" spans="1:8" x14ac:dyDescent="0.25">
      <c r="A219" s="333"/>
      <c r="B219" s="334"/>
      <c r="C219" s="334"/>
      <c r="D219" s="334"/>
      <c r="E219" s="334"/>
      <c r="F219" s="334"/>
      <c r="G219" s="334"/>
      <c r="H219" s="335"/>
    </row>
    <row r="220" spans="1:8" x14ac:dyDescent="0.25">
      <c r="A220" s="328" t="s">
        <v>95</v>
      </c>
      <c r="B220" s="329"/>
      <c r="C220" s="329"/>
      <c r="D220" s="329"/>
      <c r="E220" s="329"/>
      <c r="F220" s="329"/>
      <c r="G220" s="329"/>
      <c r="H220" s="330"/>
    </row>
    <row r="221" spans="1:8" x14ac:dyDescent="0.25">
      <c r="A221" s="331"/>
      <c r="B221" s="327"/>
      <c r="C221" s="327"/>
      <c r="D221" s="327"/>
      <c r="E221" s="327"/>
      <c r="F221" s="327"/>
      <c r="G221" s="327"/>
      <c r="H221" s="332"/>
    </row>
    <row r="222" spans="1:8" x14ac:dyDescent="0.25">
      <c r="A222" s="331"/>
      <c r="B222" s="327"/>
      <c r="C222" s="327"/>
      <c r="D222" s="327"/>
      <c r="E222" s="327"/>
      <c r="F222" s="327"/>
      <c r="G222" s="327"/>
      <c r="H222" s="332"/>
    </row>
    <row r="223" spans="1:8" ht="32.25" customHeight="1" x14ac:dyDescent="0.25">
      <c r="A223" s="333"/>
      <c r="B223" s="334"/>
      <c r="C223" s="334"/>
      <c r="D223" s="334"/>
      <c r="E223" s="334"/>
      <c r="F223" s="334"/>
      <c r="G223" s="334"/>
      <c r="H223" s="335"/>
    </row>
    <row r="224" spans="1:8" ht="14.45" customHeight="1" x14ac:dyDescent="0.25">
      <c r="A224" s="328" t="s">
        <v>170</v>
      </c>
      <c r="B224" s="329"/>
      <c r="C224" s="329"/>
      <c r="D224" s="329"/>
      <c r="E224" s="329"/>
      <c r="F224" s="329"/>
      <c r="G224" s="329"/>
      <c r="H224" s="330"/>
    </row>
    <row r="225" spans="1:8" x14ac:dyDescent="0.25">
      <c r="A225" s="331"/>
      <c r="B225" s="327"/>
      <c r="C225" s="327"/>
      <c r="D225" s="327"/>
      <c r="E225" s="327"/>
      <c r="F225" s="327"/>
      <c r="G225" s="327"/>
      <c r="H225" s="332"/>
    </row>
    <row r="226" spans="1:8" ht="33.75" customHeight="1" x14ac:dyDescent="0.25">
      <c r="A226" s="333"/>
      <c r="B226" s="334"/>
      <c r="C226" s="334"/>
      <c r="D226" s="334"/>
      <c r="E226" s="334"/>
      <c r="F226" s="334"/>
      <c r="G226" s="334"/>
      <c r="H226" s="335"/>
    </row>
    <row r="227" spans="1:8" x14ac:dyDescent="0.25">
      <c r="A227" s="328"/>
      <c r="B227" s="329"/>
      <c r="C227" s="329"/>
      <c r="D227" s="329"/>
      <c r="E227" s="329"/>
      <c r="F227" s="329"/>
      <c r="G227" s="329"/>
      <c r="H227" s="330"/>
    </row>
    <row r="228" spans="1:8" x14ac:dyDescent="0.25">
      <c r="A228" s="331"/>
      <c r="B228" s="327"/>
      <c r="C228" s="327"/>
      <c r="D228" s="327"/>
      <c r="E228" s="327"/>
      <c r="F228" s="327"/>
      <c r="G228" s="327"/>
      <c r="H228" s="332"/>
    </row>
    <row r="229" spans="1:8" x14ac:dyDescent="0.25">
      <c r="A229" s="331"/>
      <c r="B229" s="327"/>
      <c r="C229" s="327"/>
      <c r="D229" s="327"/>
      <c r="E229" s="327"/>
      <c r="F229" s="327"/>
      <c r="G229" s="327"/>
      <c r="H229" s="332"/>
    </row>
    <row r="230" spans="1:8" x14ac:dyDescent="0.25">
      <c r="A230" s="333"/>
      <c r="B230" s="334"/>
      <c r="C230" s="334"/>
      <c r="D230" s="334"/>
      <c r="E230" s="334"/>
      <c r="F230" s="334"/>
      <c r="G230" s="334"/>
      <c r="H230" s="335"/>
    </row>
    <row r="231" spans="1:8" x14ac:dyDescent="0.25">
      <c r="A231" s="28" t="s">
        <v>111</v>
      </c>
      <c r="B231" s="27"/>
      <c r="C231" s="27"/>
      <c r="D231" s="27"/>
      <c r="E231" s="27"/>
      <c r="F231" s="27"/>
      <c r="G231" s="27"/>
      <c r="H231" s="29"/>
    </row>
    <row r="232" spans="1:8" ht="15.75" thickBot="1" x14ac:dyDescent="0.3">
      <c r="A232" s="326"/>
      <c r="B232" s="327"/>
      <c r="C232" s="327"/>
      <c r="D232" s="327"/>
      <c r="E232" s="327"/>
      <c r="F232" s="327"/>
      <c r="G232" s="34"/>
      <c r="H232" s="38"/>
    </row>
    <row r="233" spans="1:8" ht="16.5" thickTop="1" thickBot="1" x14ac:dyDescent="0.3">
      <c r="A233" s="340" t="s">
        <v>97</v>
      </c>
      <c r="B233" s="341"/>
      <c r="C233" s="341"/>
      <c r="D233" s="341"/>
      <c r="E233" s="341"/>
      <c r="F233" s="341"/>
      <c r="G233" s="35" t="s">
        <v>34</v>
      </c>
      <c r="H233" s="56">
        <f>'Summary Sheet'!G48</f>
        <v>1.0121</v>
      </c>
    </row>
    <row r="234" spans="1:8" ht="15.75" thickTop="1" x14ac:dyDescent="0.25">
      <c r="A234" s="340" t="s">
        <v>104</v>
      </c>
      <c r="B234" s="341"/>
      <c r="C234" s="341"/>
      <c r="D234" s="341"/>
      <c r="E234" s="341"/>
      <c r="F234" s="341"/>
      <c r="G234" s="35" t="s">
        <v>34</v>
      </c>
      <c r="H234" s="56">
        <f>'Summary Sheet'!G50</f>
        <v>1.1076999999999999</v>
      </c>
    </row>
    <row r="236" spans="1:8" s="32" customFormat="1" ht="23.25" x14ac:dyDescent="0.25">
      <c r="A236" s="336" t="s">
        <v>14</v>
      </c>
      <c r="B236" s="337"/>
      <c r="C236" s="337"/>
      <c r="D236" s="337"/>
      <c r="E236" s="337"/>
      <c r="F236" s="337"/>
      <c r="G236" s="337"/>
      <c r="H236" s="337"/>
    </row>
    <row r="237" spans="1:8" s="32" customFormat="1" ht="18" x14ac:dyDescent="0.25">
      <c r="A237" s="324" t="s">
        <v>28</v>
      </c>
      <c r="B237" s="324"/>
      <c r="C237" s="324"/>
      <c r="D237" s="324"/>
      <c r="E237" s="324"/>
      <c r="F237" s="324"/>
      <c r="G237" s="324"/>
      <c r="H237" s="324"/>
    </row>
    <row r="238" spans="1:8" s="32" customFormat="1" ht="15" customHeight="1" x14ac:dyDescent="0.25">
      <c r="A238" s="325" t="str">
        <f>$A$5</f>
        <v>Effective Date, May 1, 2022</v>
      </c>
      <c r="B238" s="325"/>
      <c r="C238" s="325"/>
      <c r="D238" s="325"/>
      <c r="E238" s="325"/>
      <c r="F238" s="325"/>
      <c r="G238" s="325"/>
      <c r="H238" s="325"/>
    </row>
    <row r="239" spans="1:8" s="32" customFormat="1" x14ac:dyDescent="0.25">
      <c r="A239" s="121"/>
      <c r="B239" s="121"/>
      <c r="C239" s="121"/>
      <c r="D239" s="121"/>
      <c r="E239" s="121"/>
      <c r="F239" s="121"/>
      <c r="G239" s="121"/>
      <c r="H239" s="121"/>
    </row>
    <row r="240" spans="1:8" ht="18" x14ac:dyDescent="0.25">
      <c r="A240" s="338" t="s">
        <v>42</v>
      </c>
      <c r="B240" s="339"/>
      <c r="C240" s="339"/>
      <c r="D240" s="339"/>
      <c r="E240" s="339"/>
      <c r="F240" s="339"/>
      <c r="G240" s="339"/>
      <c r="H240" s="339"/>
    </row>
    <row r="241" spans="1:8" x14ac:dyDescent="0.25">
      <c r="A241" s="27"/>
      <c r="B241" s="27"/>
      <c r="C241" s="27"/>
      <c r="D241" s="27"/>
      <c r="E241" s="27"/>
      <c r="F241" s="27"/>
      <c r="G241" s="27"/>
      <c r="H241" s="27"/>
    </row>
    <row r="242" spans="1:8" x14ac:dyDescent="0.25">
      <c r="A242" s="328" t="s">
        <v>106</v>
      </c>
      <c r="B242" s="329"/>
      <c r="C242" s="329"/>
      <c r="D242" s="329"/>
      <c r="E242" s="329"/>
      <c r="F242" s="329"/>
      <c r="G242" s="329"/>
      <c r="H242" s="330"/>
    </row>
    <row r="243" spans="1:8" x14ac:dyDescent="0.25">
      <c r="A243" s="331"/>
      <c r="B243" s="327"/>
      <c r="C243" s="327"/>
      <c r="D243" s="327"/>
      <c r="E243" s="327"/>
      <c r="F243" s="327"/>
      <c r="G243" s="327"/>
      <c r="H243" s="332"/>
    </row>
    <row r="244" spans="1:8" x14ac:dyDescent="0.25">
      <c r="A244" s="331"/>
      <c r="B244" s="327"/>
      <c r="C244" s="327"/>
      <c r="D244" s="327"/>
      <c r="E244" s="327"/>
      <c r="F244" s="327"/>
      <c r="G244" s="327"/>
      <c r="H244" s="332"/>
    </row>
    <row r="245" spans="1:8" x14ac:dyDescent="0.25">
      <c r="A245" s="331"/>
      <c r="B245" s="327"/>
      <c r="C245" s="327"/>
      <c r="D245" s="327"/>
      <c r="E245" s="327"/>
      <c r="F245" s="327"/>
      <c r="G245" s="327"/>
      <c r="H245" s="332"/>
    </row>
    <row r="246" spans="1:8" x14ac:dyDescent="0.25">
      <c r="A246" s="331"/>
      <c r="B246" s="327"/>
      <c r="C246" s="327"/>
      <c r="D246" s="327"/>
      <c r="E246" s="327"/>
      <c r="F246" s="327"/>
      <c r="G246" s="327"/>
      <c r="H246" s="332"/>
    </row>
    <row r="247" spans="1:8" ht="235.5" customHeight="1" x14ac:dyDescent="0.25">
      <c r="A247" s="333"/>
      <c r="B247" s="334"/>
      <c r="C247" s="334"/>
      <c r="D247" s="334"/>
      <c r="E247" s="334"/>
      <c r="F247" s="334"/>
      <c r="G247" s="334"/>
      <c r="H247" s="335"/>
    </row>
    <row r="248" spans="1:8" x14ac:dyDescent="0.25">
      <c r="A248" s="28" t="s">
        <v>30</v>
      </c>
      <c r="B248" s="27"/>
      <c r="C248" s="27"/>
      <c r="D248" s="27"/>
      <c r="E248" s="27"/>
      <c r="F248" s="27"/>
      <c r="G248" s="27"/>
      <c r="H248" s="27"/>
    </row>
    <row r="249" spans="1:8" x14ac:dyDescent="0.25">
      <c r="A249" s="27"/>
      <c r="B249" s="27"/>
      <c r="C249" s="27"/>
      <c r="D249" s="27"/>
      <c r="E249" s="27"/>
      <c r="F249" s="27"/>
      <c r="G249" s="27"/>
      <c r="H249" s="27"/>
    </row>
    <row r="250" spans="1:8" x14ac:dyDescent="0.25">
      <c r="A250" s="328" t="s">
        <v>79</v>
      </c>
      <c r="B250" s="329"/>
      <c r="C250" s="329"/>
      <c r="D250" s="329"/>
      <c r="E250" s="329"/>
      <c r="F250" s="329"/>
      <c r="G250" s="329"/>
      <c r="H250" s="330"/>
    </row>
    <row r="251" spans="1:8" x14ac:dyDescent="0.25">
      <c r="A251" s="331"/>
      <c r="B251" s="327"/>
      <c r="C251" s="327"/>
      <c r="D251" s="327"/>
      <c r="E251" s="327"/>
      <c r="F251" s="327"/>
      <c r="G251" s="327"/>
      <c r="H251" s="332"/>
    </row>
    <row r="252" spans="1:8" ht="30.75" customHeight="1" x14ac:dyDescent="0.25">
      <c r="A252" s="333"/>
      <c r="B252" s="334"/>
      <c r="C252" s="334"/>
      <c r="D252" s="334"/>
      <c r="E252" s="334"/>
      <c r="F252" s="334"/>
      <c r="G252" s="334"/>
      <c r="H252" s="335"/>
    </row>
    <row r="253" spans="1:8" x14ac:dyDescent="0.25">
      <c r="A253" s="328" t="s">
        <v>80</v>
      </c>
      <c r="B253" s="329"/>
      <c r="C253" s="329"/>
      <c r="D253" s="329"/>
      <c r="E253" s="329"/>
      <c r="F253" s="329"/>
      <c r="G253" s="329"/>
      <c r="H253" s="330"/>
    </row>
    <row r="254" spans="1:8" x14ac:dyDescent="0.25">
      <c r="A254" s="331"/>
      <c r="B254" s="327"/>
      <c r="C254" s="327"/>
      <c r="D254" s="327"/>
      <c r="E254" s="327"/>
      <c r="F254" s="327"/>
      <c r="G254" s="327"/>
      <c r="H254" s="332"/>
    </row>
    <row r="255" spans="1:8" x14ac:dyDescent="0.25">
      <c r="A255" s="331"/>
      <c r="B255" s="327"/>
      <c r="C255" s="327"/>
      <c r="D255" s="327"/>
      <c r="E255" s="327"/>
      <c r="F255" s="327"/>
      <c r="G255" s="327"/>
      <c r="H255" s="332"/>
    </row>
    <row r="256" spans="1:8" ht="36" customHeight="1" x14ac:dyDescent="0.25">
      <c r="A256" s="333"/>
      <c r="B256" s="334"/>
      <c r="C256" s="334"/>
      <c r="D256" s="334"/>
      <c r="E256" s="334"/>
      <c r="F256" s="334"/>
      <c r="G256" s="334"/>
      <c r="H256" s="335"/>
    </row>
    <row r="257" spans="1:8" ht="14.45" customHeight="1" x14ac:dyDescent="0.25">
      <c r="A257" s="328" t="s">
        <v>170</v>
      </c>
      <c r="B257" s="329"/>
      <c r="C257" s="329"/>
      <c r="D257" s="329"/>
      <c r="E257" s="329"/>
      <c r="F257" s="329"/>
      <c r="G257" s="329"/>
      <c r="H257" s="330"/>
    </row>
    <row r="258" spans="1:8" x14ac:dyDescent="0.25">
      <c r="A258" s="331"/>
      <c r="B258" s="327"/>
      <c r="C258" s="327"/>
      <c r="D258" s="327"/>
      <c r="E258" s="327"/>
      <c r="F258" s="327"/>
      <c r="G258" s="327"/>
      <c r="H258" s="332"/>
    </row>
    <row r="259" spans="1:8" ht="29.25" customHeight="1" x14ac:dyDescent="0.25">
      <c r="A259" s="333"/>
      <c r="B259" s="334"/>
      <c r="C259" s="334"/>
      <c r="D259" s="334"/>
      <c r="E259" s="334"/>
      <c r="F259" s="334"/>
      <c r="G259" s="334"/>
      <c r="H259" s="335"/>
    </row>
    <row r="260" spans="1:8" x14ac:dyDescent="0.25">
      <c r="A260" s="328"/>
      <c r="B260" s="329"/>
      <c r="C260" s="329"/>
      <c r="D260" s="329"/>
      <c r="E260" s="329"/>
      <c r="F260" s="329"/>
      <c r="G260" s="329"/>
      <c r="H260" s="330"/>
    </row>
    <row r="261" spans="1:8" x14ac:dyDescent="0.25">
      <c r="A261" s="331"/>
      <c r="B261" s="327"/>
      <c r="C261" s="327"/>
      <c r="D261" s="327"/>
      <c r="E261" s="327"/>
      <c r="F261" s="327"/>
      <c r="G261" s="327"/>
      <c r="H261" s="332"/>
    </row>
    <row r="262" spans="1:8" x14ac:dyDescent="0.25">
      <c r="A262" s="331"/>
      <c r="B262" s="327"/>
      <c r="C262" s="327"/>
      <c r="D262" s="327"/>
      <c r="E262" s="327"/>
      <c r="F262" s="327"/>
      <c r="G262" s="327"/>
      <c r="H262" s="332"/>
    </row>
    <row r="263" spans="1:8" x14ac:dyDescent="0.25">
      <c r="A263" s="333"/>
      <c r="B263" s="334"/>
      <c r="C263" s="334"/>
      <c r="D263" s="334"/>
      <c r="E263" s="334"/>
      <c r="F263" s="334"/>
      <c r="G263" s="334"/>
      <c r="H263" s="335"/>
    </row>
    <row r="264" spans="1:8" x14ac:dyDescent="0.25">
      <c r="A264" s="28" t="s">
        <v>111</v>
      </c>
      <c r="B264" s="27"/>
      <c r="C264" s="27"/>
      <c r="D264" s="27"/>
      <c r="E264" s="27"/>
      <c r="F264" s="27"/>
      <c r="G264" s="27"/>
      <c r="H264" s="27"/>
    </row>
    <row r="265" spans="1:8" ht="15.75" thickBot="1" x14ac:dyDescent="0.3">
      <c r="A265" s="326"/>
      <c r="B265" s="327"/>
      <c r="C265" s="327"/>
      <c r="D265" s="327"/>
      <c r="E265" s="327"/>
      <c r="F265" s="327"/>
      <c r="G265" s="34"/>
      <c r="H265" s="38"/>
    </row>
    <row r="266" spans="1:8" ht="15.75" thickTop="1" x14ac:dyDescent="0.25">
      <c r="A266" s="340" t="s">
        <v>88</v>
      </c>
      <c r="B266" s="341"/>
      <c r="C266" s="341"/>
      <c r="D266" s="341"/>
      <c r="E266" s="341"/>
      <c r="F266" s="341"/>
      <c r="G266" s="35" t="s">
        <v>34</v>
      </c>
      <c r="H266" s="56">
        <f>'Summary Sheet'!G54</f>
        <v>0.76600000000000001</v>
      </c>
    </row>
    <row r="267" spans="1:8" s="32" customFormat="1" ht="23.25" x14ac:dyDescent="0.25">
      <c r="A267" s="336" t="s">
        <v>14</v>
      </c>
      <c r="B267" s="337"/>
      <c r="C267" s="337"/>
      <c r="D267" s="337"/>
      <c r="E267" s="337"/>
      <c r="F267" s="337"/>
      <c r="G267" s="337"/>
      <c r="H267" s="337"/>
    </row>
    <row r="268" spans="1:8" s="32" customFormat="1" ht="18" x14ac:dyDescent="0.25">
      <c r="A268" s="324" t="s">
        <v>28</v>
      </c>
      <c r="B268" s="324"/>
      <c r="C268" s="324"/>
      <c r="D268" s="324"/>
      <c r="E268" s="324"/>
      <c r="F268" s="324"/>
      <c r="G268" s="324"/>
      <c r="H268" s="324"/>
    </row>
    <row r="269" spans="1:8" s="32" customFormat="1" ht="15" customHeight="1" x14ac:dyDescent="0.25">
      <c r="A269" s="325" t="str">
        <f>$A$5</f>
        <v>Effective Date, May 1, 2022</v>
      </c>
      <c r="B269" s="325"/>
      <c r="C269" s="325"/>
      <c r="D269" s="325"/>
      <c r="E269" s="325"/>
      <c r="F269" s="325"/>
      <c r="G269" s="325"/>
      <c r="H269" s="325"/>
    </row>
    <row r="270" spans="1:8" x14ac:dyDescent="0.25">
      <c r="A270" s="20"/>
      <c r="B270" s="20"/>
      <c r="C270" s="20"/>
      <c r="D270" s="20"/>
      <c r="E270" s="20"/>
      <c r="F270" s="20"/>
      <c r="G270" s="20"/>
      <c r="H270" s="20"/>
    </row>
    <row r="271" spans="1:8" ht="18" x14ac:dyDescent="0.25">
      <c r="A271" s="338" t="s">
        <v>43</v>
      </c>
      <c r="B271" s="339"/>
      <c r="C271" s="339"/>
      <c r="D271" s="339"/>
      <c r="E271" s="339"/>
      <c r="F271" s="339"/>
      <c r="G271" s="339"/>
      <c r="H271" s="339"/>
    </row>
    <row r="272" spans="1:8" x14ac:dyDescent="0.25">
      <c r="A272" s="27"/>
      <c r="B272" s="27"/>
      <c r="C272" s="27"/>
      <c r="D272" s="27"/>
      <c r="E272" s="27"/>
      <c r="F272" s="27"/>
      <c r="G272" s="27"/>
      <c r="H272" s="27"/>
    </row>
    <row r="273" spans="1:8" x14ac:dyDescent="0.25">
      <c r="A273" s="328" t="s">
        <v>107</v>
      </c>
      <c r="B273" s="329"/>
      <c r="C273" s="329"/>
      <c r="D273" s="329"/>
      <c r="E273" s="329"/>
      <c r="F273" s="329"/>
      <c r="G273" s="329"/>
      <c r="H273" s="330"/>
    </row>
    <row r="274" spans="1:8" x14ac:dyDescent="0.25">
      <c r="A274" s="331"/>
      <c r="B274" s="327"/>
      <c r="C274" s="327"/>
      <c r="D274" s="327"/>
      <c r="E274" s="327"/>
      <c r="F274" s="327"/>
      <c r="G274" s="327"/>
      <c r="H274" s="332"/>
    </row>
    <row r="275" spans="1:8" x14ac:dyDescent="0.25">
      <c r="A275" s="331"/>
      <c r="B275" s="327"/>
      <c r="C275" s="327"/>
      <c r="D275" s="327"/>
      <c r="E275" s="327"/>
      <c r="F275" s="327"/>
      <c r="G275" s="327"/>
      <c r="H275" s="332"/>
    </row>
    <row r="276" spans="1:8" x14ac:dyDescent="0.25">
      <c r="A276" s="331"/>
      <c r="B276" s="327"/>
      <c r="C276" s="327"/>
      <c r="D276" s="327"/>
      <c r="E276" s="327"/>
      <c r="F276" s="327"/>
      <c r="G276" s="327"/>
      <c r="H276" s="332"/>
    </row>
    <row r="277" spans="1:8" x14ac:dyDescent="0.25">
      <c r="A277" s="331"/>
      <c r="B277" s="327"/>
      <c r="C277" s="327"/>
      <c r="D277" s="327"/>
      <c r="E277" s="327"/>
      <c r="F277" s="327"/>
      <c r="G277" s="327"/>
      <c r="H277" s="332"/>
    </row>
    <row r="278" spans="1:8" ht="223.5" customHeight="1" x14ac:dyDescent="0.25">
      <c r="A278" s="333"/>
      <c r="B278" s="334"/>
      <c r="C278" s="334"/>
      <c r="D278" s="334"/>
      <c r="E278" s="334"/>
      <c r="F278" s="334"/>
      <c r="G278" s="334"/>
      <c r="H278" s="335"/>
    </row>
    <row r="279" spans="1:8" x14ac:dyDescent="0.25">
      <c r="A279" s="28" t="s">
        <v>30</v>
      </c>
      <c r="B279" s="27"/>
      <c r="C279" s="27"/>
      <c r="D279" s="27"/>
      <c r="E279" s="27"/>
      <c r="F279" s="27"/>
      <c r="G279" s="27"/>
      <c r="H279" s="27"/>
    </row>
    <row r="280" spans="1:8" x14ac:dyDescent="0.25">
      <c r="A280" s="27"/>
      <c r="B280" s="27"/>
      <c r="C280" s="27"/>
      <c r="D280" s="27"/>
      <c r="E280" s="27"/>
      <c r="F280" s="27"/>
      <c r="G280" s="27"/>
      <c r="H280" s="27"/>
    </row>
    <row r="281" spans="1:8" x14ac:dyDescent="0.25">
      <c r="A281" s="328" t="s">
        <v>79</v>
      </c>
      <c r="B281" s="329"/>
      <c r="C281" s="329"/>
      <c r="D281" s="329"/>
      <c r="E281" s="329"/>
      <c r="F281" s="329"/>
      <c r="G281" s="329"/>
      <c r="H281" s="330"/>
    </row>
    <row r="282" spans="1:8" x14ac:dyDescent="0.25">
      <c r="A282" s="331"/>
      <c r="B282" s="327"/>
      <c r="C282" s="327"/>
      <c r="D282" s="327"/>
      <c r="E282" s="327"/>
      <c r="F282" s="327"/>
      <c r="G282" s="327"/>
      <c r="H282" s="332"/>
    </row>
    <row r="283" spans="1:8" ht="28.5" customHeight="1" x14ac:dyDescent="0.25">
      <c r="A283" s="333"/>
      <c r="B283" s="334"/>
      <c r="C283" s="334"/>
      <c r="D283" s="334"/>
      <c r="E283" s="334"/>
      <c r="F283" s="334"/>
      <c r="G283" s="334"/>
      <c r="H283" s="335"/>
    </row>
    <row r="284" spans="1:8" x14ac:dyDescent="0.25">
      <c r="A284" s="328" t="s">
        <v>80</v>
      </c>
      <c r="B284" s="329"/>
      <c r="C284" s="329"/>
      <c r="D284" s="329"/>
      <c r="E284" s="329"/>
      <c r="F284" s="329"/>
      <c r="G284" s="329"/>
      <c r="H284" s="330"/>
    </row>
    <row r="285" spans="1:8" x14ac:dyDescent="0.25">
      <c r="A285" s="331"/>
      <c r="B285" s="327"/>
      <c r="C285" s="327"/>
      <c r="D285" s="327"/>
      <c r="E285" s="327"/>
      <c r="F285" s="327"/>
      <c r="G285" s="327"/>
      <c r="H285" s="332"/>
    </row>
    <row r="286" spans="1:8" x14ac:dyDescent="0.25">
      <c r="A286" s="331"/>
      <c r="B286" s="327"/>
      <c r="C286" s="327"/>
      <c r="D286" s="327"/>
      <c r="E286" s="327"/>
      <c r="F286" s="327"/>
      <c r="G286" s="327"/>
      <c r="H286" s="332"/>
    </row>
    <row r="287" spans="1:8" ht="42.75" customHeight="1" x14ac:dyDescent="0.25">
      <c r="A287" s="333"/>
      <c r="B287" s="334"/>
      <c r="C287" s="334"/>
      <c r="D287" s="334"/>
      <c r="E287" s="334"/>
      <c r="F287" s="334"/>
      <c r="G287" s="334"/>
      <c r="H287" s="335"/>
    </row>
    <row r="288" spans="1:8" ht="14.45" customHeight="1" x14ac:dyDescent="0.25">
      <c r="A288" s="328" t="s">
        <v>170</v>
      </c>
      <c r="B288" s="329"/>
      <c r="C288" s="329"/>
      <c r="D288" s="329"/>
      <c r="E288" s="329"/>
      <c r="F288" s="329"/>
      <c r="G288" s="329"/>
      <c r="H288" s="330"/>
    </row>
    <row r="289" spans="1:8" x14ac:dyDescent="0.25">
      <c r="A289" s="331"/>
      <c r="B289" s="327"/>
      <c r="C289" s="327"/>
      <c r="D289" s="327"/>
      <c r="E289" s="327"/>
      <c r="F289" s="327"/>
      <c r="G289" s="327"/>
      <c r="H289" s="332"/>
    </row>
    <row r="290" spans="1:8" ht="28.5" customHeight="1" x14ac:dyDescent="0.25">
      <c r="A290" s="333"/>
      <c r="B290" s="334"/>
      <c r="C290" s="334"/>
      <c r="D290" s="334"/>
      <c r="E290" s="334"/>
      <c r="F290" s="334"/>
      <c r="G290" s="334"/>
      <c r="H290" s="335"/>
    </row>
    <row r="291" spans="1:8" x14ac:dyDescent="0.25">
      <c r="A291" s="328"/>
      <c r="B291" s="329"/>
      <c r="C291" s="329"/>
      <c r="D291" s="329"/>
      <c r="E291" s="329"/>
      <c r="F291" s="329"/>
      <c r="G291" s="329"/>
      <c r="H291" s="330"/>
    </row>
    <row r="292" spans="1:8" x14ac:dyDescent="0.25">
      <c r="A292" s="331"/>
      <c r="B292" s="327"/>
      <c r="C292" s="327"/>
      <c r="D292" s="327"/>
      <c r="E292" s="327"/>
      <c r="F292" s="327"/>
      <c r="G292" s="327"/>
      <c r="H292" s="332"/>
    </row>
    <row r="293" spans="1:8" x14ac:dyDescent="0.25">
      <c r="A293" s="331"/>
      <c r="B293" s="327"/>
      <c r="C293" s="327"/>
      <c r="D293" s="327"/>
      <c r="E293" s="327"/>
      <c r="F293" s="327"/>
      <c r="G293" s="327"/>
      <c r="H293" s="332"/>
    </row>
    <row r="294" spans="1:8" x14ac:dyDescent="0.25">
      <c r="A294" s="333"/>
      <c r="B294" s="334"/>
      <c r="C294" s="334"/>
      <c r="D294" s="334"/>
      <c r="E294" s="334"/>
      <c r="F294" s="334"/>
      <c r="G294" s="334"/>
      <c r="H294" s="335"/>
    </row>
    <row r="295" spans="1:8" x14ac:dyDescent="0.25">
      <c r="A295" s="28" t="s">
        <v>112</v>
      </c>
      <c r="B295" s="27"/>
      <c r="C295" s="27"/>
      <c r="D295" s="27"/>
      <c r="E295" s="27"/>
      <c r="F295" s="27"/>
      <c r="G295" s="27"/>
      <c r="H295" s="27"/>
    </row>
    <row r="296" spans="1:8" ht="15.75" thickBot="1" x14ac:dyDescent="0.3">
      <c r="A296" s="326"/>
      <c r="B296" s="327"/>
      <c r="C296" s="327"/>
      <c r="D296" s="327"/>
      <c r="E296" s="327"/>
      <c r="F296" s="327"/>
      <c r="G296" s="34"/>
      <c r="H296" s="38"/>
    </row>
    <row r="297" spans="1:8" ht="15.75" thickTop="1" x14ac:dyDescent="0.25">
      <c r="A297" s="340" t="s">
        <v>88</v>
      </c>
      <c r="B297" s="341"/>
      <c r="C297" s="341"/>
      <c r="D297" s="341"/>
      <c r="E297" s="341"/>
      <c r="F297" s="341"/>
      <c r="G297" s="35" t="s">
        <v>34</v>
      </c>
      <c r="H297" s="56">
        <f>'Summary Sheet'!G57</f>
        <v>1.1076999999999999</v>
      </c>
    </row>
    <row r="298" spans="1:8" s="32" customFormat="1" ht="23.25" x14ac:dyDescent="0.25">
      <c r="A298" s="336" t="s">
        <v>14</v>
      </c>
      <c r="B298" s="337"/>
      <c r="C298" s="337"/>
      <c r="D298" s="337"/>
      <c r="E298" s="337"/>
      <c r="F298" s="337"/>
      <c r="G298" s="337"/>
      <c r="H298" s="337"/>
    </row>
    <row r="299" spans="1:8" s="32" customFormat="1" ht="18" x14ac:dyDescent="0.25">
      <c r="A299" s="324" t="s">
        <v>28</v>
      </c>
      <c r="B299" s="324"/>
      <c r="C299" s="324"/>
      <c r="D299" s="324"/>
      <c r="E299" s="324"/>
      <c r="F299" s="324"/>
      <c r="G299" s="324"/>
      <c r="H299" s="324"/>
    </row>
    <row r="300" spans="1:8" s="32" customFormat="1" ht="15" customHeight="1" x14ac:dyDescent="0.25">
      <c r="A300" s="325" t="str">
        <f>$A$5</f>
        <v>Effective Date, May 1, 2022</v>
      </c>
      <c r="B300" s="325"/>
      <c r="C300" s="325"/>
      <c r="D300" s="325"/>
      <c r="E300" s="325"/>
      <c r="F300" s="325"/>
      <c r="G300" s="325"/>
      <c r="H300" s="325"/>
    </row>
    <row r="301" spans="1:8" s="32" customFormat="1" x14ac:dyDescent="0.25">
      <c r="A301" s="20"/>
      <c r="B301" s="20"/>
      <c r="C301" s="20"/>
      <c r="D301" s="20"/>
      <c r="E301" s="20"/>
      <c r="F301" s="20"/>
      <c r="G301" s="20"/>
      <c r="H301" s="20"/>
    </row>
    <row r="302" spans="1:8" s="32" customFormat="1" ht="18" x14ac:dyDescent="0.25">
      <c r="A302" s="338" t="s">
        <v>141</v>
      </c>
      <c r="B302" s="339"/>
      <c r="C302" s="339"/>
      <c r="D302" s="339"/>
      <c r="E302" s="339"/>
      <c r="F302" s="339"/>
      <c r="G302" s="339"/>
      <c r="H302" s="339"/>
    </row>
    <row r="303" spans="1:8" s="32" customFormat="1" x14ac:dyDescent="0.25">
      <c r="A303" s="27"/>
      <c r="B303" s="27"/>
      <c r="C303" s="27"/>
      <c r="D303" s="27"/>
      <c r="E303" s="27"/>
      <c r="F303" s="27"/>
      <c r="G303" s="27"/>
      <c r="H303" s="27"/>
    </row>
    <row r="304" spans="1:8" s="32" customFormat="1" x14ac:dyDescent="0.25">
      <c r="A304" s="328" t="s">
        <v>142</v>
      </c>
      <c r="B304" s="329"/>
      <c r="C304" s="329"/>
      <c r="D304" s="329"/>
      <c r="E304" s="329"/>
      <c r="F304" s="329"/>
      <c r="G304" s="329"/>
      <c r="H304" s="330"/>
    </row>
    <row r="305" spans="1:10" s="32" customFormat="1" x14ac:dyDescent="0.25">
      <c r="A305" s="331"/>
      <c r="B305" s="327"/>
      <c r="C305" s="327"/>
      <c r="D305" s="327"/>
      <c r="E305" s="327"/>
      <c r="F305" s="327"/>
      <c r="G305" s="327"/>
      <c r="H305" s="332"/>
    </row>
    <row r="306" spans="1:10" s="32" customFormat="1" x14ac:dyDescent="0.25">
      <c r="A306" s="331"/>
      <c r="B306" s="327"/>
      <c r="C306" s="327"/>
      <c r="D306" s="327"/>
      <c r="E306" s="327"/>
      <c r="F306" s="327"/>
      <c r="G306" s="327"/>
      <c r="H306" s="332"/>
    </row>
    <row r="307" spans="1:10" s="32" customFormat="1" x14ac:dyDescent="0.25">
      <c r="A307" s="331"/>
      <c r="B307" s="327"/>
      <c r="C307" s="327"/>
      <c r="D307" s="327"/>
      <c r="E307" s="327"/>
      <c r="F307" s="327"/>
      <c r="G307" s="327"/>
      <c r="H307" s="332"/>
      <c r="J307" s="32" t="s">
        <v>93</v>
      </c>
    </row>
    <row r="308" spans="1:10" s="32" customFormat="1" x14ac:dyDescent="0.25">
      <c r="A308" s="331"/>
      <c r="B308" s="327"/>
      <c r="C308" s="327"/>
      <c r="D308" s="327"/>
      <c r="E308" s="327"/>
      <c r="F308" s="327"/>
      <c r="G308" s="327"/>
      <c r="H308" s="332"/>
    </row>
    <row r="309" spans="1:10" s="32" customFormat="1" ht="210" customHeight="1" x14ac:dyDescent="0.25">
      <c r="A309" s="333"/>
      <c r="B309" s="334"/>
      <c r="C309" s="334"/>
      <c r="D309" s="334"/>
      <c r="E309" s="334"/>
      <c r="F309" s="334"/>
      <c r="G309" s="334"/>
      <c r="H309" s="335"/>
    </row>
    <row r="310" spans="1:10" s="32" customFormat="1" x14ac:dyDescent="0.25">
      <c r="A310" s="28" t="s">
        <v>30</v>
      </c>
      <c r="B310" s="27"/>
      <c r="C310" s="27"/>
      <c r="D310" s="27"/>
      <c r="E310" s="27"/>
      <c r="F310" s="27"/>
      <c r="G310" s="27"/>
      <c r="H310" s="27"/>
    </row>
    <row r="311" spans="1:10" s="32" customFormat="1" x14ac:dyDescent="0.25">
      <c r="A311" s="27"/>
      <c r="B311" s="27"/>
      <c r="C311" s="27"/>
      <c r="D311" s="27"/>
      <c r="E311" s="27"/>
      <c r="F311" s="27"/>
      <c r="G311" s="27"/>
      <c r="H311" s="27"/>
    </row>
    <row r="312" spans="1:10" s="32" customFormat="1" x14ac:dyDescent="0.25">
      <c r="A312" s="328" t="s">
        <v>79</v>
      </c>
      <c r="B312" s="329"/>
      <c r="C312" s="329"/>
      <c r="D312" s="329"/>
      <c r="E312" s="329"/>
      <c r="F312" s="329"/>
      <c r="G312" s="329"/>
      <c r="H312" s="330"/>
    </row>
    <row r="313" spans="1:10" s="32" customFormat="1" x14ac:dyDescent="0.25">
      <c r="A313" s="331"/>
      <c r="B313" s="327"/>
      <c r="C313" s="327"/>
      <c r="D313" s="327"/>
      <c r="E313" s="327"/>
      <c r="F313" s="327"/>
      <c r="G313" s="327"/>
      <c r="H313" s="332"/>
    </row>
    <row r="314" spans="1:10" s="32" customFormat="1" x14ac:dyDescent="0.25">
      <c r="A314" s="333"/>
      <c r="B314" s="334"/>
      <c r="C314" s="334"/>
      <c r="D314" s="334"/>
      <c r="E314" s="334"/>
      <c r="F314" s="334"/>
      <c r="G314" s="334"/>
      <c r="H314" s="335"/>
    </row>
    <row r="315" spans="1:10" s="32" customFormat="1" x14ac:dyDescent="0.25">
      <c r="A315" s="328" t="s">
        <v>80</v>
      </c>
      <c r="B315" s="329"/>
      <c r="C315" s="329"/>
      <c r="D315" s="329"/>
      <c r="E315" s="329"/>
      <c r="F315" s="329"/>
      <c r="G315" s="329"/>
      <c r="H315" s="330"/>
    </row>
    <row r="316" spans="1:10" s="32" customFormat="1" x14ac:dyDescent="0.25">
      <c r="A316" s="331"/>
      <c r="B316" s="327"/>
      <c r="C316" s="327"/>
      <c r="D316" s="327"/>
      <c r="E316" s="327"/>
      <c r="F316" s="327"/>
      <c r="G316" s="327"/>
      <c r="H316" s="332"/>
    </row>
    <row r="317" spans="1:10" s="32" customFormat="1" x14ac:dyDescent="0.25">
      <c r="A317" s="331"/>
      <c r="B317" s="327"/>
      <c r="C317" s="327"/>
      <c r="D317" s="327"/>
      <c r="E317" s="327"/>
      <c r="F317" s="327"/>
      <c r="G317" s="327"/>
      <c r="H317" s="332"/>
    </row>
    <row r="318" spans="1:10" s="32" customFormat="1" x14ac:dyDescent="0.25">
      <c r="A318" s="333"/>
      <c r="B318" s="334"/>
      <c r="C318" s="334"/>
      <c r="D318" s="334"/>
      <c r="E318" s="334"/>
      <c r="F318" s="334"/>
      <c r="G318" s="334"/>
      <c r="H318" s="335"/>
    </row>
    <row r="319" spans="1:10" s="32" customFormat="1" ht="14.45" customHeight="1" x14ac:dyDescent="0.25">
      <c r="A319" s="328" t="s">
        <v>170</v>
      </c>
      <c r="B319" s="329"/>
      <c r="C319" s="329"/>
      <c r="D319" s="329"/>
      <c r="E319" s="329"/>
      <c r="F319" s="329"/>
      <c r="G319" s="329"/>
      <c r="H319" s="330"/>
    </row>
    <row r="320" spans="1:10" s="32" customFormat="1" x14ac:dyDescent="0.25">
      <c r="A320" s="331"/>
      <c r="B320" s="327"/>
      <c r="C320" s="327"/>
      <c r="D320" s="327"/>
      <c r="E320" s="327"/>
      <c r="F320" s="327"/>
      <c r="G320" s="327"/>
      <c r="H320" s="332"/>
    </row>
    <row r="321" spans="1:8" s="32" customFormat="1" x14ac:dyDescent="0.25">
      <c r="A321" s="333"/>
      <c r="B321" s="334"/>
      <c r="C321" s="334"/>
      <c r="D321" s="334"/>
      <c r="E321" s="334"/>
      <c r="F321" s="334"/>
      <c r="G321" s="334"/>
      <c r="H321" s="335"/>
    </row>
    <row r="322" spans="1:8" s="32" customFormat="1" x14ac:dyDescent="0.25">
      <c r="A322" s="328"/>
      <c r="B322" s="329"/>
      <c r="C322" s="329"/>
      <c r="D322" s="329"/>
      <c r="E322" s="329"/>
      <c r="F322" s="329"/>
      <c r="G322" s="329"/>
      <c r="H322" s="330"/>
    </row>
    <row r="323" spans="1:8" s="32" customFormat="1" x14ac:dyDescent="0.25">
      <c r="A323" s="331"/>
      <c r="B323" s="327"/>
      <c r="C323" s="327"/>
      <c r="D323" s="327"/>
      <c r="E323" s="327"/>
      <c r="F323" s="327"/>
      <c r="G323" s="327"/>
      <c r="H323" s="332"/>
    </row>
    <row r="324" spans="1:8" s="32" customFormat="1" x14ac:dyDescent="0.25">
      <c r="A324" s="331"/>
      <c r="B324" s="327"/>
      <c r="C324" s="327"/>
      <c r="D324" s="327"/>
      <c r="E324" s="327"/>
      <c r="F324" s="327"/>
      <c r="G324" s="327"/>
      <c r="H324" s="332"/>
    </row>
    <row r="325" spans="1:8" s="32" customFormat="1" x14ac:dyDescent="0.25">
      <c r="A325" s="333"/>
      <c r="B325" s="334"/>
      <c r="C325" s="334"/>
      <c r="D325" s="334"/>
      <c r="E325" s="334"/>
      <c r="F325" s="334"/>
      <c r="G325" s="334"/>
      <c r="H325" s="335"/>
    </row>
    <row r="326" spans="1:8" s="32" customFormat="1" ht="15.75" thickBot="1" x14ac:dyDescent="0.3">
      <c r="A326" s="28" t="s">
        <v>112</v>
      </c>
      <c r="B326" s="27"/>
      <c r="C326" s="27"/>
      <c r="D326" s="27"/>
      <c r="E326" s="27"/>
      <c r="F326" s="27"/>
      <c r="G326" s="27"/>
      <c r="H326" s="27"/>
    </row>
    <row r="327" spans="1:8" s="32" customFormat="1" ht="16.5" thickTop="1" thickBot="1" x14ac:dyDescent="0.3">
      <c r="A327" s="326" t="s">
        <v>143</v>
      </c>
      <c r="B327" s="327"/>
      <c r="C327" s="327"/>
      <c r="D327" s="327"/>
      <c r="E327" s="327"/>
      <c r="F327" s="327"/>
      <c r="G327" s="85" t="s">
        <v>34</v>
      </c>
      <c r="H327" s="56">
        <f>'Summary Sheet'!G60</f>
        <v>0.34699999999999998</v>
      </c>
    </row>
    <row r="328" spans="1:8" s="32" customFormat="1" ht="15.75" thickTop="1" x14ac:dyDescent="0.25">
      <c r="A328" s="83"/>
      <c r="B328" s="84"/>
      <c r="C328" s="84"/>
      <c r="D328" s="84"/>
      <c r="E328" s="84"/>
      <c r="F328" s="84"/>
      <c r="G328" s="35"/>
      <c r="H328" s="56"/>
    </row>
    <row r="329" spans="1:8" s="32" customFormat="1" x14ac:dyDescent="0.25"/>
    <row r="330" spans="1:8" ht="23.25" x14ac:dyDescent="0.25">
      <c r="A330" s="336" t="s">
        <v>14</v>
      </c>
      <c r="B330" s="337"/>
      <c r="C330" s="337"/>
      <c r="D330" s="337"/>
      <c r="E330" s="337"/>
      <c r="F330" s="337"/>
      <c r="G330" s="337"/>
      <c r="H330" s="337"/>
    </row>
    <row r="331" spans="1:8" s="32" customFormat="1" ht="18" x14ac:dyDescent="0.25">
      <c r="A331" s="324" t="s">
        <v>28</v>
      </c>
      <c r="B331" s="324"/>
      <c r="C331" s="324"/>
      <c r="D331" s="324"/>
      <c r="E331" s="324"/>
      <c r="F331" s="324"/>
      <c r="G331" s="324"/>
      <c r="H331" s="324"/>
    </row>
    <row r="332" spans="1:8" s="32" customFormat="1" ht="15" customHeight="1" x14ac:dyDescent="0.25">
      <c r="A332" s="325" t="str">
        <f>$A$5</f>
        <v>Effective Date, May 1, 2022</v>
      </c>
      <c r="B332" s="325"/>
      <c r="C332" s="325"/>
      <c r="D332" s="325"/>
      <c r="E332" s="325"/>
      <c r="F332" s="325"/>
      <c r="G332" s="325"/>
      <c r="H332" s="325"/>
    </row>
    <row r="333" spans="1:8" s="32" customFormat="1" x14ac:dyDescent="0.25">
      <c r="A333" s="20"/>
      <c r="B333" s="20"/>
      <c r="C333" s="20"/>
      <c r="D333" s="20"/>
      <c r="E333" s="20"/>
      <c r="F333" s="20"/>
      <c r="G333" s="20"/>
      <c r="H333" s="20"/>
    </row>
    <row r="334" spans="1:8" ht="18" x14ac:dyDescent="0.25">
      <c r="A334" s="338" t="s">
        <v>44</v>
      </c>
      <c r="B334" s="339"/>
      <c r="C334" s="339"/>
      <c r="D334" s="339"/>
      <c r="E334" s="339"/>
      <c r="F334" s="339"/>
      <c r="G334" s="339"/>
      <c r="H334" s="339"/>
    </row>
    <row r="335" spans="1:8" x14ac:dyDescent="0.25">
      <c r="A335" s="27"/>
      <c r="B335" s="27"/>
      <c r="C335" s="27"/>
      <c r="D335" s="27"/>
      <c r="E335" s="27"/>
      <c r="F335" s="27"/>
      <c r="G335" s="27"/>
      <c r="H335" s="27"/>
    </row>
    <row r="336" spans="1:8" x14ac:dyDescent="0.25">
      <c r="A336" s="328" t="s">
        <v>105</v>
      </c>
      <c r="B336" s="329"/>
      <c r="C336" s="329"/>
      <c r="D336" s="329"/>
      <c r="E336" s="329"/>
      <c r="F336" s="329"/>
      <c r="G336" s="329"/>
      <c r="H336" s="330"/>
    </row>
    <row r="337" spans="1:8" x14ac:dyDescent="0.25">
      <c r="A337" s="331"/>
      <c r="B337" s="327"/>
      <c r="C337" s="327"/>
      <c r="D337" s="327"/>
      <c r="E337" s="327"/>
      <c r="F337" s="327"/>
      <c r="G337" s="327"/>
      <c r="H337" s="332"/>
    </row>
    <row r="338" spans="1:8" x14ac:dyDescent="0.25">
      <c r="A338" s="331"/>
      <c r="B338" s="327"/>
      <c r="C338" s="327"/>
      <c r="D338" s="327"/>
      <c r="E338" s="327"/>
      <c r="F338" s="327"/>
      <c r="G338" s="327"/>
      <c r="H338" s="332"/>
    </row>
    <row r="339" spans="1:8" x14ac:dyDescent="0.25">
      <c r="A339" s="331"/>
      <c r="B339" s="327"/>
      <c r="C339" s="327"/>
      <c r="D339" s="327"/>
      <c r="E339" s="327"/>
      <c r="F339" s="327"/>
      <c r="G339" s="327"/>
      <c r="H339" s="332"/>
    </row>
    <row r="340" spans="1:8" x14ac:dyDescent="0.25">
      <c r="A340" s="331"/>
      <c r="B340" s="327"/>
      <c r="C340" s="327"/>
      <c r="D340" s="327"/>
      <c r="E340" s="327"/>
      <c r="F340" s="327"/>
      <c r="G340" s="327"/>
      <c r="H340" s="332"/>
    </row>
    <row r="341" spans="1:8" x14ac:dyDescent="0.25">
      <c r="A341" s="333"/>
      <c r="B341" s="334"/>
      <c r="C341" s="334"/>
      <c r="D341" s="334"/>
      <c r="E341" s="334"/>
      <c r="F341" s="334"/>
      <c r="G341" s="334"/>
      <c r="H341" s="335"/>
    </row>
    <row r="342" spans="1:8" x14ac:dyDescent="0.25">
      <c r="A342" s="28" t="s">
        <v>30</v>
      </c>
      <c r="B342" s="27"/>
      <c r="C342" s="27"/>
      <c r="D342" s="27"/>
      <c r="E342" s="27"/>
      <c r="F342" s="27"/>
      <c r="G342" s="27"/>
      <c r="H342" s="27"/>
    </row>
    <row r="343" spans="1:8" x14ac:dyDescent="0.25">
      <c r="A343" s="27"/>
      <c r="B343" s="27"/>
      <c r="C343" s="27"/>
      <c r="D343" s="27"/>
      <c r="E343" s="27"/>
      <c r="F343" s="27"/>
      <c r="G343" s="27"/>
      <c r="H343" s="27"/>
    </row>
    <row r="344" spans="1:8" x14ac:dyDescent="0.25">
      <c r="A344" s="328" t="s">
        <v>79</v>
      </c>
      <c r="B344" s="329"/>
      <c r="C344" s="329"/>
      <c r="D344" s="329"/>
      <c r="E344" s="329"/>
      <c r="F344" s="329"/>
      <c r="G344" s="329"/>
      <c r="H344" s="330"/>
    </row>
    <row r="345" spans="1:8" x14ac:dyDescent="0.25">
      <c r="A345" s="331"/>
      <c r="B345" s="327"/>
      <c r="C345" s="327"/>
      <c r="D345" s="327"/>
      <c r="E345" s="327"/>
      <c r="F345" s="327"/>
      <c r="G345" s="327"/>
      <c r="H345" s="332"/>
    </row>
    <row r="346" spans="1:8" ht="39" customHeight="1" x14ac:dyDescent="0.25">
      <c r="A346" s="333"/>
      <c r="B346" s="334"/>
      <c r="C346" s="334"/>
      <c r="D346" s="334"/>
      <c r="E346" s="334"/>
      <c r="F346" s="334"/>
      <c r="G346" s="334"/>
      <c r="H346" s="335"/>
    </row>
    <row r="347" spans="1:8" x14ac:dyDescent="0.25">
      <c r="A347" s="328" t="s">
        <v>80</v>
      </c>
      <c r="B347" s="329"/>
      <c r="C347" s="329"/>
      <c r="D347" s="329"/>
      <c r="E347" s="329"/>
      <c r="F347" s="329"/>
      <c r="G347" s="329"/>
      <c r="H347" s="330"/>
    </row>
    <row r="348" spans="1:8" x14ac:dyDescent="0.25">
      <c r="A348" s="331"/>
      <c r="B348" s="327"/>
      <c r="C348" s="327"/>
      <c r="D348" s="327"/>
      <c r="E348" s="327"/>
      <c r="F348" s="327"/>
      <c r="G348" s="327"/>
      <c r="H348" s="332"/>
    </row>
    <row r="349" spans="1:8" x14ac:dyDescent="0.25">
      <c r="A349" s="331"/>
      <c r="B349" s="327"/>
      <c r="C349" s="327"/>
      <c r="D349" s="327"/>
      <c r="E349" s="327"/>
      <c r="F349" s="327"/>
      <c r="G349" s="327"/>
      <c r="H349" s="332"/>
    </row>
    <row r="350" spans="1:8" ht="36.75" customHeight="1" x14ac:dyDescent="0.25">
      <c r="A350" s="333"/>
      <c r="B350" s="334"/>
      <c r="C350" s="334"/>
      <c r="D350" s="334"/>
      <c r="E350" s="334"/>
      <c r="F350" s="334"/>
      <c r="G350" s="334"/>
      <c r="H350" s="335"/>
    </row>
    <row r="351" spans="1:8" ht="14.45" customHeight="1" x14ac:dyDescent="0.25">
      <c r="A351" s="328" t="s">
        <v>170</v>
      </c>
      <c r="B351" s="329"/>
      <c r="C351" s="329"/>
      <c r="D351" s="329"/>
      <c r="E351" s="329"/>
      <c r="F351" s="329"/>
      <c r="G351" s="329"/>
      <c r="H351" s="330"/>
    </row>
    <row r="352" spans="1:8" x14ac:dyDescent="0.25">
      <c r="A352" s="331"/>
      <c r="B352" s="327"/>
      <c r="C352" s="327"/>
      <c r="D352" s="327"/>
      <c r="E352" s="327"/>
      <c r="F352" s="327"/>
      <c r="G352" s="327"/>
      <c r="H352" s="332"/>
    </row>
    <row r="353" spans="1:8" ht="36.75" customHeight="1" x14ac:dyDescent="0.25">
      <c r="A353" s="333"/>
      <c r="B353" s="334"/>
      <c r="C353" s="334"/>
      <c r="D353" s="334"/>
      <c r="E353" s="334"/>
      <c r="F353" s="334"/>
      <c r="G353" s="334"/>
      <c r="H353" s="335"/>
    </row>
    <row r="354" spans="1:8" x14ac:dyDescent="0.25">
      <c r="A354" s="328"/>
      <c r="B354" s="329"/>
      <c r="C354" s="329"/>
      <c r="D354" s="329"/>
      <c r="E354" s="329"/>
      <c r="F354" s="329"/>
      <c r="G354" s="329"/>
      <c r="H354" s="330"/>
    </row>
    <row r="355" spans="1:8" x14ac:dyDescent="0.25">
      <c r="A355" s="331"/>
      <c r="B355" s="327"/>
      <c r="C355" s="327"/>
      <c r="D355" s="327"/>
      <c r="E355" s="327"/>
      <c r="F355" s="327"/>
      <c r="G355" s="327"/>
      <c r="H355" s="332"/>
    </row>
    <row r="356" spans="1:8" x14ac:dyDescent="0.25">
      <c r="A356" s="331"/>
      <c r="B356" s="327"/>
      <c r="C356" s="327"/>
      <c r="D356" s="327"/>
      <c r="E356" s="327"/>
      <c r="F356" s="327"/>
      <c r="G356" s="327"/>
      <c r="H356" s="332"/>
    </row>
    <row r="357" spans="1:8" x14ac:dyDescent="0.25">
      <c r="A357" s="333"/>
      <c r="B357" s="334"/>
      <c r="C357" s="334"/>
      <c r="D357" s="334"/>
      <c r="E357" s="334"/>
      <c r="F357" s="334"/>
      <c r="G357" s="334"/>
      <c r="H357" s="335"/>
    </row>
    <row r="358" spans="1:8" ht="15.75" thickBot="1" x14ac:dyDescent="0.3">
      <c r="A358" s="28" t="s">
        <v>113</v>
      </c>
      <c r="B358" s="27"/>
      <c r="C358" s="27"/>
      <c r="D358" s="27"/>
      <c r="E358" s="27"/>
      <c r="F358" s="27"/>
      <c r="G358" s="27"/>
      <c r="H358" s="27"/>
    </row>
    <row r="359" spans="1:8" ht="15.75" thickTop="1" x14ac:dyDescent="0.25">
      <c r="A359" s="326" t="s">
        <v>31</v>
      </c>
      <c r="B359" s="327"/>
      <c r="C359" s="327"/>
      <c r="D359" s="327"/>
      <c r="E359" s="327"/>
      <c r="F359" s="327"/>
      <c r="G359" s="34" t="s">
        <v>32</v>
      </c>
      <c r="H359" s="36">
        <v>4.55</v>
      </c>
    </row>
    <row r="360" spans="1:8" ht="23.25" x14ac:dyDescent="0.25">
      <c r="A360" s="336" t="s">
        <v>14</v>
      </c>
      <c r="B360" s="337"/>
      <c r="C360" s="337"/>
      <c r="D360" s="337"/>
      <c r="E360" s="337"/>
      <c r="F360" s="337"/>
      <c r="G360" s="337"/>
      <c r="H360" s="337"/>
    </row>
    <row r="361" spans="1:8" ht="18" x14ac:dyDescent="0.25">
      <c r="A361" s="324" t="s">
        <v>28</v>
      </c>
      <c r="B361" s="324"/>
      <c r="C361" s="324"/>
      <c r="D361" s="324"/>
      <c r="E361" s="324"/>
      <c r="F361" s="324"/>
      <c r="G361" s="324"/>
      <c r="H361" s="324"/>
    </row>
    <row r="362" spans="1:8" ht="14.65" customHeight="1" x14ac:dyDescent="0.25">
      <c r="A362" s="325" t="str">
        <f>$A$5</f>
        <v>Effective Date, May 1, 2022</v>
      </c>
      <c r="B362" s="325"/>
      <c r="C362" s="325"/>
      <c r="D362" s="325"/>
      <c r="E362" s="325"/>
      <c r="F362" s="325"/>
      <c r="G362" s="325"/>
      <c r="H362" s="325"/>
    </row>
    <row r="363" spans="1:8" s="32" customFormat="1" ht="18" x14ac:dyDescent="0.25">
      <c r="A363" s="122"/>
      <c r="B363" s="123"/>
      <c r="C363" s="123"/>
      <c r="D363" s="123"/>
      <c r="E363" s="123"/>
      <c r="F363" s="123"/>
      <c r="G363" s="123"/>
      <c r="H363" s="123"/>
    </row>
    <row r="364" spans="1:8" ht="18" x14ac:dyDescent="0.25">
      <c r="A364" s="59" t="s">
        <v>122</v>
      </c>
      <c r="B364" s="63"/>
      <c r="C364" s="63"/>
      <c r="D364" s="64"/>
    </row>
    <row r="365" spans="1:8" x14ac:dyDescent="0.25">
      <c r="A365" s="60"/>
      <c r="B365" s="63"/>
      <c r="C365" s="63"/>
      <c r="D365" s="64"/>
    </row>
    <row r="366" spans="1:8" x14ac:dyDescent="0.25">
      <c r="A366" s="60" t="s">
        <v>30</v>
      </c>
      <c r="B366" s="63"/>
      <c r="C366" s="63"/>
      <c r="D366" s="64"/>
    </row>
    <row r="367" spans="1:8" x14ac:dyDescent="0.25">
      <c r="A367" s="60"/>
      <c r="B367" s="63"/>
      <c r="C367" s="63"/>
      <c r="D367" s="64"/>
    </row>
    <row r="368" spans="1:8" x14ac:dyDescent="0.25">
      <c r="A368" s="61" t="s">
        <v>123</v>
      </c>
      <c r="B368" s="63"/>
      <c r="C368" s="63"/>
      <c r="D368" s="64"/>
    </row>
    <row r="369" spans="1:14" x14ac:dyDescent="0.25">
      <c r="A369" s="61" t="s">
        <v>124</v>
      </c>
      <c r="B369" s="63"/>
      <c r="C369" s="63"/>
      <c r="D369" s="64"/>
    </row>
    <row r="370" spans="1:14" x14ac:dyDescent="0.25">
      <c r="A370" s="61" t="s">
        <v>125</v>
      </c>
      <c r="B370" s="63"/>
      <c r="C370" s="63"/>
      <c r="D370" s="64"/>
    </row>
    <row r="371" spans="1:14" x14ac:dyDescent="0.25">
      <c r="A371" s="62"/>
      <c r="B371" s="63"/>
      <c r="C371" s="63"/>
      <c r="D371" s="64"/>
    </row>
    <row r="372" spans="1:14" x14ac:dyDescent="0.25">
      <c r="A372" s="61" t="s">
        <v>126</v>
      </c>
      <c r="B372" s="63"/>
      <c r="C372" s="63"/>
      <c r="D372" s="64"/>
    </row>
    <row r="373" spans="1:14" x14ac:dyDescent="0.25">
      <c r="A373" s="61" t="s">
        <v>127</v>
      </c>
      <c r="B373" s="63"/>
      <c r="C373" s="63"/>
      <c r="D373" s="64"/>
    </row>
    <row r="374" spans="1:14" x14ac:dyDescent="0.25">
      <c r="A374" s="61" t="s">
        <v>128</v>
      </c>
      <c r="B374" s="63"/>
      <c r="C374" s="63"/>
      <c r="D374" s="64"/>
      <c r="N374" t="s">
        <v>93</v>
      </c>
    </row>
    <row r="375" spans="1:14" x14ac:dyDescent="0.25">
      <c r="A375" s="61"/>
      <c r="B375" s="63"/>
      <c r="C375" s="63"/>
      <c r="D375" s="64"/>
    </row>
    <row r="376" spans="1:14" x14ac:dyDescent="0.25">
      <c r="A376" s="61" t="s">
        <v>129</v>
      </c>
      <c r="B376" s="63"/>
      <c r="C376" s="63"/>
      <c r="D376" s="64"/>
    </row>
    <row r="377" spans="1:14" x14ac:dyDescent="0.25">
      <c r="A377" s="355" t="s">
        <v>173</v>
      </c>
      <c r="B377" s="355"/>
      <c r="C377" s="355"/>
      <c r="D377" s="355"/>
      <c r="E377" s="355"/>
      <c r="F377" s="355"/>
    </row>
    <row r="378" spans="1:14" x14ac:dyDescent="0.25">
      <c r="A378" s="61" t="s">
        <v>174</v>
      </c>
      <c r="B378" s="63"/>
      <c r="C378" s="63"/>
      <c r="D378" s="64"/>
    </row>
    <row r="379" spans="1:14" x14ac:dyDescent="0.25">
      <c r="A379" s="61"/>
      <c r="B379" s="63"/>
      <c r="C379" s="63"/>
      <c r="D379" s="64"/>
    </row>
    <row r="380" spans="1:14" x14ac:dyDescent="0.25">
      <c r="A380" s="60"/>
      <c r="B380" s="63"/>
      <c r="C380" s="69"/>
      <c r="D380" s="69"/>
    </row>
    <row r="381" spans="1:14" x14ac:dyDescent="0.25">
      <c r="A381" s="60" t="s">
        <v>132</v>
      </c>
      <c r="B381" s="63"/>
      <c r="C381" s="63"/>
      <c r="D381" s="64"/>
    </row>
    <row r="382" spans="1:14" ht="15.75" thickBot="1" x14ac:dyDescent="0.3">
      <c r="A382" s="60"/>
      <c r="B382" s="63"/>
      <c r="C382" s="63"/>
      <c r="D382" s="64"/>
    </row>
    <row r="383" spans="1:14" ht="16.5" thickTop="1" thickBot="1" x14ac:dyDescent="0.3">
      <c r="A383" s="70" t="s">
        <v>134</v>
      </c>
      <c r="B383" s="65"/>
      <c r="G383" s="291" t="s">
        <v>32</v>
      </c>
      <c r="H383" s="292">
        <v>15</v>
      </c>
    </row>
    <row r="384" spans="1:14" ht="16.5" thickTop="1" thickBot="1" x14ac:dyDescent="0.3">
      <c r="A384" s="71" t="s">
        <v>135</v>
      </c>
      <c r="B384" s="66"/>
      <c r="G384" s="291" t="s">
        <v>32</v>
      </c>
      <c r="H384" s="292">
        <v>30</v>
      </c>
    </row>
    <row r="385" spans="1:11" ht="16.5" thickTop="1" thickBot="1" x14ac:dyDescent="0.3">
      <c r="A385" s="71" t="s">
        <v>136</v>
      </c>
      <c r="B385" s="66"/>
      <c r="G385" s="291" t="s">
        <v>32</v>
      </c>
      <c r="H385" s="292">
        <v>15</v>
      </c>
    </row>
    <row r="386" spans="1:11" ht="15.75" thickTop="1" x14ac:dyDescent="0.25">
      <c r="A386" s="71" t="s">
        <v>137</v>
      </c>
      <c r="B386" s="66"/>
      <c r="G386" s="291" t="s">
        <v>32</v>
      </c>
      <c r="H386" s="292">
        <v>30</v>
      </c>
      <c r="K386" t="s">
        <v>93</v>
      </c>
    </row>
    <row r="387" spans="1:11" x14ac:dyDescent="0.25">
      <c r="A387" s="72"/>
      <c r="B387" s="67"/>
      <c r="G387" s="77"/>
      <c r="H387" s="78"/>
    </row>
    <row r="388" spans="1:11" x14ac:dyDescent="0.25">
      <c r="A388" s="73" t="s">
        <v>133</v>
      </c>
      <c r="B388" s="63"/>
      <c r="G388" s="79"/>
      <c r="H388" s="80"/>
    </row>
    <row r="389" spans="1:11" ht="15.75" thickBot="1" x14ac:dyDescent="0.3">
      <c r="A389" s="74"/>
      <c r="B389" s="68"/>
      <c r="G389" s="81"/>
      <c r="H389" s="82"/>
    </row>
    <row r="390" spans="1:11" ht="21.6" customHeight="1" thickTop="1" thickBot="1" x14ac:dyDescent="0.3">
      <c r="A390" s="354" t="s">
        <v>171</v>
      </c>
      <c r="B390" s="354"/>
      <c r="C390" s="354"/>
      <c r="D390" s="354"/>
      <c r="G390" s="291" t="s">
        <v>139</v>
      </c>
      <c r="H390" s="292">
        <v>1.5</v>
      </c>
    </row>
    <row r="391" spans="1:11" ht="15.75" thickTop="1" x14ac:dyDescent="0.25">
      <c r="A391" s="76" t="s">
        <v>172</v>
      </c>
      <c r="B391" s="66"/>
      <c r="G391" s="291" t="s">
        <v>32</v>
      </c>
      <c r="H391" s="292">
        <v>65</v>
      </c>
    </row>
    <row r="392" spans="1:11" x14ac:dyDescent="0.25">
      <c r="A392" s="32"/>
      <c r="B392" s="32"/>
      <c r="C392" s="32"/>
      <c r="D392" s="32"/>
    </row>
  </sheetData>
  <mergeCells count="135">
    <mergeCell ref="A37:H37"/>
    <mergeCell ref="A66:F66"/>
    <mergeCell ref="A67:F67"/>
    <mergeCell ref="A68:F68"/>
    <mergeCell ref="A42:H47"/>
    <mergeCell ref="A50:H52"/>
    <mergeCell ref="A53:H56"/>
    <mergeCell ref="A60:H63"/>
    <mergeCell ref="A65:F65"/>
    <mergeCell ref="A3:H3"/>
    <mergeCell ref="A4:H4"/>
    <mergeCell ref="A7:H7"/>
    <mergeCell ref="A9:H14"/>
    <mergeCell ref="A17:H19"/>
    <mergeCell ref="A20:H23"/>
    <mergeCell ref="A34:F34"/>
    <mergeCell ref="A35:F35"/>
    <mergeCell ref="A40:H40"/>
    <mergeCell ref="A57:H59"/>
    <mergeCell ref="A27:H30"/>
    <mergeCell ref="A32:F32"/>
    <mergeCell ref="A33:F33"/>
    <mergeCell ref="A5:H5"/>
    <mergeCell ref="A36:H36"/>
    <mergeCell ref="A38:H38"/>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205:H205"/>
    <mergeCell ref="A233:F233"/>
    <mergeCell ref="A227:H230"/>
    <mergeCell ref="A232:F232"/>
    <mergeCell ref="A154:H157"/>
    <mergeCell ref="A158:H160"/>
    <mergeCell ref="A161:H164"/>
    <mergeCell ref="A167:F167"/>
    <mergeCell ref="A134:F134"/>
    <mergeCell ref="A135:F135"/>
    <mergeCell ref="A141:H141"/>
    <mergeCell ref="A165:I165"/>
    <mergeCell ref="A138:H138"/>
    <mergeCell ref="A139:H139"/>
    <mergeCell ref="A137:H137"/>
    <mergeCell ref="A143:H148"/>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257:H259"/>
    <mergeCell ref="A260:H263"/>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234:F234"/>
    <mergeCell ref="A207:H207"/>
    <mergeCell ref="A209:H214"/>
    <mergeCell ref="A217:H219"/>
    <mergeCell ref="A220:H223"/>
    <mergeCell ref="A224:H226"/>
    <mergeCell ref="A203:H203"/>
    <mergeCell ref="A204:H204"/>
    <mergeCell ref="A390:D390"/>
    <mergeCell ref="A377:F377"/>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s>
  <dataValidations count="2">
    <dataValidation type="list" allowBlank="1" showInputMessage="1" showErrorMessage="1" sqref="G383:G386 G390:G391" xr:uid="{00000000-0002-0000-0500-000000000000}">
      <formula1>Units2</formula1>
    </dataValidation>
    <dataValidation type="list" allowBlank="1" showInputMessage="1" showErrorMessage="1" sqref="A383:A386" xr:uid="{00000000-0002-0000-0500-000001000000}">
      <formula1>CustomerAdministration</formula1>
    </dataValidation>
  </dataValidations>
  <printOptions horizontalCentered="1"/>
  <pageMargins left="0.7" right="0.7" top="1.25" bottom="0.75" header="0.3" footer="0.3"/>
  <pageSetup scale="74" fitToHeight="0" orientation="portrait" r:id="rId1"/>
  <rowBreaks count="11" manualBreakCount="11">
    <brk id="35" max="16383" man="1"/>
    <brk id="69" max="7" man="1"/>
    <brk id="102" max="7" man="1"/>
    <brk id="136" max="7" man="1"/>
    <brk id="170" max="7" man="1"/>
    <brk id="202" max="7" man="1"/>
    <brk id="235" max="7" man="1"/>
    <brk id="266" max="7" man="1"/>
    <brk id="297" max="7" man="1"/>
    <brk id="329" max="7" man="1"/>
    <brk id="359" max="7" man="1"/>
  </rowBreaks>
  <ignoredErrors>
    <ignoredError sqref="H387:H389 H65:H6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P251"/>
  <sheetViews>
    <sheetView topLeftCell="B1" zoomScaleNormal="100" workbookViewId="0">
      <selection activeCell="E10" sqref="E10"/>
    </sheetView>
  </sheetViews>
  <sheetFormatPr defaultColWidth="3.7109375" defaultRowHeight="15" x14ac:dyDescent="0.25"/>
  <cols>
    <col min="1" max="1" width="3.7109375" style="133"/>
    <col min="2" max="2" width="31.5703125" style="133" customWidth="1"/>
    <col min="3" max="3" width="8.42578125" style="133" customWidth="1"/>
    <col min="4" max="4" width="11" style="133" bestFit="1" customWidth="1"/>
    <col min="5" max="5" width="10" style="133" bestFit="1" customWidth="1"/>
    <col min="6" max="6" width="12.7109375" style="133" bestFit="1" customWidth="1"/>
    <col min="7" max="7" width="3.7109375" style="133"/>
    <col min="8" max="8" width="11" style="133" bestFit="1" customWidth="1"/>
    <col min="9" max="9" width="10" style="133" bestFit="1" customWidth="1"/>
    <col min="10" max="10" width="12.7109375" style="133" bestFit="1" customWidth="1"/>
    <col min="11" max="11" width="12" style="133" bestFit="1" customWidth="1"/>
    <col min="12" max="12" width="12.7109375" style="133" bestFit="1" customWidth="1"/>
    <col min="13" max="13" width="3.7109375" style="133"/>
    <col min="14" max="14" width="8.28515625" style="133" bestFit="1" customWidth="1"/>
    <col min="15" max="15" width="3.7109375" style="133" customWidth="1"/>
    <col min="16" max="16384" width="3.7109375" style="133"/>
  </cols>
  <sheetData>
    <row r="1" spans="2:15" x14ac:dyDescent="0.25">
      <c r="B1" s="138"/>
      <c r="C1" s="138"/>
      <c r="D1" s="138"/>
      <c r="E1" s="138"/>
      <c r="F1" s="138"/>
      <c r="G1" s="138"/>
      <c r="H1" s="138"/>
      <c r="I1" s="138"/>
      <c r="J1" s="138"/>
      <c r="K1" s="195"/>
      <c r="L1" s="195"/>
    </row>
    <row r="2" spans="2:15" x14ac:dyDescent="0.25">
      <c r="B2" s="135" t="str">
        <f>'Summary Sheet'!E4</f>
        <v>Effective Date, May 1, 2022</v>
      </c>
      <c r="C2" s="138"/>
      <c r="D2" s="138"/>
      <c r="E2" s="138"/>
      <c r="F2" s="138"/>
      <c r="G2" s="138"/>
      <c r="H2" s="138"/>
      <c r="I2" s="138"/>
      <c r="J2" s="138"/>
      <c r="K2" s="195"/>
      <c r="L2" s="195"/>
    </row>
    <row r="3" spans="2:15" x14ac:dyDescent="0.25">
      <c r="B3" s="286" t="s">
        <v>166</v>
      </c>
      <c r="C3" s="287"/>
      <c r="D3" s="287"/>
      <c r="E3" s="287"/>
      <c r="F3" s="138"/>
      <c r="G3" s="138"/>
      <c r="H3" s="138"/>
      <c r="I3" s="138"/>
      <c r="J3" s="138"/>
      <c r="K3" s="195"/>
      <c r="L3" s="195"/>
    </row>
    <row r="4" spans="2:15" x14ac:dyDescent="0.25">
      <c r="B4" s="135"/>
      <c r="C4" s="138"/>
      <c r="D4" s="138"/>
      <c r="E4" s="138"/>
      <c r="F4" s="138"/>
      <c r="G4" s="138"/>
      <c r="H4" s="138"/>
      <c r="I4" s="138"/>
      <c r="J4" s="138"/>
      <c r="K4" s="195"/>
      <c r="L4" s="195"/>
    </row>
    <row r="5" spans="2:15" x14ac:dyDescent="0.25">
      <c r="B5" s="135" t="s">
        <v>52</v>
      </c>
      <c r="C5" s="356" t="str">
        <f>'Current Tariff Schedule'!A7</f>
        <v>YEAR-ROUND RESIDENTIAL - R2 Service Classification</v>
      </c>
      <c r="D5" s="356"/>
      <c r="E5" s="356"/>
      <c r="F5" s="356"/>
      <c r="G5" s="356"/>
      <c r="H5" s="356"/>
      <c r="I5" s="356"/>
      <c r="J5" s="356"/>
      <c r="K5" s="136"/>
      <c r="L5" s="136"/>
    </row>
    <row r="6" spans="2:15" x14ac:dyDescent="0.25">
      <c r="B6" s="137"/>
      <c r="C6" s="139"/>
      <c r="D6" s="141"/>
      <c r="E6" s="140"/>
      <c r="F6" s="140"/>
      <c r="G6" s="140"/>
      <c r="H6" s="140"/>
      <c r="I6" s="140"/>
      <c r="J6" s="140"/>
      <c r="K6" s="141" t="s">
        <v>93</v>
      </c>
      <c r="L6" s="141"/>
    </row>
    <row r="7" spans="2:15" x14ac:dyDescent="0.25">
      <c r="B7" s="135" t="s">
        <v>61</v>
      </c>
      <c r="C7" s="142"/>
      <c r="D7" s="196">
        <v>0</v>
      </c>
      <c r="E7" s="142"/>
      <c r="F7" s="142"/>
      <c r="G7" s="142"/>
      <c r="H7" s="142"/>
      <c r="I7" s="142"/>
      <c r="J7" s="142"/>
      <c r="K7" s="197"/>
      <c r="L7" s="197"/>
    </row>
    <row r="8" spans="2:15" x14ac:dyDescent="0.25">
      <c r="B8" s="135" t="s">
        <v>62</v>
      </c>
      <c r="C8" s="143" t="s">
        <v>63</v>
      </c>
      <c r="D8" s="145">
        <v>750</v>
      </c>
    </row>
    <row r="9" spans="2:15" x14ac:dyDescent="0.25">
      <c r="B9" s="138"/>
      <c r="C9" s="138"/>
      <c r="E9" s="146"/>
      <c r="F9" s="138"/>
      <c r="G9" s="138"/>
      <c r="H9" s="138"/>
      <c r="I9" s="138"/>
      <c r="J9" s="138"/>
      <c r="K9" s="138"/>
      <c r="L9" s="138"/>
    </row>
    <row r="10" spans="2:15" x14ac:dyDescent="0.25">
      <c r="B10" s="147" t="s">
        <v>64</v>
      </c>
      <c r="D10" s="138"/>
      <c r="E10" s="144"/>
    </row>
    <row r="11" spans="2:15" s="194" customFormat="1" x14ac:dyDescent="0.25">
      <c r="B11" s="268" t="s">
        <v>65</v>
      </c>
      <c r="C11" s="269" t="s">
        <v>66</v>
      </c>
      <c r="D11" s="270"/>
      <c r="E11" s="271"/>
      <c r="L11" s="272"/>
      <c r="M11" s="194" t="s">
        <v>93</v>
      </c>
    </row>
    <row r="12" spans="2:15" x14ac:dyDescent="0.25">
      <c r="B12" s="148"/>
      <c r="C12" s="149"/>
      <c r="D12" s="198" t="s">
        <v>67</v>
      </c>
      <c r="E12" s="198"/>
      <c r="F12" s="198"/>
      <c r="G12" s="198"/>
      <c r="H12" s="198"/>
      <c r="I12" s="198"/>
      <c r="J12" s="138"/>
      <c r="K12" s="138"/>
      <c r="L12" s="138"/>
    </row>
    <row r="13" spans="2:15" x14ac:dyDescent="0.25">
      <c r="B13" s="195"/>
      <c r="C13" s="199"/>
      <c r="D13" s="357" t="s">
        <v>68</v>
      </c>
      <c r="E13" s="358"/>
      <c r="F13" s="359"/>
      <c r="G13" s="138"/>
      <c r="H13" s="357" t="s">
        <v>69</v>
      </c>
      <c r="I13" s="358"/>
      <c r="J13" s="359"/>
      <c r="K13" s="357" t="s">
        <v>70</v>
      </c>
      <c r="L13" s="359"/>
    </row>
    <row r="14" spans="2:15" ht="15.75" customHeight="1" x14ac:dyDescent="0.25">
      <c r="B14" s="195"/>
      <c r="C14" s="199"/>
      <c r="D14" s="150" t="s">
        <v>71</v>
      </c>
      <c r="E14" s="150" t="s">
        <v>72</v>
      </c>
      <c r="F14" s="152" t="s">
        <v>73</v>
      </c>
      <c r="G14" s="138"/>
      <c r="H14" s="150" t="s">
        <v>71</v>
      </c>
      <c r="I14" s="150" t="s">
        <v>72</v>
      </c>
      <c r="J14" s="151" t="s">
        <v>73</v>
      </c>
      <c r="K14" s="362" t="s">
        <v>74</v>
      </c>
      <c r="L14" s="362" t="s">
        <v>75</v>
      </c>
      <c r="O14" s="133" t="s">
        <v>93</v>
      </c>
    </row>
    <row r="15" spans="2:15" x14ac:dyDescent="0.25">
      <c r="B15" s="195"/>
      <c r="C15" s="199"/>
      <c r="D15" s="153" t="s">
        <v>76</v>
      </c>
      <c r="E15" s="153"/>
      <c r="F15" s="154" t="s">
        <v>76</v>
      </c>
      <c r="G15" s="138"/>
      <c r="H15" s="153" t="s">
        <v>76</v>
      </c>
      <c r="I15" s="153"/>
      <c r="J15" s="154" t="s">
        <v>76</v>
      </c>
      <c r="K15" s="363"/>
      <c r="L15" s="363"/>
    </row>
    <row r="16" spans="2:15" x14ac:dyDescent="0.25">
      <c r="B16" s="256" t="s">
        <v>77</v>
      </c>
      <c r="C16" s="257"/>
      <c r="D16" s="282">
        <f>'Current Tariff Schedule'!H32</f>
        <v>20.95</v>
      </c>
      <c r="E16" s="179">
        <v>1</v>
      </c>
      <c r="F16" s="156">
        <f>D16*E16</f>
        <v>20.95</v>
      </c>
      <c r="G16" s="157"/>
      <c r="H16" s="290">
        <f>'Proposed Tariff Schedule'!H32</f>
        <v>21.64</v>
      </c>
      <c r="I16" s="202">
        <v>1</v>
      </c>
      <c r="J16" s="203">
        <f t="shared" ref="J16:J19" si="0">H16*I16</f>
        <v>21.64</v>
      </c>
      <c r="K16" s="158">
        <f>J16-F16</f>
        <v>0.69000000000000128</v>
      </c>
      <c r="L16" s="159">
        <f>K16/F16</f>
        <v>3.2935560859188605E-2</v>
      </c>
    </row>
    <row r="17" spans="2:15" x14ac:dyDescent="0.25">
      <c r="B17" s="258" t="s">
        <v>33</v>
      </c>
      <c r="C17" s="201"/>
      <c r="D17" s="281">
        <f>'Current Tariff Schedule'!H33</f>
        <v>9.8500000000000004E-2</v>
      </c>
      <c r="E17" s="205">
        <f>IF(D8&lt;1000, D8, 1000)</f>
        <v>750</v>
      </c>
      <c r="F17" s="203">
        <f>E17*D17</f>
        <v>73.875</v>
      </c>
      <c r="G17" s="157"/>
      <c r="H17" s="281">
        <f>'Proposed Tariff Schedule'!H33</f>
        <v>0.1018</v>
      </c>
      <c r="I17" s="205">
        <f>IF(D8&lt;1000, D8, 1000)</f>
        <v>750</v>
      </c>
      <c r="J17" s="203">
        <f>H17*I17</f>
        <v>76.349999999999994</v>
      </c>
      <c r="K17" s="158">
        <f>J17-F17</f>
        <v>2.4749999999999943</v>
      </c>
      <c r="L17" s="159">
        <f>K17/F17</f>
        <v>3.3502538071065915E-2</v>
      </c>
    </row>
    <row r="18" spans="2:15" x14ac:dyDescent="0.25">
      <c r="B18" s="258" t="s">
        <v>98</v>
      </c>
      <c r="C18" s="201"/>
      <c r="D18" s="281">
        <f>'Current Tariff Schedule'!H34</f>
        <v>0.13150000000000001</v>
      </c>
      <c r="E18" s="205">
        <f>IF(D8&lt;=2500, D8-E17,1500)</f>
        <v>0</v>
      </c>
      <c r="F18" s="203">
        <f t="shared" ref="F18:F19" si="1">E18*D18</f>
        <v>0</v>
      </c>
      <c r="G18" s="157"/>
      <c r="H18" s="281">
        <f>'Proposed Tariff Schedule'!H34</f>
        <v>0.1358</v>
      </c>
      <c r="I18" s="205">
        <f>IF(D8&lt;=2500, D8-I17,1500)</f>
        <v>0</v>
      </c>
      <c r="J18" s="203">
        <f t="shared" si="0"/>
        <v>0</v>
      </c>
      <c r="K18" s="158">
        <f>J18-F18</f>
        <v>0</v>
      </c>
      <c r="L18" s="159"/>
    </row>
    <row r="19" spans="2:15" x14ac:dyDescent="0.25">
      <c r="B19" s="258" t="s">
        <v>99</v>
      </c>
      <c r="C19" s="201"/>
      <c r="D19" s="281">
        <f>'Current Tariff Schedule'!H35</f>
        <v>0.19819999999999999</v>
      </c>
      <c r="E19" s="205">
        <f>IF(D8&gt;2500, D8-2500, 0)</f>
        <v>0</v>
      </c>
      <c r="F19" s="203">
        <f t="shared" si="1"/>
        <v>0</v>
      </c>
      <c r="G19" s="157"/>
      <c r="H19" s="281">
        <f>'Proposed Tariff Schedule'!H35</f>
        <v>0.20469999999999999</v>
      </c>
      <c r="I19" s="205">
        <f>IF(D8&gt;2500, D8-2500, 0)</f>
        <v>0</v>
      </c>
      <c r="J19" s="203">
        <f t="shared" si="0"/>
        <v>0</v>
      </c>
      <c r="K19" s="158">
        <f>J19-F19</f>
        <v>0</v>
      </c>
      <c r="L19" s="159"/>
      <c r="O19" s="192"/>
    </row>
    <row r="20" spans="2:15" x14ac:dyDescent="0.25">
      <c r="B20" s="258"/>
      <c r="C20" s="201"/>
      <c r="D20" s="225"/>
      <c r="E20" s="235"/>
      <c r="F20" s="203"/>
      <c r="G20" s="157"/>
      <c r="H20" s="204"/>
      <c r="I20" s="235"/>
      <c r="J20" s="203"/>
      <c r="K20" s="158"/>
      <c r="L20" s="159"/>
      <c r="O20" s="192"/>
    </row>
    <row r="21" spans="2:15" ht="15.75" thickBot="1" x14ac:dyDescent="0.3">
      <c r="B21" s="206" t="s">
        <v>118</v>
      </c>
      <c r="C21" s="207"/>
      <c r="D21" s="236"/>
      <c r="E21" s="237"/>
      <c r="F21" s="238">
        <f>SUM(F16:F20)</f>
        <v>94.825000000000003</v>
      </c>
      <c r="G21" s="239"/>
      <c r="H21" s="236"/>
      <c r="I21" s="237"/>
      <c r="J21" s="238">
        <f>SUM(J16:J20)</f>
        <v>97.99</v>
      </c>
      <c r="K21" s="241">
        <f>J21-F21</f>
        <v>3.164999999999992</v>
      </c>
      <c r="L21" s="234">
        <f>K21/F21</f>
        <v>3.3377273925652436E-2</v>
      </c>
    </row>
    <row r="22" spans="2:15" ht="16.149999999999999" customHeight="1" thickBot="1" x14ac:dyDescent="0.3">
      <c r="B22" s="259"/>
      <c r="C22" s="208"/>
      <c r="D22" s="209"/>
      <c r="E22" s="210"/>
      <c r="F22" s="211"/>
      <c r="G22" s="157"/>
      <c r="H22" s="212"/>
      <c r="I22" s="210"/>
      <c r="J22" s="214"/>
      <c r="K22" s="215"/>
      <c r="L22" s="248"/>
    </row>
    <row r="23" spans="2:15" ht="15.6" customHeight="1" x14ac:dyDescent="0.25">
      <c r="B23" s="260" t="s">
        <v>117</v>
      </c>
      <c r="C23" s="155"/>
      <c r="D23" s="172"/>
      <c r="E23" s="173"/>
      <c r="F23" s="176">
        <f>F21</f>
        <v>94.825000000000003</v>
      </c>
      <c r="G23" s="157"/>
      <c r="H23" s="174"/>
      <c r="I23" s="174"/>
      <c r="J23" s="175">
        <f>J21</f>
        <v>97.99</v>
      </c>
      <c r="K23" s="158">
        <f>J23-F23</f>
        <v>3.164999999999992</v>
      </c>
      <c r="L23" s="159">
        <f>K23/F23</f>
        <v>3.3377273925652436E-2</v>
      </c>
    </row>
    <row r="24" spans="2:15" x14ac:dyDescent="0.25">
      <c r="B24" s="261" t="s">
        <v>78</v>
      </c>
      <c r="C24" s="155"/>
      <c r="D24" s="172">
        <v>0.05</v>
      </c>
      <c r="E24" s="177"/>
      <c r="F24" s="180">
        <f>D24*F23</f>
        <v>4.74125</v>
      </c>
      <c r="G24" s="157"/>
      <c r="H24" s="172">
        <v>0.05</v>
      </c>
      <c r="I24" s="179"/>
      <c r="J24" s="216">
        <f>J23*H24</f>
        <v>4.8994999999999997</v>
      </c>
      <c r="K24" s="158">
        <f>J24-F24</f>
        <v>0.15824999999999978</v>
      </c>
      <c r="L24" s="159">
        <f>K24/F24</f>
        <v>3.337727392565247E-2</v>
      </c>
    </row>
    <row r="25" spans="2:15" s="193" customFormat="1" x14ac:dyDescent="0.25">
      <c r="B25" s="262" t="s">
        <v>164</v>
      </c>
      <c r="C25" s="155"/>
      <c r="D25" s="179"/>
      <c r="E25" s="177"/>
      <c r="F25" s="180">
        <f>F23+F24</f>
        <v>99.566249999999997</v>
      </c>
      <c r="G25" s="157"/>
      <c r="H25" s="179"/>
      <c r="I25" s="179"/>
      <c r="J25" s="216">
        <f>SUM(J23:J24)</f>
        <v>102.8895</v>
      </c>
      <c r="K25" s="158">
        <f>J25-F25</f>
        <v>3.3232500000000016</v>
      </c>
      <c r="L25" s="159">
        <f>K25/F25</f>
        <v>3.3377273925652533E-2</v>
      </c>
    </row>
    <row r="26" spans="2:15" s="193" customFormat="1" x14ac:dyDescent="0.25">
      <c r="B26" s="262" t="s">
        <v>162</v>
      </c>
      <c r="C26" s="155"/>
      <c r="D26" s="289">
        <v>0.17</v>
      </c>
      <c r="E26" s="177"/>
      <c r="F26" s="217">
        <f>-F25*D26</f>
        <v>-16.9262625</v>
      </c>
      <c r="G26" s="157"/>
      <c r="H26" s="289">
        <f>D26</f>
        <v>0.17</v>
      </c>
      <c r="I26" s="179"/>
      <c r="J26" s="219">
        <f>-H26*J25</f>
        <v>-17.491215</v>
      </c>
      <c r="K26" s="220">
        <f>J26-F26</f>
        <v>-0.56495250000000041</v>
      </c>
      <c r="L26" s="159"/>
      <c r="N26" s="285"/>
    </row>
    <row r="27" spans="2:15" ht="15.75" thickBot="1" x14ac:dyDescent="0.3">
      <c r="B27" s="360" t="s">
        <v>150</v>
      </c>
      <c r="C27" s="361"/>
      <c r="D27" s="182"/>
      <c r="E27" s="183"/>
      <c r="F27" s="185">
        <f>SUM(F25:F25)+F26</f>
        <v>82.639987499999989</v>
      </c>
      <c r="G27" s="157"/>
      <c r="H27" s="184"/>
      <c r="I27" s="184"/>
      <c r="J27" s="221">
        <f>SUM(J25:J25)+J26</f>
        <v>85.398285000000001</v>
      </c>
      <c r="K27" s="288">
        <f>J27-F27</f>
        <v>2.7582975000000118</v>
      </c>
      <c r="L27" s="222">
        <f>K27/F27</f>
        <v>3.3377273925652665E-2</v>
      </c>
    </row>
    <row r="28" spans="2:15" ht="15.75" thickBot="1" x14ac:dyDescent="0.3">
      <c r="B28" s="263"/>
      <c r="C28" s="166"/>
      <c r="D28" s="186"/>
      <c r="E28" s="187"/>
      <c r="F28" s="223"/>
      <c r="G28" s="157"/>
      <c r="H28" s="186"/>
      <c r="I28" s="188"/>
      <c r="J28" s="189"/>
      <c r="K28" s="190"/>
      <c r="L28" s="246"/>
      <c r="N28" s="133" t="s">
        <v>93</v>
      </c>
    </row>
    <row r="29" spans="2:15" x14ac:dyDescent="0.25">
      <c r="B29" s="138"/>
      <c r="C29" s="138"/>
      <c r="G29" s="157"/>
      <c r="J29" s="224"/>
    </row>
    <row r="30" spans="2:15" x14ac:dyDescent="0.25">
      <c r="B30" s="138"/>
      <c r="C30" s="138"/>
      <c r="G30" s="157"/>
      <c r="K30" s="134"/>
      <c r="L30" s="134"/>
      <c r="M30" s="134"/>
    </row>
    <row r="31" spans="2:15" x14ac:dyDescent="0.25">
      <c r="B31" s="135" t="s">
        <v>52</v>
      </c>
      <c r="C31" s="356" t="str">
        <f>'Current Tariff Schedule'!A41</f>
        <v>SEASONAL RESIDENTIAL - NORMAL DENSITY [R4] Service Classification</v>
      </c>
      <c r="D31" s="356"/>
      <c r="E31" s="356"/>
      <c r="F31" s="356"/>
      <c r="G31" s="356"/>
      <c r="H31" s="356"/>
      <c r="I31" s="356"/>
      <c r="J31" s="356"/>
      <c r="K31" s="136"/>
      <c r="L31" s="136"/>
      <c r="M31" s="134"/>
    </row>
    <row r="32" spans="2:15" x14ac:dyDescent="0.25">
      <c r="B32" s="137"/>
      <c r="C32" s="139"/>
      <c r="D32" s="141"/>
      <c r="E32" s="140"/>
      <c r="F32" s="140"/>
      <c r="G32" s="140"/>
      <c r="H32" s="140"/>
      <c r="I32" s="140"/>
      <c r="J32" s="140"/>
      <c r="K32" s="140"/>
      <c r="L32" s="140"/>
    </row>
    <row r="33" spans="2:16" x14ac:dyDescent="0.25">
      <c r="B33" s="135" t="s">
        <v>61</v>
      </c>
      <c r="C33" s="142"/>
      <c r="D33" s="196">
        <v>0</v>
      </c>
      <c r="E33" s="142"/>
      <c r="F33" s="142"/>
      <c r="G33" s="142"/>
      <c r="H33" s="142"/>
      <c r="I33" s="142"/>
      <c r="J33" s="142"/>
      <c r="K33" s="142"/>
      <c r="L33" s="142"/>
      <c r="O33" s="194"/>
      <c r="P33" s="194"/>
    </row>
    <row r="34" spans="2:16" x14ac:dyDescent="0.25">
      <c r="B34" s="135" t="s">
        <v>62</v>
      </c>
      <c r="C34" s="143" t="s">
        <v>63</v>
      </c>
      <c r="D34" s="145">
        <v>250</v>
      </c>
      <c r="O34" s="194"/>
      <c r="P34" s="194"/>
    </row>
    <row r="35" spans="2:16" x14ac:dyDescent="0.25">
      <c r="B35" s="138"/>
      <c r="C35" s="138"/>
      <c r="D35" s="138"/>
      <c r="E35" s="146"/>
      <c r="F35" s="138"/>
      <c r="G35" s="138"/>
      <c r="H35" s="138"/>
      <c r="I35" s="138"/>
      <c r="J35" s="138"/>
      <c r="K35" s="138"/>
      <c r="L35" s="138"/>
    </row>
    <row r="36" spans="2:16" x14ac:dyDescent="0.25">
      <c r="B36" s="147" t="s">
        <v>64</v>
      </c>
      <c r="E36" s="144"/>
    </row>
    <row r="37" spans="2:16" s="194" customFormat="1" x14ac:dyDescent="0.25">
      <c r="B37" s="268" t="s">
        <v>65</v>
      </c>
      <c r="C37" s="269" t="s">
        <v>66</v>
      </c>
      <c r="D37" s="270"/>
      <c r="E37" s="271"/>
    </row>
    <row r="38" spans="2:16" x14ac:dyDescent="0.25">
      <c r="B38" s="148"/>
      <c r="C38" s="149"/>
      <c r="D38" s="198" t="s">
        <v>67</v>
      </c>
      <c r="E38" s="198"/>
      <c r="F38" s="198"/>
      <c r="G38" s="198"/>
      <c r="H38" s="198"/>
      <c r="I38" s="198"/>
      <c r="J38" s="138"/>
      <c r="K38" s="138"/>
      <c r="L38" s="138"/>
    </row>
    <row r="39" spans="2:16" x14ac:dyDescent="0.25">
      <c r="B39" s="195"/>
      <c r="C39" s="199"/>
      <c r="D39" s="357" t="s">
        <v>68</v>
      </c>
      <c r="E39" s="358"/>
      <c r="F39" s="359"/>
      <c r="G39" s="138"/>
      <c r="H39" s="357" t="s">
        <v>69</v>
      </c>
      <c r="I39" s="358"/>
      <c r="J39" s="359"/>
      <c r="K39" s="357" t="s">
        <v>70</v>
      </c>
      <c r="L39" s="359"/>
    </row>
    <row r="40" spans="2:16" ht="15.75" customHeight="1" x14ac:dyDescent="0.25">
      <c r="B40" s="195"/>
      <c r="C40" s="199"/>
      <c r="D40" s="150" t="s">
        <v>71</v>
      </c>
      <c r="E40" s="150" t="s">
        <v>72</v>
      </c>
      <c r="F40" s="152" t="s">
        <v>73</v>
      </c>
      <c r="G40" s="138"/>
      <c r="H40" s="150" t="s">
        <v>71</v>
      </c>
      <c r="I40" s="152" t="s">
        <v>72</v>
      </c>
      <c r="J40" s="151" t="s">
        <v>73</v>
      </c>
      <c r="K40" s="362" t="s">
        <v>74</v>
      </c>
      <c r="L40" s="362" t="s">
        <v>75</v>
      </c>
    </row>
    <row r="41" spans="2:16" x14ac:dyDescent="0.25">
      <c r="B41" s="195"/>
      <c r="C41" s="199"/>
      <c r="D41" s="153" t="s">
        <v>76</v>
      </c>
      <c r="E41" s="153"/>
      <c r="F41" s="154" t="s">
        <v>76</v>
      </c>
      <c r="G41" s="138"/>
      <c r="H41" s="153" t="s">
        <v>76</v>
      </c>
      <c r="I41" s="153"/>
      <c r="J41" s="154" t="s">
        <v>76</v>
      </c>
      <c r="K41" s="363"/>
      <c r="L41" s="363"/>
    </row>
    <row r="42" spans="2:16" x14ac:dyDescent="0.25">
      <c r="B42" s="256" t="s">
        <v>77</v>
      </c>
      <c r="C42" s="257"/>
      <c r="D42" s="282">
        <f>'Current Tariff Schedule'!H66</f>
        <v>35.4</v>
      </c>
      <c r="E42" s="179">
        <v>1</v>
      </c>
      <c r="F42" s="156">
        <f>D42*E42</f>
        <v>35.4</v>
      </c>
      <c r="G42" s="157"/>
      <c r="H42" s="290">
        <f>'Proposed Tariff Schedule'!H65</f>
        <v>36.57</v>
      </c>
      <c r="I42" s="202">
        <v>1</v>
      </c>
      <c r="J42" s="203">
        <f>H42*I42</f>
        <v>36.57</v>
      </c>
      <c r="K42" s="158">
        <f>J42-F42</f>
        <v>1.1700000000000017</v>
      </c>
      <c r="L42" s="159">
        <f>K42/F42</f>
        <v>3.3050847457627167E-2</v>
      </c>
    </row>
    <row r="43" spans="2:16" x14ac:dyDescent="0.25">
      <c r="B43" s="258" t="s">
        <v>33</v>
      </c>
      <c r="C43" s="201"/>
      <c r="D43" s="281">
        <f>'Current Tariff Schedule'!H67</f>
        <v>9.8500000000000004E-2</v>
      </c>
      <c r="E43" s="205">
        <f>IF(D34&lt;1000, D34, 1000)</f>
        <v>250</v>
      </c>
      <c r="F43" s="203">
        <f>D43*E43</f>
        <v>24.625</v>
      </c>
      <c r="G43" s="157"/>
      <c r="H43" s="281">
        <f>'Proposed Tariff Schedule'!H66</f>
        <v>0.1018</v>
      </c>
      <c r="I43" s="205">
        <f>IF(D34&lt;1000, D34, 1000)</f>
        <v>250</v>
      </c>
      <c r="J43" s="203">
        <f>H43*I43</f>
        <v>25.45</v>
      </c>
      <c r="K43" s="158">
        <f>J43-F43</f>
        <v>0.82499999999999929</v>
      </c>
      <c r="L43" s="159">
        <f>K43/F43</f>
        <v>3.3502538071065964E-2</v>
      </c>
    </row>
    <row r="44" spans="2:16" x14ac:dyDescent="0.25">
      <c r="B44" s="258" t="s">
        <v>98</v>
      </c>
      <c r="C44" s="201"/>
      <c r="D44" s="281">
        <f>'Current Tariff Schedule'!H68</f>
        <v>0.13150000000000001</v>
      </c>
      <c r="E44" s="205">
        <f>IF(D34&lt;=2500, D34-E43,1500)</f>
        <v>0</v>
      </c>
      <c r="F44" s="203">
        <f>D44*E44</f>
        <v>0</v>
      </c>
      <c r="G44" s="157"/>
      <c r="H44" s="281">
        <f>'Proposed Tariff Schedule'!H34</f>
        <v>0.1358</v>
      </c>
      <c r="I44" s="205">
        <f>IF(D34&lt;=2500, D34-I43,1500)</f>
        <v>0</v>
      </c>
      <c r="J44" s="203">
        <f>H44*I44</f>
        <v>0</v>
      </c>
      <c r="K44" s="158">
        <f>J44-F44</f>
        <v>0</v>
      </c>
      <c r="L44" s="159"/>
    </row>
    <row r="45" spans="2:16" x14ac:dyDescent="0.25">
      <c r="B45" s="258" t="s">
        <v>99</v>
      </c>
      <c r="C45" s="201"/>
      <c r="D45" s="281">
        <f>'Current Tariff Schedule'!H69</f>
        <v>0.19819999999999999</v>
      </c>
      <c r="E45" s="205">
        <f>IF(D34&gt;2500, D34-2500, 0)</f>
        <v>0</v>
      </c>
      <c r="F45" s="203">
        <f>D45*E45</f>
        <v>0</v>
      </c>
      <c r="G45" s="157"/>
      <c r="H45" s="281">
        <f>'Proposed Tariff Schedule'!H35</f>
        <v>0.20469999999999999</v>
      </c>
      <c r="I45" s="205">
        <f>IF(D34&gt;2500, D34-2500, 0)</f>
        <v>0</v>
      </c>
      <c r="J45" s="203">
        <f>H45*I45</f>
        <v>0</v>
      </c>
      <c r="K45" s="158">
        <f>J45-F45</f>
        <v>0</v>
      </c>
      <c r="L45" s="159"/>
      <c r="O45" s="192"/>
    </row>
    <row r="46" spans="2:16" x14ac:dyDescent="0.25">
      <c r="B46" s="258"/>
      <c r="C46" s="201"/>
      <c r="D46" s="225"/>
      <c r="E46" s="235"/>
      <c r="F46" s="203">
        <f>E46*D46</f>
        <v>0</v>
      </c>
      <c r="G46" s="157"/>
      <c r="H46" s="204"/>
      <c r="I46" s="235"/>
      <c r="J46" s="203"/>
      <c r="K46" s="158"/>
      <c r="L46" s="249"/>
      <c r="O46" s="192"/>
    </row>
    <row r="47" spans="2:16" ht="15.75" thickBot="1" x14ac:dyDescent="0.3">
      <c r="B47" s="206" t="s">
        <v>118</v>
      </c>
      <c r="C47" s="207"/>
      <c r="D47" s="236"/>
      <c r="E47" s="237"/>
      <c r="F47" s="238">
        <f>SUM(F42:F46)</f>
        <v>60.024999999999999</v>
      </c>
      <c r="G47" s="239"/>
      <c r="H47" s="236"/>
      <c r="I47" s="240"/>
      <c r="J47" s="238">
        <f>SUM(J42:J46)</f>
        <v>62.019999999999996</v>
      </c>
      <c r="K47" s="241">
        <f>J47-F47</f>
        <v>1.9949999999999974</v>
      </c>
      <c r="L47" s="250">
        <f>K47/F47</f>
        <v>3.32361516034985E-2</v>
      </c>
    </row>
    <row r="48" spans="2:16" ht="16.149999999999999" customHeight="1" thickBot="1" x14ac:dyDescent="0.3">
      <c r="B48" s="259"/>
      <c r="C48" s="208"/>
      <c r="D48" s="209"/>
      <c r="E48" s="210"/>
      <c r="F48" s="211"/>
      <c r="G48" s="157"/>
      <c r="H48" s="212"/>
      <c r="I48" s="213"/>
      <c r="J48" s="214"/>
      <c r="K48" s="215"/>
      <c r="L48" s="251"/>
    </row>
    <row r="49" spans="2:12" ht="15.6" customHeight="1" x14ac:dyDescent="0.25">
      <c r="B49" s="260" t="s">
        <v>117</v>
      </c>
      <c r="C49" s="155"/>
      <c r="D49" s="172"/>
      <c r="E49" s="173"/>
      <c r="F49" s="176">
        <f>F47</f>
        <v>60.024999999999999</v>
      </c>
      <c r="G49" s="157"/>
      <c r="H49" s="174"/>
      <c r="I49" s="174"/>
      <c r="J49" s="175">
        <f>J47</f>
        <v>62.019999999999996</v>
      </c>
      <c r="K49" s="158">
        <f>J49-F49</f>
        <v>1.9949999999999974</v>
      </c>
      <c r="L49" s="249">
        <f>K49/F49</f>
        <v>3.32361516034985E-2</v>
      </c>
    </row>
    <row r="50" spans="2:12" x14ac:dyDescent="0.25">
      <c r="B50" s="261" t="s">
        <v>78</v>
      </c>
      <c r="C50" s="155"/>
      <c r="D50" s="172">
        <v>0.05</v>
      </c>
      <c r="E50" s="177"/>
      <c r="F50" s="180">
        <f>D50*F49</f>
        <v>3.0012500000000002</v>
      </c>
      <c r="G50" s="157"/>
      <c r="H50" s="172">
        <v>0.05</v>
      </c>
      <c r="I50" s="179"/>
      <c r="J50" s="216">
        <f>J49*H50</f>
        <v>3.101</v>
      </c>
      <c r="K50" s="158">
        <f>J50-F50</f>
        <v>9.9749999999999783E-2</v>
      </c>
      <c r="L50" s="249">
        <f>K50/F50</f>
        <v>3.3236151603498465E-2</v>
      </c>
    </row>
    <row r="51" spans="2:12" s="193" customFormat="1" x14ac:dyDescent="0.25">
      <c r="B51" s="262" t="s">
        <v>164</v>
      </c>
      <c r="C51" s="155"/>
      <c r="D51" s="179"/>
      <c r="E51" s="177"/>
      <c r="F51" s="180">
        <f>F49+F50</f>
        <v>63.026249999999997</v>
      </c>
      <c r="G51" s="157"/>
      <c r="H51" s="179"/>
      <c r="I51" s="179"/>
      <c r="J51" s="216">
        <f>SUM(J49:J50)</f>
        <v>65.120999999999995</v>
      </c>
      <c r="K51" s="158">
        <f>J51-F51</f>
        <v>2.0947499999999977</v>
      </c>
      <c r="L51" s="249">
        <f>K51/F51</f>
        <v>3.3236151603498507E-2</v>
      </c>
    </row>
    <row r="52" spans="2:12" s="193" customFormat="1" x14ac:dyDescent="0.25">
      <c r="B52" s="262" t="s">
        <v>162</v>
      </c>
      <c r="C52" s="155"/>
      <c r="D52" s="218">
        <f>$D$26</f>
        <v>0.17</v>
      </c>
      <c r="E52" s="177"/>
      <c r="F52" s="217">
        <f>-F51*D52</f>
        <v>-10.7144625</v>
      </c>
      <c r="G52" s="157"/>
      <c r="H52" s="218">
        <f>$H$26</f>
        <v>0.17</v>
      </c>
      <c r="I52" s="179"/>
      <c r="J52" s="219">
        <f>-H52*J51</f>
        <v>-11.07057</v>
      </c>
      <c r="K52" s="220">
        <f>J52-F52</f>
        <v>-0.35610750000000024</v>
      </c>
      <c r="L52" s="249"/>
    </row>
    <row r="53" spans="2:12" ht="15.75" thickBot="1" x14ac:dyDescent="0.3">
      <c r="B53" s="360" t="s">
        <v>151</v>
      </c>
      <c r="C53" s="361"/>
      <c r="D53" s="182"/>
      <c r="E53" s="183"/>
      <c r="F53" s="185">
        <f>SUM(F51:F51+F52)</f>
        <v>52.311787499999994</v>
      </c>
      <c r="G53" s="157"/>
      <c r="H53" s="184"/>
      <c r="I53" s="184"/>
      <c r="J53" s="221">
        <f>SUM(J51:J51)+J52</f>
        <v>54.050429999999992</v>
      </c>
      <c r="K53" s="288">
        <f>J53-F53</f>
        <v>1.7386424999999974</v>
      </c>
      <c r="L53" s="252">
        <f>K53/F53</f>
        <v>3.32361516034985E-2</v>
      </c>
    </row>
    <row r="54" spans="2:12" ht="15.75" thickBot="1" x14ac:dyDescent="0.3">
      <c r="B54" s="263"/>
      <c r="C54" s="166"/>
      <c r="D54" s="186"/>
      <c r="E54" s="187"/>
      <c r="F54" s="223"/>
      <c r="G54" s="157"/>
      <c r="H54" s="186"/>
      <c r="I54" s="188"/>
      <c r="J54" s="189"/>
      <c r="K54" s="190"/>
      <c r="L54" s="253"/>
    </row>
    <row r="55" spans="2:12" x14ac:dyDescent="0.25">
      <c r="K55" s="134"/>
      <c r="L55" s="134"/>
    </row>
    <row r="56" spans="2:12" x14ac:dyDescent="0.25">
      <c r="K56" s="134"/>
      <c r="L56" s="134"/>
    </row>
    <row r="57" spans="2:12" x14ac:dyDescent="0.25">
      <c r="B57" s="135" t="s">
        <v>52</v>
      </c>
      <c r="C57" s="356" t="str">
        <f>'Current Tariff Schedule'!A75</f>
        <v>GENERAL SERVICE SINGLE PHASE - G1 Service Classification</v>
      </c>
      <c r="D57" s="356"/>
      <c r="E57" s="356"/>
      <c r="F57" s="356"/>
      <c r="G57" s="356"/>
      <c r="H57" s="356"/>
      <c r="I57" s="356"/>
      <c r="J57" s="356"/>
      <c r="K57" s="136"/>
      <c r="L57" s="136"/>
    </row>
    <row r="58" spans="2:12" x14ac:dyDescent="0.25">
      <c r="B58" s="137"/>
      <c r="C58" s="139"/>
      <c r="D58" s="141"/>
      <c r="E58" s="140"/>
      <c r="F58" s="140"/>
      <c r="G58" s="140"/>
      <c r="H58" s="140"/>
      <c r="I58" s="140"/>
      <c r="J58" s="140"/>
      <c r="K58" s="141"/>
      <c r="L58" s="141"/>
    </row>
    <row r="59" spans="2:12" x14ac:dyDescent="0.25">
      <c r="B59" s="135" t="s">
        <v>61</v>
      </c>
      <c r="C59" s="142"/>
      <c r="D59" s="196">
        <v>0</v>
      </c>
      <c r="E59" s="142"/>
      <c r="F59" s="142"/>
      <c r="G59" s="142"/>
      <c r="H59" s="142"/>
      <c r="I59" s="142"/>
      <c r="J59" s="142"/>
      <c r="K59" s="197"/>
      <c r="L59" s="197"/>
    </row>
    <row r="60" spans="2:12" x14ac:dyDescent="0.25">
      <c r="B60" s="135" t="s">
        <v>62</v>
      </c>
      <c r="C60" s="143" t="s">
        <v>63</v>
      </c>
      <c r="D60" s="145">
        <v>2000</v>
      </c>
      <c r="K60" s="134"/>
      <c r="L60" s="134"/>
    </row>
    <row r="61" spans="2:12" x14ac:dyDescent="0.25">
      <c r="B61" s="138"/>
      <c r="C61" s="138"/>
      <c r="D61" s="138"/>
      <c r="E61" s="146"/>
      <c r="F61" s="138"/>
      <c r="G61" s="138"/>
      <c r="H61" s="138"/>
      <c r="I61" s="138"/>
      <c r="J61" s="138"/>
      <c r="K61" s="138"/>
      <c r="L61" s="138"/>
    </row>
    <row r="62" spans="2:12" x14ac:dyDescent="0.25">
      <c r="B62" s="147" t="s">
        <v>64</v>
      </c>
      <c r="E62" s="144"/>
    </row>
    <row r="63" spans="2:12" s="194" customFormat="1" x14ac:dyDescent="0.25">
      <c r="B63" s="268" t="s">
        <v>65</v>
      </c>
      <c r="C63" s="269" t="s">
        <v>66</v>
      </c>
      <c r="D63" s="270"/>
      <c r="E63" s="271"/>
    </row>
    <row r="64" spans="2:12" x14ac:dyDescent="0.25">
      <c r="B64" s="138"/>
      <c r="C64" s="199"/>
      <c r="D64" s="138"/>
      <c r="E64" s="138"/>
      <c r="F64" s="138"/>
      <c r="G64" s="138"/>
      <c r="H64" s="138"/>
      <c r="I64" s="138"/>
      <c r="J64" s="138"/>
      <c r="K64" s="138"/>
      <c r="L64" s="138"/>
    </row>
    <row r="65" spans="2:15" x14ac:dyDescent="0.25">
      <c r="B65" s="195"/>
      <c r="C65" s="199"/>
      <c r="D65" s="357" t="s">
        <v>68</v>
      </c>
      <c r="E65" s="358"/>
      <c r="F65" s="359"/>
      <c r="G65" s="138"/>
      <c r="H65" s="357" t="s">
        <v>69</v>
      </c>
      <c r="I65" s="358"/>
      <c r="J65" s="359"/>
      <c r="K65" s="357" t="s">
        <v>70</v>
      </c>
      <c r="L65" s="359"/>
    </row>
    <row r="66" spans="2:15" ht="15.75" customHeight="1" x14ac:dyDescent="0.25">
      <c r="B66" s="195"/>
      <c r="C66" s="199"/>
      <c r="D66" s="150" t="s">
        <v>71</v>
      </c>
      <c r="E66" s="150" t="s">
        <v>72</v>
      </c>
      <c r="F66" s="152" t="s">
        <v>73</v>
      </c>
      <c r="G66" s="138"/>
      <c r="H66" s="150" t="s">
        <v>71</v>
      </c>
      <c r="I66" s="152" t="s">
        <v>72</v>
      </c>
      <c r="J66" s="151" t="s">
        <v>73</v>
      </c>
      <c r="K66" s="362" t="s">
        <v>74</v>
      </c>
      <c r="L66" s="362" t="s">
        <v>75</v>
      </c>
    </row>
    <row r="67" spans="2:15" x14ac:dyDescent="0.25">
      <c r="B67" s="195"/>
      <c r="C67" s="199"/>
      <c r="D67" s="153" t="s">
        <v>76</v>
      </c>
      <c r="E67" s="153"/>
      <c r="F67" s="154" t="s">
        <v>76</v>
      </c>
      <c r="G67" s="138"/>
      <c r="H67" s="153" t="s">
        <v>76</v>
      </c>
      <c r="I67" s="153"/>
      <c r="J67" s="154" t="s">
        <v>76</v>
      </c>
      <c r="K67" s="363"/>
      <c r="L67" s="363"/>
    </row>
    <row r="68" spans="2:15" x14ac:dyDescent="0.25">
      <c r="B68" s="256" t="s">
        <v>77</v>
      </c>
      <c r="C68" s="257"/>
      <c r="D68" s="282">
        <f>'Current Tariff Schedule'!H100</f>
        <v>35.61</v>
      </c>
      <c r="E68" s="179">
        <v>1</v>
      </c>
      <c r="F68" s="156">
        <f>D68*E68</f>
        <v>35.61</v>
      </c>
      <c r="G68" s="157"/>
      <c r="H68" s="290">
        <f>'Proposed Tariff Schedule'!H99</f>
        <v>36.79</v>
      </c>
      <c r="I68" s="202">
        <v>1</v>
      </c>
      <c r="J68" s="203">
        <f>H68*I68</f>
        <v>36.79</v>
      </c>
      <c r="K68" s="158">
        <f>J68-F68</f>
        <v>1.1799999999999997</v>
      </c>
      <c r="L68" s="159">
        <f>K68/F68</f>
        <v>3.3136759337264808E-2</v>
      </c>
    </row>
    <row r="69" spans="2:15" x14ac:dyDescent="0.25">
      <c r="B69" s="258" t="s">
        <v>152</v>
      </c>
      <c r="C69" s="201"/>
      <c r="D69" s="281">
        <f>'Current Tariff Schedule'!H101</f>
        <v>0.1105</v>
      </c>
      <c r="E69" s="205">
        <f>IF(D60&lt;6000, D60, 6000)</f>
        <v>2000</v>
      </c>
      <c r="F69" s="203">
        <f>D69*E69</f>
        <v>221</v>
      </c>
      <c r="G69" s="157"/>
      <c r="H69" s="281">
        <f>'Proposed Tariff Schedule'!H100</f>
        <v>0.11409999999999999</v>
      </c>
      <c r="I69" s="205">
        <f>IF(D60&lt;6000, D60, 6000)</f>
        <v>2000</v>
      </c>
      <c r="J69" s="203">
        <f>H69*I69</f>
        <v>228.2</v>
      </c>
      <c r="K69" s="158">
        <f>J69-F69</f>
        <v>7.1999999999999886</v>
      </c>
      <c r="L69" s="159">
        <f>K69/F69</f>
        <v>3.2579185520361938E-2</v>
      </c>
    </row>
    <row r="70" spans="2:15" x14ac:dyDescent="0.25">
      <c r="B70" s="258" t="s">
        <v>101</v>
      </c>
      <c r="C70" s="201"/>
      <c r="D70" s="281">
        <f>'Current Tariff Schedule'!H102</f>
        <v>0.14660000000000001</v>
      </c>
      <c r="E70" s="205">
        <f>IF(D60&lt;=13000, D60-E69,7000)</f>
        <v>0</v>
      </c>
      <c r="F70" s="203">
        <f>D70*E70</f>
        <v>0</v>
      </c>
      <c r="G70" s="157"/>
      <c r="H70" s="281">
        <f>'Proposed Tariff Schedule'!H101</f>
        <v>0.15140000000000001</v>
      </c>
      <c r="I70" s="205">
        <f>IF(D60&lt;=13000, D60-I69,7000)</f>
        <v>0</v>
      </c>
      <c r="J70" s="203">
        <f>H70*I70</f>
        <v>0</v>
      </c>
      <c r="K70" s="158">
        <f>J70-F70</f>
        <v>0</v>
      </c>
      <c r="L70" s="159"/>
    </row>
    <row r="71" spans="2:15" x14ac:dyDescent="0.25">
      <c r="B71" s="258" t="s">
        <v>99</v>
      </c>
      <c r="C71" s="201"/>
      <c r="D71" s="281">
        <f>'Current Tariff Schedule'!H103</f>
        <v>0.19819999999999999</v>
      </c>
      <c r="E71" s="205">
        <f>IF(D60&gt;13000, D60-13000, 0)</f>
        <v>0</v>
      </c>
      <c r="F71" s="203">
        <f>E71*D71</f>
        <v>0</v>
      </c>
      <c r="G71" s="157"/>
      <c r="H71" s="281">
        <f>'Proposed Tariff Schedule'!H102</f>
        <v>0.20469999999999999</v>
      </c>
      <c r="I71" s="205">
        <f>IF(D60&gt;13000, D60-13000, 0)</f>
        <v>0</v>
      </c>
      <c r="J71" s="203">
        <f>H71*I71</f>
        <v>0</v>
      </c>
      <c r="K71" s="158">
        <f>J71-F71</f>
        <v>0</v>
      </c>
      <c r="L71" s="159"/>
      <c r="O71" s="192"/>
    </row>
    <row r="72" spans="2:15" x14ac:dyDescent="0.25">
      <c r="B72" s="258"/>
      <c r="C72" s="201"/>
      <c r="D72" s="225"/>
      <c r="E72" s="235"/>
      <c r="F72" s="203"/>
      <c r="G72" s="157"/>
      <c r="H72" s="204"/>
      <c r="I72" s="235"/>
      <c r="J72" s="203"/>
      <c r="K72" s="158"/>
      <c r="L72" s="159"/>
      <c r="O72" s="192"/>
    </row>
    <row r="73" spans="2:15" ht="15.75" thickBot="1" x14ac:dyDescent="0.3">
      <c r="B73" s="206" t="s">
        <v>118</v>
      </c>
      <c r="C73" s="207"/>
      <c r="D73" s="236"/>
      <c r="E73" s="237"/>
      <c r="F73" s="238">
        <f>SUM(F68:F72)</f>
        <v>256.61</v>
      </c>
      <c r="G73" s="239"/>
      <c r="H73" s="236"/>
      <c r="I73" s="240"/>
      <c r="J73" s="238">
        <f>SUM(J68:J72)</f>
        <v>264.99</v>
      </c>
      <c r="K73" s="241">
        <f>J73-F73</f>
        <v>8.3799999999999955</v>
      </c>
      <c r="L73" s="250">
        <f>K73/F73</f>
        <v>3.2656560539339838E-2</v>
      </c>
    </row>
    <row r="74" spans="2:15" ht="16.149999999999999" customHeight="1" thickBot="1" x14ac:dyDescent="0.3">
      <c r="B74" s="259"/>
      <c r="C74" s="208"/>
      <c r="D74" s="209"/>
      <c r="E74" s="210"/>
      <c r="F74" s="211"/>
      <c r="G74" s="157"/>
      <c r="H74" s="212"/>
      <c r="I74" s="213"/>
      <c r="J74" s="214"/>
      <c r="K74" s="215"/>
      <c r="L74" s="251"/>
    </row>
    <row r="75" spans="2:15" ht="15.6" customHeight="1" x14ac:dyDescent="0.25">
      <c r="B75" s="260" t="s">
        <v>117</v>
      </c>
      <c r="C75" s="155"/>
      <c r="D75" s="172"/>
      <c r="E75" s="173"/>
      <c r="F75" s="176">
        <f>F73</f>
        <v>256.61</v>
      </c>
      <c r="G75" s="157"/>
      <c r="H75" s="174"/>
      <c r="I75" s="174"/>
      <c r="J75" s="175">
        <f>J73</f>
        <v>264.99</v>
      </c>
      <c r="K75" s="158">
        <f>J75-F75</f>
        <v>8.3799999999999955</v>
      </c>
      <c r="L75" s="249">
        <f>K75/F75</f>
        <v>3.2656560539339838E-2</v>
      </c>
    </row>
    <row r="76" spans="2:15" x14ac:dyDescent="0.25">
      <c r="B76" s="261" t="s">
        <v>78</v>
      </c>
      <c r="C76" s="155"/>
      <c r="D76" s="172">
        <v>0.05</v>
      </c>
      <c r="E76" s="177"/>
      <c r="F76" s="180">
        <f>D76*F75</f>
        <v>12.830500000000001</v>
      </c>
      <c r="G76" s="157"/>
      <c r="H76" s="172">
        <v>0.05</v>
      </c>
      <c r="I76" s="179"/>
      <c r="J76" s="216">
        <f>J75*H76</f>
        <v>13.249500000000001</v>
      </c>
      <c r="K76" s="158">
        <f>J76-F76</f>
        <v>0.41900000000000048</v>
      </c>
      <c r="L76" s="249">
        <f>K76/F76</f>
        <v>3.2656560539339893E-2</v>
      </c>
    </row>
    <row r="77" spans="2:15" s="193" customFormat="1" x14ac:dyDescent="0.25">
      <c r="B77" s="262" t="s">
        <v>164</v>
      </c>
      <c r="C77" s="155"/>
      <c r="D77" s="179"/>
      <c r="E77" s="177"/>
      <c r="F77" s="180">
        <f>F75+F76</f>
        <v>269.44050000000004</v>
      </c>
      <c r="G77" s="157"/>
      <c r="H77" s="179"/>
      <c r="I77" s="179"/>
      <c r="J77" s="216">
        <f>SUM(J75:J76)</f>
        <v>278.23950000000002</v>
      </c>
      <c r="K77" s="158">
        <f>J77-F77</f>
        <v>8.7989999999999782</v>
      </c>
      <c r="L77" s="249">
        <f>K77/F77</f>
        <v>3.2656560539339768E-2</v>
      </c>
    </row>
    <row r="78" spans="2:15" s="193" customFormat="1" x14ac:dyDescent="0.25">
      <c r="B78" s="262" t="s">
        <v>162</v>
      </c>
      <c r="C78" s="155"/>
      <c r="D78" s="218">
        <f>$D$26</f>
        <v>0.17</v>
      </c>
      <c r="E78" s="177"/>
      <c r="F78" s="217">
        <f>-F77*D78</f>
        <v>-45.804885000000013</v>
      </c>
      <c r="G78" s="157"/>
      <c r="H78" s="218">
        <f>$H$26</f>
        <v>0.17</v>
      </c>
      <c r="I78" s="179"/>
      <c r="J78" s="219">
        <f>-H78*J77</f>
        <v>-47.300715000000004</v>
      </c>
      <c r="K78" s="220">
        <f>J78-F78</f>
        <v>-1.4958299999999909</v>
      </c>
      <c r="L78" s="249"/>
    </row>
    <row r="79" spans="2:15" ht="15.75" thickBot="1" x14ac:dyDescent="0.3">
      <c r="B79" s="360" t="s">
        <v>151</v>
      </c>
      <c r="C79" s="361"/>
      <c r="D79" s="182"/>
      <c r="E79" s="183"/>
      <c r="F79" s="185">
        <f>SUM(F77:F77)+F78</f>
        <v>223.63561500000003</v>
      </c>
      <c r="G79" s="157"/>
      <c r="H79" s="184"/>
      <c r="I79" s="184"/>
      <c r="J79" s="221">
        <f>SUM(J77:J77)+J78</f>
        <v>230.93878500000002</v>
      </c>
      <c r="K79" s="288">
        <f>J79-F79</f>
        <v>7.3031699999999944</v>
      </c>
      <c r="L79" s="252">
        <f>K79/F79</f>
        <v>3.2656560539339824E-2</v>
      </c>
    </row>
    <row r="80" spans="2:15" ht="15.75" thickBot="1" x14ac:dyDescent="0.3">
      <c r="B80" s="263"/>
      <c r="C80" s="166"/>
      <c r="D80" s="186"/>
      <c r="E80" s="187"/>
      <c r="F80" s="223"/>
      <c r="G80" s="157"/>
      <c r="H80" s="186"/>
      <c r="I80" s="188"/>
      <c r="J80" s="189"/>
      <c r="K80" s="190"/>
      <c r="L80" s="253"/>
    </row>
    <row r="82" spans="2:12" x14ac:dyDescent="0.25">
      <c r="K82" s="134"/>
      <c r="L82" s="134"/>
    </row>
    <row r="83" spans="2:12" x14ac:dyDescent="0.25">
      <c r="B83" s="135" t="s">
        <v>52</v>
      </c>
      <c r="C83" s="356" t="str">
        <f>'Current Tariff Schedule'!A109</f>
        <v>GENERAL SERVICE THREE PHASE - G3 Service Classification</v>
      </c>
      <c r="D83" s="356"/>
      <c r="E83" s="356"/>
      <c r="F83" s="356"/>
      <c r="G83" s="356"/>
      <c r="H83" s="356"/>
      <c r="I83" s="356"/>
      <c r="J83" s="356"/>
      <c r="K83" s="136"/>
      <c r="L83" s="136"/>
    </row>
    <row r="84" spans="2:12" x14ac:dyDescent="0.25">
      <c r="B84" s="137"/>
      <c r="C84" s="139"/>
      <c r="D84" s="141"/>
      <c r="E84" s="140"/>
      <c r="F84" s="140"/>
      <c r="G84" s="140"/>
      <c r="H84" s="140"/>
      <c r="I84" s="140"/>
      <c r="J84" s="140"/>
      <c r="K84" s="141"/>
      <c r="L84" s="141"/>
    </row>
    <row r="85" spans="2:12" x14ac:dyDescent="0.25">
      <c r="B85" s="135" t="s">
        <v>61</v>
      </c>
      <c r="C85" s="142"/>
      <c r="D85" s="196">
        <v>0</v>
      </c>
      <c r="E85" s="142"/>
      <c r="F85" s="142"/>
      <c r="G85" s="142"/>
      <c r="H85" s="142"/>
      <c r="I85" s="142"/>
      <c r="J85" s="142"/>
      <c r="K85" s="142"/>
      <c r="L85" s="142"/>
    </row>
    <row r="86" spans="2:12" x14ac:dyDescent="0.25">
      <c r="B86" s="135" t="s">
        <v>62</v>
      </c>
      <c r="C86" s="143" t="s">
        <v>63</v>
      </c>
      <c r="D86" s="145">
        <v>2000</v>
      </c>
    </row>
    <row r="87" spans="2:12" x14ac:dyDescent="0.25">
      <c r="B87" s="138"/>
      <c r="C87" s="138"/>
      <c r="D87" s="138"/>
      <c r="E87" s="146"/>
      <c r="F87" s="138"/>
      <c r="G87" s="138"/>
      <c r="H87" s="138"/>
      <c r="I87" s="138"/>
      <c r="J87" s="138"/>
      <c r="K87" s="138"/>
      <c r="L87" s="138"/>
    </row>
    <row r="88" spans="2:12" x14ac:dyDescent="0.25">
      <c r="B88" s="147" t="s">
        <v>64</v>
      </c>
      <c r="E88" s="144"/>
    </row>
    <row r="89" spans="2:12" s="194" customFormat="1" x14ac:dyDescent="0.25">
      <c r="B89" s="268" t="s">
        <v>65</v>
      </c>
      <c r="C89" s="269" t="s">
        <v>66</v>
      </c>
      <c r="D89" s="270"/>
      <c r="E89" s="271"/>
    </row>
    <row r="90" spans="2:12" x14ac:dyDescent="0.25">
      <c r="B90" s="138"/>
      <c r="C90" s="138"/>
      <c r="D90" s="138"/>
      <c r="E90" s="138"/>
      <c r="F90" s="138"/>
      <c r="G90" s="138"/>
      <c r="H90" s="138"/>
      <c r="I90" s="138"/>
      <c r="J90" s="138"/>
      <c r="K90" s="138"/>
      <c r="L90" s="138"/>
    </row>
    <row r="91" spans="2:12" x14ac:dyDescent="0.25">
      <c r="B91" s="195"/>
      <c r="C91" s="199"/>
      <c r="D91" s="357" t="s">
        <v>68</v>
      </c>
      <c r="E91" s="358"/>
      <c r="F91" s="359"/>
      <c r="G91" s="138"/>
      <c r="H91" s="357" t="s">
        <v>69</v>
      </c>
      <c r="I91" s="358"/>
      <c r="J91" s="359"/>
      <c r="K91" s="357" t="s">
        <v>70</v>
      </c>
      <c r="L91" s="359"/>
    </row>
    <row r="92" spans="2:12" ht="15.75" customHeight="1" x14ac:dyDescent="0.25">
      <c r="B92" s="195"/>
      <c r="C92" s="199"/>
      <c r="D92" s="150" t="s">
        <v>71</v>
      </c>
      <c r="E92" s="150" t="s">
        <v>72</v>
      </c>
      <c r="F92" s="152" t="s">
        <v>73</v>
      </c>
      <c r="G92" s="138"/>
      <c r="H92" s="150" t="s">
        <v>71</v>
      </c>
      <c r="I92" s="152" t="s">
        <v>72</v>
      </c>
      <c r="J92" s="151" t="s">
        <v>73</v>
      </c>
      <c r="K92" s="362" t="s">
        <v>74</v>
      </c>
      <c r="L92" s="362" t="s">
        <v>75</v>
      </c>
    </row>
    <row r="93" spans="2:12" x14ac:dyDescent="0.25">
      <c r="B93" s="195"/>
      <c r="C93" s="199"/>
      <c r="D93" s="153" t="s">
        <v>76</v>
      </c>
      <c r="E93" s="153"/>
      <c r="F93" s="154" t="s">
        <v>76</v>
      </c>
      <c r="G93" s="138"/>
      <c r="H93" s="153" t="s">
        <v>76</v>
      </c>
      <c r="I93" s="153"/>
      <c r="J93" s="154" t="s">
        <v>76</v>
      </c>
      <c r="K93" s="363"/>
      <c r="L93" s="363"/>
    </row>
    <row r="94" spans="2:12" x14ac:dyDescent="0.25">
      <c r="B94" s="256" t="s">
        <v>77</v>
      </c>
      <c r="C94" s="257"/>
      <c r="D94" s="282">
        <f>'Current Tariff Schedule'!H134</f>
        <v>44.59</v>
      </c>
      <c r="E94" s="179">
        <v>1</v>
      </c>
      <c r="F94" s="156">
        <f>D94*E94</f>
        <v>44.59</v>
      </c>
      <c r="G94" s="157"/>
      <c r="H94" s="290">
        <f>'Proposed Tariff Schedule'!H132</f>
        <v>46.06</v>
      </c>
      <c r="I94" s="202">
        <v>1</v>
      </c>
      <c r="J94" s="203">
        <f>I94*H94</f>
        <v>46.06</v>
      </c>
      <c r="K94" s="158">
        <f>J94-F94</f>
        <v>1.4699999999999989</v>
      </c>
      <c r="L94" s="159">
        <f>K94/F94</f>
        <v>3.296703296703294E-2</v>
      </c>
    </row>
    <row r="95" spans="2:12" x14ac:dyDescent="0.25">
      <c r="B95" s="258" t="s">
        <v>102</v>
      </c>
      <c r="C95" s="201"/>
      <c r="D95" s="281">
        <f>'Current Tariff Schedule'!H135</f>
        <v>0.1105</v>
      </c>
      <c r="E95" s="205">
        <f>IF(D86&lt;25000, D86, 25000)</f>
        <v>2000</v>
      </c>
      <c r="F95" s="203">
        <f>D95*E95</f>
        <v>221</v>
      </c>
      <c r="G95" s="157"/>
      <c r="H95" s="281">
        <f>'Proposed Tariff Schedule'!H133</f>
        <v>0.11409999999999999</v>
      </c>
      <c r="I95" s="205">
        <f>IF(D86&lt;25000, D86, 25000)</f>
        <v>2000</v>
      </c>
      <c r="J95" s="203">
        <f>I95*H95</f>
        <v>228.2</v>
      </c>
      <c r="K95" s="158">
        <f>J95-F95</f>
        <v>7.1999999999999886</v>
      </c>
      <c r="L95" s="159">
        <f>K95/F95</f>
        <v>3.2579185520361938E-2</v>
      </c>
    </row>
    <row r="96" spans="2:12" x14ac:dyDescent="0.25">
      <c r="B96" s="258" t="s">
        <v>103</v>
      </c>
      <c r="C96" s="201"/>
      <c r="D96" s="281">
        <f>'Current Tariff Schedule'!H136</f>
        <v>0.14660000000000001</v>
      </c>
      <c r="E96" s="205">
        <f>IF(D86&lt;=40000, D86-E95,15000)</f>
        <v>0</v>
      </c>
      <c r="F96" s="203">
        <f>D96*E96</f>
        <v>0</v>
      </c>
      <c r="G96" s="157"/>
      <c r="H96" s="281">
        <f>'Proposed Tariff Schedule'!H134</f>
        <v>0.15140000000000001</v>
      </c>
      <c r="I96" s="205">
        <f>IF(D86&lt;=40000, D86-I95,15000)</f>
        <v>0</v>
      </c>
      <c r="J96" s="203">
        <f>I96*H96</f>
        <v>0</v>
      </c>
      <c r="K96" s="158">
        <f>J96-F96</f>
        <v>0</v>
      </c>
      <c r="L96" s="159"/>
    </row>
    <row r="97" spans="2:15" x14ac:dyDescent="0.25">
      <c r="B97" s="258" t="s">
        <v>99</v>
      </c>
      <c r="C97" s="201"/>
      <c r="D97" s="281">
        <f>'Current Tariff Schedule'!H137</f>
        <v>0.19819999999999999</v>
      </c>
      <c r="E97" s="205">
        <f>IF(D86&gt;40000, D86-40000, 0)</f>
        <v>0</v>
      </c>
      <c r="F97" s="203">
        <f>D97*E97</f>
        <v>0</v>
      </c>
      <c r="G97" s="157"/>
      <c r="H97" s="281">
        <f>'Proposed Tariff Schedule'!H135</f>
        <v>0.20469999999999999</v>
      </c>
      <c r="I97" s="205">
        <f>IF(D86&gt;40000, D86-40000, 0)</f>
        <v>0</v>
      </c>
      <c r="J97" s="203">
        <f>I97*H97</f>
        <v>0</v>
      </c>
      <c r="K97" s="158">
        <f>J97-F97</f>
        <v>0</v>
      </c>
      <c r="L97" s="249"/>
      <c r="O97" s="192"/>
    </row>
    <row r="98" spans="2:15" x14ac:dyDescent="0.25">
      <c r="B98" s="258"/>
      <c r="C98" s="201"/>
      <c r="D98" s="225"/>
      <c r="E98" s="235"/>
      <c r="F98" s="203"/>
      <c r="G98" s="157"/>
      <c r="H98" s="204"/>
      <c r="I98" s="235"/>
      <c r="J98" s="203"/>
      <c r="K98" s="158"/>
      <c r="L98" s="249"/>
      <c r="O98" s="192"/>
    </row>
    <row r="99" spans="2:15" ht="15.75" thickBot="1" x14ac:dyDescent="0.3">
      <c r="B99" s="206" t="s">
        <v>118</v>
      </c>
      <c r="C99" s="207"/>
      <c r="D99" s="236"/>
      <c r="E99" s="237"/>
      <c r="F99" s="238">
        <f>SUM(F94:F98)</f>
        <v>265.59000000000003</v>
      </c>
      <c r="G99" s="239"/>
      <c r="H99" s="236"/>
      <c r="I99" s="240"/>
      <c r="J99" s="238">
        <f>SUM(J94:J98)</f>
        <v>274.26</v>
      </c>
      <c r="K99" s="241">
        <f>J99-F99</f>
        <v>8.6699999999999591</v>
      </c>
      <c r="L99" s="250">
        <f>K99/F99</f>
        <v>3.2644301366768172E-2</v>
      </c>
    </row>
    <row r="100" spans="2:15" ht="16.149999999999999" customHeight="1" thickBot="1" x14ac:dyDescent="0.3">
      <c r="B100" s="259"/>
      <c r="C100" s="208"/>
      <c r="D100" s="209"/>
      <c r="E100" s="210"/>
      <c r="F100" s="211"/>
      <c r="G100" s="157"/>
      <c r="H100" s="212"/>
      <c r="I100" s="213"/>
      <c r="J100" s="214"/>
      <c r="K100" s="215"/>
      <c r="L100" s="251"/>
    </row>
    <row r="101" spans="2:15" ht="15.6" customHeight="1" x14ac:dyDescent="0.25">
      <c r="B101" s="260" t="s">
        <v>117</v>
      </c>
      <c r="C101" s="155"/>
      <c r="D101" s="172"/>
      <c r="E101" s="173"/>
      <c r="F101" s="176">
        <f>F99</f>
        <v>265.59000000000003</v>
      </c>
      <c r="G101" s="157"/>
      <c r="H101" s="174"/>
      <c r="I101" s="174"/>
      <c r="J101" s="175">
        <f>J99</f>
        <v>274.26</v>
      </c>
      <c r="K101" s="158">
        <f>J101-F101</f>
        <v>8.6699999999999591</v>
      </c>
      <c r="L101" s="249">
        <f>K101/F101</f>
        <v>3.2644301366768172E-2</v>
      </c>
    </row>
    <row r="102" spans="2:15" x14ac:dyDescent="0.25">
      <c r="B102" s="261" t="s">
        <v>78</v>
      </c>
      <c r="C102" s="155"/>
      <c r="D102" s="172">
        <v>0.05</v>
      </c>
      <c r="E102" s="177"/>
      <c r="F102" s="180">
        <f>D102*F101</f>
        <v>13.279500000000002</v>
      </c>
      <c r="G102" s="157"/>
      <c r="H102" s="172">
        <v>0.05</v>
      </c>
      <c r="I102" s="179"/>
      <c r="J102" s="216">
        <f>H102*J101</f>
        <v>13.713000000000001</v>
      </c>
      <c r="K102" s="158">
        <f>J102-F102</f>
        <v>0.43349999999999866</v>
      </c>
      <c r="L102" s="249">
        <f>K102/F102</f>
        <v>3.2644301366768221E-2</v>
      </c>
    </row>
    <row r="103" spans="2:15" s="193" customFormat="1" x14ac:dyDescent="0.25">
      <c r="B103" s="262" t="s">
        <v>164</v>
      </c>
      <c r="C103" s="155"/>
      <c r="D103" s="179"/>
      <c r="E103" s="177"/>
      <c r="F103" s="180">
        <f>F101+F102</f>
        <v>278.86950000000002</v>
      </c>
      <c r="G103" s="157"/>
      <c r="H103" s="179"/>
      <c r="I103" s="179"/>
      <c r="J103" s="216">
        <f>SUM(J101:J102)</f>
        <v>287.97300000000001</v>
      </c>
      <c r="K103" s="158">
        <f>J103-F103</f>
        <v>9.1034999999999968</v>
      </c>
      <c r="L103" s="249">
        <f>K103/F103</f>
        <v>3.2644301366768311E-2</v>
      </c>
    </row>
    <row r="104" spans="2:15" s="193" customFormat="1" x14ac:dyDescent="0.25">
      <c r="B104" s="262" t="s">
        <v>162</v>
      </c>
      <c r="C104" s="155"/>
      <c r="D104" s="218">
        <f>$D$26</f>
        <v>0.17</v>
      </c>
      <c r="E104" s="177"/>
      <c r="F104" s="217">
        <f>-F103*D104</f>
        <v>-47.407815000000006</v>
      </c>
      <c r="G104" s="157"/>
      <c r="H104" s="218">
        <f>$H$26</f>
        <v>0.17</v>
      </c>
      <c r="I104" s="179"/>
      <c r="J104" s="219">
        <f>-H104*J103</f>
        <v>-48.955410000000008</v>
      </c>
      <c r="K104" s="220">
        <f>J104-F104</f>
        <v>-1.5475950000000012</v>
      </c>
      <c r="L104" s="249"/>
    </row>
    <row r="105" spans="2:15" ht="15.75" thickBot="1" x14ac:dyDescent="0.3">
      <c r="B105" s="360" t="s">
        <v>150</v>
      </c>
      <c r="C105" s="361"/>
      <c r="D105" s="182"/>
      <c r="E105" s="183"/>
      <c r="F105" s="185">
        <f>SUM(F103:F103)+F104</f>
        <v>231.46168500000002</v>
      </c>
      <c r="G105" s="157"/>
      <c r="H105" s="184"/>
      <c r="I105" s="184"/>
      <c r="J105" s="221">
        <f>SUM(J103:J103)+J104</f>
        <v>239.01759000000001</v>
      </c>
      <c r="K105" s="288">
        <f>J105-F105</f>
        <v>7.5559049999999957</v>
      </c>
      <c r="L105" s="252">
        <f>K105/F105</f>
        <v>3.2644301366768304E-2</v>
      </c>
    </row>
    <row r="106" spans="2:15" ht="15.75" thickBot="1" x14ac:dyDescent="0.3">
      <c r="B106" s="263"/>
      <c r="C106" s="166"/>
      <c r="D106" s="186"/>
      <c r="E106" s="187"/>
      <c r="F106" s="223"/>
      <c r="G106" s="157"/>
      <c r="H106" s="186"/>
      <c r="I106" s="188"/>
      <c r="J106" s="189"/>
      <c r="K106" s="190"/>
      <c r="L106" s="253"/>
    </row>
    <row r="108" spans="2:15" x14ac:dyDescent="0.25">
      <c r="K108" s="134"/>
      <c r="L108" s="134"/>
    </row>
    <row r="109" spans="2:15" x14ac:dyDescent="0.25">
      <c r="B109" s="135" t="s">
        <v>52</v>
      </c>
      <c r="C109" s="356" t="str">
        <f>'Current Tariff Schedule'!A143</f>
        <v>STREET LIGHTING Service Classification</v>
      </c>
      <c r="D109" s="356"/>
      <c r="E109" s="356"/>
      <c r="F109" s="356"/>
      <c r="G109" s="356"/>
      <c r="H109" s="356"/>
      <c r="I109" s="356"/>
      <c r="J109" s="356"/>
      <c r="K109" s="136"/>
      <c r="L109" s="136"/>
    </row>
    <row r="110" spans="2:15" x14ac:dyDescent="0.25">
      <c r="B110" s="137"/>
      <c r="C110" s="139"/>
      <c r="D110" s="141"/>
      <c r="E110" s="140"/>
      <c r="F110" s="140"/>
      <c r="G110" s="140"/>
      <c r="H110" s="140"/>
      <c r="I110" s="140"/>
      <c r="J110" s="140"/>
      <c r="K110" s="141"/>
      <c r="L110" s="141"/>
    </row>
    <row r="111" spans="2:15" x14ac:dyDescent="0.25">
      <c r="B111" s="135" t="s">
        <v>61</v>
      </c>
      <c r="C111" s="142"/>
      <c r="D111" s="196">
        <v>0</v>
      </c>
      <c r="E111" s="142"/>
      <c r="F111" s="142"/>
      <c r="G111" s="142"/>
      <c r="H111" s="142"/>
      <c r="I111" s="142"/>
      <c r="J111" s="142"/>
      <c r="K111" s="142"/>
      <c r="L111" s="142"/>
    </row>
    <row r="112" spans="2:15" x14ac:dyDescent="0.25">
      <c r="B112" s="135" t="s">
        <v>62</v>
      </c>
      <c r="C112" s="143" t="s">
        <v>63</v>
      </c>
      <c r="D112" s="145">
        <v>2000</v>
      </c>
    </row>
    <row r="113" spans="2:15" x14ac:dyDescent="0.25">
      <c r="B113" s="138"/>
      <c r="C113" s="138"/>
      <c r="D113" s="138"/>
      <c r="E113" s="146"/>
      <c r="F113" s="138"/>
      <c r="G113" s="138"/>
      <c r="H113" s="138"/>
      <c r="I113" s="138"/>
      <c r="J113" s="138"/>
      <c r="K113" s="138"/>
      <c r="L113" s="138"/>
    </row>
    <row r="114" spans="2:15" x14ac:dyDescent="0.25">
      <c r="B114" s="147" t="s">
        <v>64</v>
      </c>
      <c r="E114" s="144"/>
    </row>
    <row r="115" spans="2:15" s="194" customFormat="1" x14ac:dyDescent="0.25">
      <c r="B115" s="268" t="s">
        <v>65</v>
      </c>
      <c r="C115" s="269" t="s">
        <v>66</v>
      </c>
      <c r="D115" s="270"/>
      <c r="E115" s="271"/>
    </row>
    <row r="116" spans="2:15" x14ac:dyDescent="0.25">
      <c r="B116" s="138"/>
      <c r="C116" s="199"/>
      <c r="D116" s="138"/>
      <c r="E116" s="138"/>
      <c r="F116" s="138"/>
      <c r="H116" s="138"/>
      <c r="I116" s="138"/>
      <c r="J116" s="138"/>
      <c r="K116" s="138"/>
      <c r="L116" s="138"/>
    </row>
    <row r="117" spans="2:15" x14ac:dyDescent="0.25">
      <c r="B117" s="138"/>
      <c r="C117" s="226"/>
      <c r="D117" s="357" t="s">
        <v>68</v>
      </c>
      <c r="E117" s="358"/>
      <c r="F117" s="359"/>
      <c r="G117" s="138"/>
      <c r="H117" s="357" t="s">
        <v>69</v>
      </c>
      <c r="I117" s="358"/>
      <c r="J117" s="359"/>
      <c r="K117" s="357" t="s">
        <v>70</v>
      </c>
      <c r="L117" s="359"/>
    </row>
    <row r="118" spans="2:15" x14ac:dyDescent="0.25">
      <c r="B118" s="138"/>
      <c r="C118" s="227"/>
      <c r="D118" s="150" t="s">
        <v>71</v>
      </c>
      <c r="E118" s="150" t="s">
        <v>72</v>
      </c>
      <c r="F118" s="151" t="s">
        <v>73</v>
      </c>
      <c r="H118" s="150" t="s">
        <v>71</v>
      </c>
      <c r="I118" s="152" t="s">
        <v>72</v>
      </c>
      <c r="J118" s="151" t="s">
        <v>73</v>
      </c>
      <c r="K118" s="362" t="s">
        <v>74</v>
      </c>
      <c r="L118" s="362" t="s">
        <v>75</v>
      </c>
    </row>
    <row r="119" spans="2:15" x14ac:dyDescent="0.25">
      <c r="B119" s="138"/>
      <c r="C119" s="201"/>
      <c r="D119" s="153" t="s">
        <v>76</v>
      </c>
      <c r="E119" s="153"/>
      <c r="F119" s="154" t="s">
        <v>76</v>
      </c>
      <c r="H119" s="153" t="s">
        <v>76</v>
      </c>
      <c r="I119" s="154"/>
      <c r="J119" s="154" t="s">
        <v>76</v>
      </c>
      <c r="K119" s="363"/>
      <c r="L119" s="363"/>
    </row>
    <row r="120" spans="2:15" x14ac:dyDescent="0.25">
      <c r="B120" s="264" t="s">
        <v>88</v>
      </c>
      <c r="C120" s="257"/>
      <c r="D120" s="283">
        <f>'Current Tariff Schedule'!H171</f>
        <v>0.1096</v>
      </c>
      <c r="E120" s="205">
        <f>D112</f>
        <v>2000</v>
      </c>
      <c r="F120" s="156">
        <f>D120*E120</f>
        <v>219.20000000000002</v>
      </c>
      <c r="H120" s="283">
        <f>'Proposed Tariff Schedule'!H168</f>
        <v>0.1132</v>
      </c>
      <c r="I120" s="205">
        <f>D112</f>
        <v>2000</v>
      </c>
      <c r="J120" s="156">
        <f>H120*I120</f>
        <v>226.39999999999998</v>
      </c>
      <c r="K120" s="158">
        <f>J120-F120</f>
        <v>7.1999999999999602</v>
      </c>
      <c r="L120" s="159">
        <f>K120/F120</f>
        <v>3.2846715328466967E-2</v>
      </c>
    </row>
    <row r="121" spans="2:15" x14ac:dyDescent="0.25">
      <c r="B121" s="258"/>
      <c r="C121" s="201"/>
      <c r="D121" s="225"/>
      <c r="E121" s="235"/>
      <c r="F121" s="203"/>
      <c r="G121" s="157"/>
      <c r="H121" s="204"/>
      <c r="I121" s="235"/>
      <c r="J121" s="203"/>
      <c r="K121" s="158"/>
      <c r="L121" s="249"/>
      <c r="O121" s="192"/>
    </row>
    <row r="122" spans="2:15" ht="15.75" thickBot="1" x14ac:dyDescent="0.3">
      <c r="B122" s="206" t="s">
        <v>118</v>
      </c>
      <c r="C122" s="207"/>
      <c r="D122" s="236"/>
      <c r="E122" s="237"/>
      <c r="F122" s="238">
        <f>SUM(F120:F121)</f>
        <v>219.20000000000002</v>
      </c>
      <c r="G122" s="239"/>
      <c r="H122" s="236"/>
      <c r="I122" s="240"/>
      <c r="J122" s="238">
        <f>SUM(J120:J121)</f>
        <v>226.39999999999998</v>
      </c>
      <c r="K122" s="241">
        <f>J122-F122</f>
        <v>7.1999999999999602</v>
      </c>
      <c r="L122" s="250">
        <f>K122/F122</f>
        <v>3.2846715328466967E-2</v>
      </c>
    </row>
    <row r="123" spans="2:15" ht="16.149999999999999" customHeight="1" thickBot="1" x14ac:dyDescent="0.3">
      <c r="B123" s="259"/>
      <c r="C123" s="208"/>
      <c r="D123" s="209"/>
      <c r="E123" s="210"/>
      <c r="F123" s="211"/>
      <c r="H123" s="212"/>
      <c r="I123" s="213"/>
      <c r="J123" s="214"/>
      <c r="K123" s="215"/>
      <c r="L123" s="251"/>
    </row>
    <row r="124" spans="2:15" ht="15.6" customHeight="1" x14ac:dyDescent="0.25">
      <c r="B124" s="260" t="s">
        <v>117</v>
      </c>
      <c r="C124" s="155"/>
      <c r="D124" s="172"/>
      <c r="E124" s="173"/>
      <c r="F124" s="176">
        <f>F122</f>
        <v>219.20000000000002</v>
      </c>
      <c r="H124" s="174"/>
      <c r="I124" s="174"/>
      <c r="J124" s="175">
        <f>J122</f>
        <v>226.39999999999998</v>
      </c>
      <c r="K124" s="158">
        <f>J124-F124</f>
        <v>7.1999999999999602</v>
      </c>
      <c r="L124" s="249">
        <f>K124/F124</f>
        <v>3.2846715328466967E-2</v>
      </c>
    </row>
    <row r="125" spans="2:15" x14ac:dyDescent="0.25">
      <c r="B125" s="261" t="s">
        <v>78</v>
      </c>
      <c r="C125" s="155"/>
      <c r="D125" s="172">
        <v>0.05</v>
      </c>
      <c r="E125" s="177"/>
      <c r="F125" s="180">
        <f>D125*F124</f>
        <v>10.96</v>
      </c>
      <c r="H125" s="172">
        <v>0.05</v>
      </c>
      <c r="I125" s="179"/>
      <c r="J125" s="216">
        <f>H125*J124</f>
        <v>11.32</v>
      </c>
      <c r="K125" s="158">
        <f>J125-F125</f>
        <v>0.35999999999999943</v>
      </c>
      <c r="L125" s="249">
        <f>K125/F125</f>
        <v>3.2846715328467099E-2</v>
      </c>
    </row>
    <row r="126" spans="2:15" s="193" customFormat="1" x14ac:dyDescent="0.25">
      <c r="B126" s="262" t="s">
        <v>164</v>
      </c>
      <c r="C126" s="155"/>
      <c r="D126" s="179"/>
      <c r="E126" s="177"/>
      <c r="F126" s="180">
        <f>F124+F125</f>
        <v>230.16000000000003</v>
      </c>
      <c r="G126" s="133"/>
      <c r="H126" s="179"/>
      <c r="I126" s="179"/>
      <c r="J126" s="216">
        <f>J124+J125</f>
        <v>237.71999999999997</v>
      </c>
      <c r="K126" s="158">
        <f>J126-F126</f>
        <v>7.5599999999999454</v>
      </c>
      <c r="L126" s="249">
        <f>K126/F126</f>
        <v>3.2846715328466912E-2</v>
      </c>
    </row>
    <row r="127" spans="2:15" s="193" customFormat="1" x14ac:dyDescent="0.25">
      <c r="B127" s="262" t="s">
        <v>162</v>
      </c>
      <c r="C127" s="155"/>
      <c r="D127" s="218">
        <f>$D$26</f>
        <v>0.17</v>
      </c>
      <c r="E127" s="177"/>
      <c r="F127" s="217">
        <f>-F126*D127</f>
        <v>-39.127200000000009</v>
      </c>
      <c r="G127" s="133"/>
      <c r="H127" s="218">
        <f>$H$26</f>
        <v>0.17</v>
      </c>
      <c r="I127" s="179"/>
      <c r="J127" s="219">
        <f>-H127*J126</f>
        <v>-40.412399999999998</v>
      </c>
      <c r="K127" s="220">
        <f>J127-F127</f>
        <v>-1.285199999999989</v>
      </c>
      <c r="L127" s="249"/>
    </row>
    <row r="128" spans="2:15" ht="15.75" thickBot="1" x14ac:dyDescent="0.3">
      <c r="B128" s="360" t="s">
        <v>151</v>
      </c>
      <c r="C128" s="361"/>
      <c r="D128" s="182"/>
      <c r="E128" s="183"/>
      <c r="F128" s="185">
        <f>SUM(F126:F126)+F127</f>
        <v>191.03280000000001</v>
      </c>
      <c r="G128" s="157"/>
      <c r="H128" s="184"/>
      <c r="I128" s="184"/>
      <c r="J128" s="221">
        <f>SUM(J126:J126)+J127</f>
        <v>197.30759999999998</v>
      </c>
      <c r="K128" s="288">
        <f>J128-F128</f>
        <v>6.2747999999999706</v>
      </c>
      <c r="L128" s="252">
        <f>K128/F128</f>
        <v>3.2846715328466995E-2</v>
      </c>
    </row>
    <row r="129" spans="2:12" ht="15.75" thickBot="1" x14ac:dyDescent="0.3">
      <c r="B129" s="263"/>
      <c r="C129" s="166"/>
      <c r="D129" s="186"/>
      <c r="E129" s="187"/>
      <c r="F129" s="223"/>
      <c r="H129" s="186"/>
      <c r="I129" s="188"/>
      <c r="J129" s="189"/>
      <c r="K129" s="190"/>
      <c r="L129" s="253"/>
    </row>
    <row r="131" spans="2:12" x14ac:dyDescent="0.25">
      <c r="K131" s="134"/>
      <c r="L131" s="134"/>
    </row>
    <row r="132" spans="2:12" x14ac:dyDescent="0.25">
      <c r="B132" s="135" t="s">
        <v>52</v>
      </c>
      <c r="C132" s="356" t="str">
        <f>'Current Tariff Schedule'!A177</f>
        <v>STANDARD A RESIDENTIAL ROAD/RAIL Service Classification</v>
      </c>
      <c r="D132" s="356"/>
      <c r="E132" s="356"/>
      <c r="F132" s="356"/>
      <c r="G132" s="356"/>
      <c r="H132" s="356"/>
      <c r="I132" s="356"/>
      <c r="J132" s="356"/>
      <c r="K132" s="136"/>
      <c r="L132" s="136"/>
    </row>
    <row r="133" spans="2:12" x14ac:dyDescent="0.25">
      <c r="B133" s="137"/>
      <c r="C133" s="139"/>
      <c r="D133" s="141"/>
      <c r="E133" s="140"/>
      <c r="F133" s="140"/>
      <c r="G133" s="140"/>
      <c r="H133" s="140"/>
      <c r="I133" s="140"/>
      <c r="J133" s="140"/>
      <c r="K133" s="141"/>
      <c r="L133" s="141"/>
    </row>
    <row r="134" spans="2:12" x14ac:dyDescent="0.25">
      <c r="B134" s="135" t="s">
        <v>61</v>
      </c>
      <c r="C134" s="142"/>
      <c r="D134" s="196">
        <v>0</v>
      </c>
      <c r="E134" s="142"/>
      <c r="F134" s="142"/>
      <c r="G134" s="142"/>
      <c r="H134" s="142"/>
      <c r="I134" s="142"/>
      <c r="J134" s="142"/>
      <c r="K134" s="197"/>
      <c r="L134" s="197"/>
    </row>
    <row r="135" spans="2:12" x14ac:dyDescent="0.25">
      <c r="B135" s="135" t="s">
        <v>62</v>
      </c>
      <c r="C135" s="143" t="s">
        <v>63</v>
      </c>
      <c r="D135" s="145">
        <v>750</v>
      </c>
    </row>
    <row r="136" spans="2:12" x14ac:dyDescent="0.25">
      <c r="B136" s="138"/>
      <c r="C136" s="138"/>
      <c r="D136" s="138"/>
      <c r="E136" s="146"/>
      <c r="F136" s="138"/>
      <c r="G136" s="138"/>
      <c r="H136" s="138"/>
      <c r="I136" s="138"/>
      <c r="J136" s="138"/>
      <c r="K136" s="138"/>
      <c r="L136" s="138"/>
    </row>
    <row r="137" spans="2:12" x14ac:dyDescent="0.25">
      <c r="B137" s="147" t="s">
        <v>64</v>
      </c>
      <c r="E137" s="144"/>
    </row>
    <row r="138" spans="2:12" s="194" customFormat="1" x14ac:dyDescent="0.25">
      <c r="B138" s="268" t="s">
        <v>65</v>
      </c>
      <c r="C138" s="269" t="s">
        <v>66</v>
      </c>
      <c r="D138" s="270"/>
      <c r="E138" s="271"/>
    </row>
    <row r="139" spans="2:12" x14ac:dyDescent="0.25">
      <c r="B139" s="138"/>
      <c r="C139" s="138"/>
      <c r="D139" s="138"/>
      <c r="E139" s="138"/>
      <c r="F139" s="138"/>
      <c r="H139" s="138"/>
      <c r="I139" s="138"/>
      <c r="J139" s="138"/>
      <c r="K139" s="138"/>
      <c r="L139" s="138"/>
    </row>
    <row r="140" spans="2:12" x14ac:dyDescent="0.25">
      <c r="B140" s="138"/>
      <c r="C140" s="226"/>
      <c r="D140" s="357" t="s">
        <v>68</v>
      </c>
      <c r="E140" s="358"/>
      <c r="F140" s="359"/>
      <c r="G140" s="138"/>
      <c r="H140" s="357" t="s">
        <v>69</v>
      </c>
      <c r="I140" s="358"/>
      <c r="J140" s="359"/>
      <c r="K140" s="357" t="s">
        <v>70</v>
      </c>
      <c r="L140" s="359"/>
    </row>
    <row r="141" spans="2:12" ht="15.75" customHeight="1" x14ac:dyDescent="0.25">
      <c r="B141" s="138"/>
      <c r="C141" s="199"/>
      <c r="D141" s="150" t="s">
        <v>71</v>
      </c>
      <c r="E141" s="150" t="s">
        <v>72</v>
      </c>
      <c r="F141" s="151" t="s">
        <v>73</v>
      </c>
      <c r="H141" s="150" t="s">
        <v>71</v>
      </c>
      <c r="I141" s="152" t="s">
        <v>72</v>
      </c>
      <c r="J141" s="151" t="s">
        <v>73</v>
      </c>
      <c r="K141" s="362" t="s">
        <v>74</v>
      </c>
      <c r="L141" s="362" t="s">
        <v>75</v>
      </c>
    </row>
    <row r="142" spans="2:12" x14ac:dyDescent="0.25">
      <c r="B142" s="138"/>
      <c r="C142" s="226"/>
      <c r="D142" s="153" t="s">
        <v>76</v>
      </c>
      <c r="E142" s="153"/>
      <c r="F142" s="154" t="s">
        <v>76</v>
      </c>
      <c r="H142" s="153" t="s">
        <v>76</v>
      </c>
      <c r="I142" s="154"/>
      <c r="J142" s="154" t="s">
        <v>76</v>
      </c>
      <c r="K142" s="363"/>
      <c r="L142" s="363"/>
    </row>
    <row r="143" spans="2:12" x14ac:dyDescent="0.25">
      <c r="B143" s="264" t="s">
        <v>77</v>
      </c>
      <c r="C143" s="265"/>
      <c r="D143" s="233">
        <v>0</v>
      </c>
      <c r="E143" s="179">
        <v>1</v>
      </c>
      <c r="F143" s="156">
        <f>D143*E143</f>
        <v>0</v>
      </c>
      <c r="H143" s="233"/>
      <c r="I143" s="202">
        <v>1</v>
      </c>
      <c r="J143" s="203">
        <v>0</v>
      </c>
      <c r="K143" s="158">
        <v>0</v>
      </c>
      <c r="L143" s="159" t="s">
        <v>67</v>
      </c>
    </row>
    <row r="144" spans="2:12" x14ac:dyDescent="0.25">
      <c r="B144" s="266" t="s">
        <v>119</v>
      </c>
      <c r="C144" s="201"/>
      <c r="D144" s="283">
        <f>'Current Tariff Schedule'!H203</f>
        <v>0.64900000000000002</v>
      </c>
      <c r="E144" s="205">
        <f>IF(D135&lt;250, D135, 250)</f>
        <v>250</v>
      </c>
      <c r="F144" s="156">
        <f>D144*E144</f>
        <v>162.25</v>
      </c>
      <c r="H144" s="283">
        <f>'Summary Sheet'!G42</f>
        <v>0.6704</v>
      </c>
      <c r="I144" s="205">
        <f>IF(D135&lt;250, D135, 250)</f>
        <v>250</v>
      </c>
      <c r="J144" s="156">
        <f>H144*I144</f>
        <v>167.6</v>
      </c>
      <c r="K144" s="158">
        <f>J144-F144</f>
        <v>5.3499999999999943</v>
      </c>
      <c r="L144" s="159">
        <f>K144/F144</f>
        <v>3.2973805855161756E-2</v>
      </c>
    </row>
    <row r="145" spans="2:15" x14ac:dyDescent="0.25">
      <c r="B145" s="266" t="s">
        <v>120</v>
      </c>
      <c r="C145" s="201"/>
      <c r="D145" s="283">
        <f>'Current Tariff Schedule'!H204</f>
        <v>0.74150000000000005</v>
      </c>
      <c r="E145" s="205">
        <f>IF(D135&gt;250, D135-250)</f>
        <v>500</v>
      </c>
      <c r="F145" s="156">
        <f>D145*E145</f>
        <v>370.75</v>
      </c>
      <c r="H145" s="283">
        <f>'Summary Sheet'!G44</f>
        <v>0.76600000000000001</v>
      </c>
      <c r="I145" s="205">
        <f>IF(D135&gt;250, D135-250)</f>
        <v>500</v>
      </c>
      <c r="J145" s="156">
        <f>H145*I145</f>
        <v>383</v>
      </c>
      <c r="K145" s="158">
        <f>J145-F145</f>
        <v>12.25</v>
      </c>
      <c r="L145" s="159">
        <f>K145/F145</f>
        <v>3.3041132838840186E-2</v>
      </c>
    </row>
    <row r="146" spans="2:15" x14ac:dyDescent="0.25">
      <c r="B146" s="258"/>
      <c r="C146" s="201"/>
      <c r="D146" s="225"/>
      <c r="E146" s="235"/>
      <c r="F146" s="203"/>
      <c r="G146" s="157"/>
      <c r="H146" s="204"/>
      <c r="I146" s="235"/>
      <c r="J146" s="203"/>
      <c r="K146" s="158"/>
      <c r="L146" s="249"/>
      <c r="O146" s="192"/>
    </row>
    <row r="147" spans="2:15" ht="15.75" thickBot="1" x14ac:dyDescent="0.3">
      <c r="B147" s="206" t="s">
        <v>118</v>
      </c>
      <c r="C147" s="207"/>
      <c r="D147" s="236"/>
      <c r="E147" s="237"/>
      <c r="F147" s="238">
        <f>SUM(F143:F146)</f>
        <v>533</v>
      </c>
      <c r="G147" s="239"/>
      <c r="H147" s="236"/>
      <c r="I147" s="240"/>
      <c r="J147" s="238">
        <f>SUM(J143:J146)</f>
        <v>550.6</v>
      </c>
      <c r="K147" s="241">
        <f>J147-F147</f>
        <v>17.600000000000023</v>
      </c>
      <c r="L147" s="250">
        <f>K147/F147</f>
        <v>3.3020637898686721E-2</v>
      </c>
    </row>
    <row r="148" spans="2:15" ht="16.149999999999999" customHeight="1" thickBot="1" x14ac:dyDescent="0.3">
      <c r="B148" s="259"/>
      <c r="C148" s="208"/>
      <c r="D148" s="209"/>
      <c r="E148" s="210"/>
      <c r="F148" s="211"/>
      <c r="H148" s="212"/>
      <c r="I148" s="213"/>
      <c r="J148" s="214"/>
      <c r="K148" s="215"/>
      <c r="L148" s="251"/>
    </row>
    <row r="149" spans="2:15" ht="15.6" customHeight="1" x14ac:dyDescent="0.25">
      <c r="B149" s="260" t="s">
        <v>117</v>
      </c>
      <c r="C149" s="155"/>
      <c r="D149" s="172"/>
      <c r="E149" s="173"/>
      <c r="F149" s="176">
        <f>F147</f>
        <v>533</v>
      </c>
      <c r="H149" s="174"/>
      <c r="I149" s="174"/>
      <c r="J149" s="175">
        <f>J147</f>
        <v>550.6</v>
      </c>
      <c r="K149" s="158">
        <f>K147</f>
        <v>17.600000000000023</v>
      </c>
      <c r="L149" s="249">
        <f>K149/F149</f>
        <v>3.3020637898686721E-2</v>
      </c>
    </row>
    <row r="150" spans="2:15" x14ac:dyDescent="0.25">
      <c r="B150" s="261" t="s">
        <v>78</v>
      </c>
      <c r="C150" s="155"/>
      <c r="D150" s="172">
        <v>0.05</v>
      </c>
      <c r="E150" s="177"/>
      <c r="F150" s="180">
        <f>D150*F149</f>
        <v>26.650000000000002</v>
      </c>
      <c r="H150" s="172">
        <v>0.05</v>
      </c>
      <c r="I150" s="179"/>
      <c r="J150" s="216">
        <f>J149*H150</f>
        <v>27.53</v>
      </c>
      <c r="K150" s="158">
        <f>J150-F150</f>
        <v>0.87999999999999901</v>
      </c>
      <c r="L150" s="249">
        <f>K150/F150</f>
        <v>3.3020637898686638E-2</v>
      </c>
    </row>
    <row r="151" spans="2:15" s="193" customFormat="1" x14ac:dyDescent="0.25">
      <c r="B151" s="262" t="s">
        <v>164</v>
      </c>
      <c r="C151" s="155"/>
      <c r="D151" s="179"/>
      <c r="E151" s="177"/>
      <c r="F151" s="180">
        <f>F149+F150</f>
        <v>559.65</v>
      </c>
      <c r="G151" s="133"/>
      <c r="H151" s="179"/>
      <c r="I151" s="179"/>
      <c r="J151" s="216">
        <f>SUM(J149:J150)</f>
        <v>578.13</v>
      </c>
      <c r="K151" s="158">
        <f>J151-F151</f>
        <v>18.480000000000018</v>
      </c>
      <c r="L151" s="249">
        <f>K151/F151</f>
        <v>3.3020637898686714E-2</v>
      </c>
    </row>
    <row r="152" spans="2:15" s="193" customFormat="1" x14ac:dyDescent="0.25">
      <c r="B152" s="262" t="s">
        <v>162</v>
      </c>
      <c r="C152" s="155"/>
      <c r="D152" s="218">
        <f>$D$26</f>
        <v>0.17</v>
      </c>
      <c r="E152" s="177"/>
      <c r="F152" s="217">
        <f>-F151*D152</f>
        <v>-95.140500000000003</v>
      </c>
      <c r="G152" s="133"/>
      <c r="H152" s="218">
        <f>$H$26</f>
        <v>0.17</v>
      </c>
      <c r="I152" s="179"/>
      <c r="J152" s="219">
        <f>-H152*J151</f>
        <v>-98.2821</v>
      </c>
      <c r="K152" s="220">
        <f>J152-F152</f>
        <v>-3.1415999999999968</v>
      </c>
      <c r="L152" s="249"/>
    </row>
    <row r="153" spans="2:15" ht="15.75" thickBot="1" x14ac:dyDescent="0.3">
      <c r="B153" s="360" t="s">
        <v>150</v>
      </c>
      <c r="C153" s="361"/>
      <c r="D153" s="182"/>
      <c r="E153" s="183"/>
      <c r="F153" s="185">
        <f>SUM(F151:F151)+F152</f>
        <v>464.5095</v>
      </c>
      <c r="G153" s="157"/>
      <c r="H153" s="184"/>
      <c r="I153" s="184"/>
      <c r="J153" s="221">
        <f>SUM(J151:J151)+J152</f>
        <v>479.84789999999998</v>
      </c>
      <c r="K153" s="288">
        <f>J153-F153</f>
        <v>15.338399999999979</v>
      </c>
      <c r="L153" s="252">
        <f>K153/F153</f>
        <v>3.3020637898686631E-2</v>
      </c>
    </row>
    <row r="154" spans="2:15" ht="15.75" thickBot="1" x14ac:dyDescent="0.3">
      <c r="B154" s="263"/>
      <c r="C154" s="166"/>
      <c r="D154" s="186"/>
      <c r="E154" s="187"/>
      <c r="F154" s="223"/>
      <c r="H154" s="186"/>
      <c r="I154" s="188"/>
      <c r="J154" s="189"/>
      <c r="K154" s="190"/>
      <c r="L154" s="253"/>
    </row>
    <row r="156" spans="2:15" x14ac:dyDescent="0.25">
      <c r="K156" s="134"/>
      <c r="L156" s="134"/>
    </row>
    <row r="157" spans="2:15" x14ac:dyDescent="0.25">
      <c r="B157" s="135" t="s">
        <v>52</v>
      </c>
      <c r="C157" s="356" t="str">
        <f>'Current Tariff Schedule'!A210</f>
        <v>STANDARD A RESIDENTIAL AIR ACCESS Service Classification</v>
      </c>
      <c r="D157" s="356"/>
      <c r="E157" s="356"/>
      <c r="F157" s="356"/>
      <c r="G157" s="356"/>
      <c r="H157" s="356"/>
      <c r="I157" s="356"/>
      <c r="J157" s="356"/>
      <c r="K157" s="136"/>
      <c r="L157" s="136"/>
    </row>
    <row r="158" spans="2:15" x14ac:dyDescent="0.25">
      <c r="B158" s="137"/>
      <c r="C158" s="139"/>
      <c r="D158" s="141"/>
      <c r="E158" s="140"/>
      <c r="F158" s="140"/>
      <c r="G158" s="140"/>
      <c r="H158" s="140"/>
      <c r="I158" s="140"/>
      <c r="J158" s="140"/>
      <c r="K158" s="141"/>
      <c r="L158" s="141"/>
    </row>
    <row r="159" spans="2:15" x14ac:dyDescent="0.25">
      <c r="B159" s="135" t="s">
        <v>61</v>
      </c>
      <c r="C159" s="142"/>
      <c r="D159" s="196">
        <v>0</v>
      </c>
      <c r="E159" s="142"/>
      <c r="F159" s="142"/>
      <c r="G159" s="142"/>
      <c r="H159" s="142"/>
      <c r="I159" s="142"/>
      <c r="J159" s="142"/>
      <c r="K159" s="197"/>
      <c r="L159" s="197"/>
    </row>
    <row r="160" spans="2:15" x14ac:dyDescent="0.25">
      <c r="B160" s="135" t="s">
        <v>62</v>
      </c>
      <c r="C160" s="143" t="s">
        <v>63</v>
      </c>
      <c r="D160" s="145">
        <v>750</v>
      </c>
    </row>
    <row r="161" spans="2:15" x14ac:dyDescent="0.25">
      <c r="B161" s="138"/>
      <c r="C161" s="138"/>
      <c r="D161" s="138"/>
      <c r="E161" s="146"/>
      <c r="F161" s="138"/>
      <c r="G161" s="138"/>
      <c r="H161" s="138"/>
      <c r="I161" s="138"/>
      <c r="J161" s="138"/>
      <c r="K161" s="138"/>
      <c r="L161" s="138"/>
    </row>
    <row r="162" spans="2:15" x14ac:dyDescent="0.25">
      <c r="B162" s="147" t="s">
        <v>64</v>
      </c>
      <c r="E162" s="144"/>
    </row>
    <row r="163" spans="2:15" s="194" customFormat="1" x14ac:dyDescent="0.25">
      <c r="B163" s="268" t="s">
        <v>65</v>
      </c>
      <c r="C163" s="269" t="s">
        <v>66</v>
      </c>
      <c r="D163" s="270"/>
      <c r="E163" s="271"/>
    </row>
    <row r="164" spans="2:15" x14ac:dyDescent="0.25">
      <c r="B164" s="138"/>
      <c r="C164" s="138"/>
      <c r="D164" s="138"/>
      <c r="E164" s="138"/>
      <c r="F164" s="138"/>
      <c r="G164" s="138"/>
      <c r="H164" s="138"/>
      <c r="I164" s="138"/>
      <c r="J164" s="138"/>
      <c r="K164" s="138"/>
      <c r="L164" s="138"/>
    </row>
    <row r="165" spans="2:15" x14ac:dyDescent="0.25">
      <c r="B165" s="138"/>
      <c r="C165" s="226"/>
      <c r="D165" s="357" t="s">
        <v>68</v>
      </c>
      <c r="E165" s="358"/>
      <c r="F165" s="359"/>
      <c r="G165" s="138"/>
      <c r="H165" s="357" t="s">
        <v>69</v>
      </c>
      <c r="I165" s="358"/>
      <c r="J165" s="359"/>
      <c r="K165" s="357" t="s">
        <v>70</v>
      </c>
      <c r="L165" s="359"/>
    </row>
    <row r="166" spans="2:15" ht="15.75" customHeight="1" x14ac:dyDescent="0.25">
      <c r="B166" s="138"/>
      <c r="C166" s="199"/>
      <c r="D166" s="150" t="s">
        <v>71</v>
      </c>
      <c r="E166" s="150" t="s">
        <v>72</v>
      </c>
      <c r="F166" s="151" t="s">
        <v>73</v>
      </c>
      <c r="H166" s="150" t="s">
        <v>71</v>
      </c>
      <c r="I166" s="152" t="s">
        <v>72</v>
      </c>
      <c r="J166" s="151" t="s">
        <v>73</v>
      </c>
      <c r="K166" s="362" t="s">
        <v>74</v>
      </c>
      <c r="L166" s="362" t="s">
        <v>75</v>
      </c>
    </row>
    <row r="167" spans="2:15" x14ac:dyDescent="0.25">
      <c r="B167" s="138"/>
      <c r="C167" s="226"/>
      <c r="D167" s="153" t="s">
        <v>76</v>
      </c>
      <c r="E167" s="153"/>
      <c r="F167" s="154" t="s">
        <v>76</v>
      </c>
      <c r="H167" s="153" t="s">
        <v>76</v>
      </c>
      <c r="I167" s="154"/>
      <c r="J167" s="154" t="s">
        <v>76</v>
      </c>
      <c r="K167" s="363"/>
      <c r="L167" s="363"/>
    </row>
    <row r="168" spans="2:15" x14ac:dyDescent="0.25">
      <c r="B168" s="264" t="s">
        <v>77</v>
      </c>
      <c r="C168" s="265"/>
      <c r="D168" s="233">
        <v>0</v>
      </c>
      <c r="E168" s="179">
        <v>1</v>
      </c>
      <c r="F168" s="156">
        <f>D168*E168</f>
        <v>0</v>
      </c>
      <c r="H168" s="233">
        <v>0</v>
      </c>
      <c r="I168" s="202">
        <v>1</v>
      </c>
      <c r="J168" s="203">
        <v>0</v>
      </c>
      <c r="K168" s="158">
        <v>0</v>
      </c>
      <c r="L168" s="159" t="s">
        <v>67</v>
      </c>
    </row>
    <row r="169" spans="2:15" x14ac:dyDescent="0.25">
      <c r="B169" s="266" t="s">
        <v>119</v>
      </c>
      <c r="C169" s="201"/>
      <c r="D169" s="283">
        <f>'Current Tariff Schedule'!H236</f>
        <v>0.9798</v>
      </c>
      <c r="E169" s="205">
        <f>IF(D160&lt;250, D160, 250)</f>
        <v>250</v>
      </c>
      <c r="F169" s="156">
        <f>D169*E169</f>
        <v>244.95</v>
      </c>
      <c r="H169" s="283">
        <f>'Proposed Tariff Schedule'!H233</f>
        <v>1.0121</v>
      </c>
      <c r="I169" s="205">
        <f>IF(D160&lt;250, D160, 250)</f>
        <v>250</v>
      </c>
      <c r="J169" s="156">
        <f>H169*I169</f>
        <v>253.02500000000001</v>
      </c>
      <c r="K169" s="158">
        <f>J169-F169</f>
        <v>8.0750000000000171</v>
      </c>
      <c r="L169" s="159">
        <f>K169/F169</f>
        <v>3.2965911410492009E-2</v>
      </c>
    </row>
    <row r="170" spans="2:15" x14ac:dyDescent="0.25">
      <c r="B170" s="266" t="s">
        <v>120</v>
      </c>
      <c r="C170" s="201"/>
      <c r="D170" s="283">
        <f>'Current Tariff Schedule'!H237</f>
        <v>1.0723</v>
      </c>
      <c r="E170" s="205">
        <f>IF(D160&gt;250, D160-250)</f>
        <v>500</v>
      </c>
      <c r="F170" s="156">
        <f>D170*E170</f>
        <v>536.15</v>
      </c>
      <c r="H170" s="283">
        <f>'Proposed Tariff Schedule'!H234</f>
        <v>1.1076999999999999</v>
      </c>
      <c r="I170" s="205">
        <f>IF(D160&gt;250, D160-250)</f>
        <v>500</v>
      </c>
      <c r="J170" s="156">
        <f>H170*I170</f>
        <v>553.84999999999991</v>
      </c>
      <c r="K170" s="158">
        <f>J170-F170</f>
        <v>17.699999999999932</v>
      </c>
      <c r="L170" s="159">
        <f>K170/F170</f>
        <v>3.3013149305231616E-2</v>
      </c>
    </row>
    <row r="171" spans="2:15" x14ac:dyDescent="0.25">
      <c r="B171" s="258"/>
      <c r="C171" s="201"/>
      <c r="D171" s="225"/>
      <c r="E171" s="235"/>
      <c r="F171" s="203"/>
      <c r="G171" s="157"/>
      <c r="H171" s="204"/>
      <c r="I171" s="235"/>
      <c r="J171" s="203"/>
      <c r="K171" s="158"/>
      <c r="L171" s="159"/>
      <c r="O171" s="192"/>
    </row>
    <row r="172" spans="2:15" ht="15.75" thickBot="1" x14ac:dyDescent="0.3">
      <c r="B172" s="206" t="s">
        <v>118</v>
      </c>
      <c r="C172" s="207"/>
      <c r="D172" s="236"/>
      <c r="E172" s="237"/>
      <c r="F172" s="238">
        <f>SUM(F168:F171)</f>
        <v>781.09999999999991</v>
      </c>
      <c r="G172" s="239"/>
      <c r="H172" s="236"/>
      <c r="I172" s="240"/>
      <c r="J172" s="238">
        <f>SUM(J168:J171)</f>
        <v>806.87499999999989</v>
      </c>
      <c r="K172" s="241">
        <f>J172-F172</f>
        <v>25.774999999999977</v>
      </c>
      <c r="L172" s="250">
        <f>K172/F172</f>
        <v>3.2998335680450623E-2</v>
      </c>
    </row>
    <row r="173" spans="2:15" ht="16.149999999999999" customHeight="1" thickBot="1" x14ac:dyDescent="0.3">
      <c r="B173" s="259"/>
      <c r="C173" s="208"/>
      <c r="D173" s="209"/>
      <c r="E173" s="210"/>
      <c r="F173" s="211"/>
      <c r="H173" s="212"/>
      <c r="I173" s="213"/>
      <c r="J173" s="214"/>
      <c r="K173" s="215"/>
      <c r="L173" s="251"/>
    </row>
    <row r="174" spans="2:15" ht="15.6" customHeight="1" x14ac:dyDescent="0.25">
      <c r="B174" s="260" t="s">
        <v>117</v>
      </c>
      <c r="C174" s="155"/>
      <c r="D174" s="172"/>
      <c r="E174" s="173"/>
      <c r="F174" s="176">
        <f>F172</f>
        <v>781.09999999999991</v>
      </c>
      <c r="H174" s="174"/>
      <c r="I174" s="174"/>
      <c r="J174" s="175">
        <f>J172</f>
        <v>806.87499999999989</v>
      </c>
      <c r="K174" s="158">
        <f>J174-F174</f>
        <v>25.774999999999977</v>
      </c>
      <c r="L174" s="249">
        <f>K174/F174</f>
        <v>3.2998335680450623E-2</v>
      </c>
    </row>
    <row r="175" spans="2:15" x14ac:dyDescent="0.25">
      <c r="B175" s="261" t="s">
        <v>78</v>
      </c>
      <c r="C175" s="155"/>
      <c r="D175" s="172">
        <v>0.05</v>
      </c>
      <c r="E175" s="177"/>
      <c r="F175" s="180">
        <f>D175*F174</f>
        <v>39.055</v>
      </c>
      <c r="H175" s="172">
        <v>0.05</v>
      </c>
      <c r="I175" s="179"/>
      <c r="J175" s="216">
        <f>J174*H175</f>
        <v>40.34375</v>
      </c>
      <c r="K175" s="158">
        <f>J175-F175</f>
        <v>1.2887500000000003</v>
      </c>
      <c r="L175" s="249">
        <f>K175/F175</f>
        <v>3.2998335680450651E-2</v>
      </c>
    </row>
    <row r="176" spans="2:15" s="193" customFormat="1" x14ac:dyDescent="0.25">
      <c r="B176" s="262" t="s">
        <v>164</v>
      </c>
      <c r="C176" s="155"/>
      <c r="D176" s="179"/>
      <c r="E176" s="177"/>
      <c r="F176" s="180">
        <f>F174+F175</f>
        <v>820.15499999999986</v>
      </c>
      <c r="G176" s="133"/>
      <c r="H176" s="179"/>
      <c r="I176" s="179"/>
      <c r="J176" s="216">
        <f>J174+J175</f>
        <v>847.21874999999989</v>
      </c>
      <c r="K176" s="158">
        <f>J176-F176</f>
        <v>27.063750000000027</v>
      </c>
      <c r="L176" s="249">
        <f>K176/F176</f>
        <v>3.2998335680450686E-2</v>
      </c>
    </row>
    <row r="177" spans="2:12" s="193" customFormat="1" x14ac:dyDescent="0.25">
      <c r="B177" s="262" t="s">
        <v>162</v>
      </c>
      <c r="C177" s="155"/>
      <c r="D177" s="218">
        <f>$D$26</f>
        <v>0.17</v>
      </c>
      <c r="E177" s="177"/>
      <c r="F177" s="217">
        <f>-F176*D177</f>
        <v>-139.42634999999999</v>
      </c>
      <c r="G177" s="133"/>
      <c r="H177" s="218">
        <f>$H$26</f>
        <v>0.17</v>
      </c>
      <c r="I177" s="179"/>
      <c r="J177" s="219">
        <f>-H177*J176</f>
        <v>-144.0271875</v>
      </c>
      <c r="K177" s="220">
        <f>J177-F177</f>
        <v>-4.6008375000000115</v>
      </c>
      <c r="L177" s="249"/>
    </row>
    <row r="178" spans="2:12" ht="15.75" thickBot="1" x14ac:dyDescent="0.3">
      <c r="B178" s="360" t="s">
        <v>151</v>
      </c>
      <c r="C178" s="361"/>
      <c r="D178" s="182"/>
      <c r="E178" s="183"/>
      <c r="F178" s="185">
        <f>SUM(F176:F176)+F177</f>
        <v>680.7286499999999</v>
      </c>
      <c r="G178" s="157"/>
      <c r="H178" s="184"/>
      <c r="I178" s="184"/>
      <c r="J178" s="221">
        <f>SUM(J176:J176)+J177</f>
        <v>703.19156249999992</v>
      </c>
      <c r="K178" s="288">
        <f>J178-F178</f>
        <v>22.462912500000016</v>
      </c>
      <c r="L178" s="252">
        <f>K178/F178</f>
        <v>3.2998335680450672E-2</v>
      </c>
    </row>
    <row r="179" spans="2:12" ht="15.75" thickBot="1" x14ac:dyDescent="0.3">
      <c r="B179" s="263"/>
      <c r="C179" s="166"/>
      <c r="D179" s="186"/>
      <c r="E179" s="187"/>
      <c r="F179" s="223"/>
      <c r="H179" s="186"/>
      <c r="I179" s="188"/>
      <c r="J179" s="189"/>
      <c r="K179" s="190"/>
      <c r="L179" s="253"/>
    </row>
    <row r="180" spans="2:12" x14ac:dyDescent="0.25">
      <c r="K180" s="134"/>
      <c r="L180" s="134"/>
    </row>
    <row r="181" spans="2:12" x14ac:dyDescent="0.25">
      <c r="K181" s="134"/>
      <c r="L181" s="134"/>
    </row>
    <row r="182" spans="2:12" x14ac:dyDescent="0.25">
      <c r="B182" s="135" t="s">
        <v>52</v>
      </c>
      <c r="C182" s="356" t="str">
        <f>'Current Tariff Schedule'!A243</f>
        <v>STANDARD A GENERAL SERVICE ROAD/RAIL Service Classification</v>
      </c>
      <c r="D182" s="356"/>
      <c r="E182" s="356"/>
      <c r="F182" s="356"/>
      <c r="G182" s="356"/>
      <c r="H182" s="356"/>
      <c r="I182" s="356"/>
      <c r="J182" s="356"/>
      <c r="K182" s="136"/>
      <c r="L182" s="136"/>
    </row>
    <row r="183" spans="2:12" x14ac:dyDescent="0.25">
      <c r="B183" s="137"/>
      <c r="C183" s="139"/>
      <c r="D183" s="141"/>
      <c r="E183" s="140"/>
      <c r="F183" s="140"/>
      <c r="G183" s="140"/>
      <c r="H183" s="140"/>
      <c r="I183" s="140"/>
      <c r="J183" s="140"/>
      <c r="K183" s="141"/>
      <c r="L183" s="141"/>
    </row>
    <row r="184" spans="2:12" x14ac:dyDescent="0.25">
      <c r="B184" s="135" t="s">
        <v>61</v>
      </c>
      <c r="C184" s="142"/>
      <c r="D184" s="196">
        <v>0</v>
      </c>
      <c r="E184" s="142"/>
      <c r="F184" s="142"/>
      <c r="G184" s="142"/>
      <c r="H184" s="142"/>
      <c r="I184" s="142"/>
      <c r="J184" s="142"/>
      <c r="K184" s="197"/>
      <c r="L184" s="197"/>
    </row>
    <row r="185" spans="2:12" x14ac:dyDescent="0.25">
      <c r="B185" s="135" t="s">
        <v>62</v>
      </c>
      <c r="C185" s="143" t="s">
        <v>63</v>
      </c>
      <c r="D185" s="145">
        <v>2000</v>
      </c>
    </row>
    <row r="186" spans="2:12" x14ac:dyDescent="0.25">
      <c r="B186" s="138"/>
      <c r="C186" s="138"/>
      <c r="D186" s="138"/>
      <c r="E186" s="146"/>
      <c r="F186" s="138"/>
      <c r="G186" s="138"/>
      <c r="H186" s="138"/>
      <c r="I186" s="138"/>
      <c r="J186" s="138"/>
      <c r="K186" s="138"/>
      <c r="L186" s="138"/>
    </row>
    <row r="187" spans="2:12" x14ac:dyDescent="0.25">
      <c r="B187" s="147" t="s">
        <v>64</v>
      </c>
      <c r="E187" s="144"/>
    </row>
    <row r="188" spans="2:12" s="194" customFormat="1" x14ac:dyDescent="0.25">
      <c r="B188" s="268" t="s">
        <v>65</v>
      </c>
      <c r="C188" s="269" t="s">
        <v>66</v>
      </c>
      <c r="D188" s="270"/>
      <c r="E188" s="271"/>
    </row>
    <row r="189" spans="2:12" x14ac:dyDescent="0.25">
      <c r="B189" s="138"/>
      <c r="C189" s="138"/>
      <c r="D189" s="138"/>
      <c r="E189" s="138"/>
      <c r="F189" s="138"/>
      <c r="H189" s="138"/>
      <c r="I189" s="138"/>
      <c r="J189" s="138"/>
      <c r="K189" s="138"/>
      <c r="L189" s="138"/>
    </row>
    <row r="190" spans="2:12" x14ac:dyDescent="0.25">
      <c r="B190" s="138"/>
      <c r="C190" s="226"/>
      <c r="D190" s="357" t="s">
        <v>68</v>
      </c>
      <c r="E190" s="358"/>
      <c r="F190" s="359"/>
      <c r="H190" s="357" t="s">
        <v>69</v>
      </c>
      <c r="I190" s="358"/>
      <c r="J190" s="359"/>
      <c r="K190" s="357" t="s">
        <v>70</v>
      </c>
      <c r="L190" s="359"/>
    </row>
    <row r="191" spans="2:12" ht="15.75" customHeight="1" x14ac:dyDescent="0.25">
      <c r="B191" s="138"/>
      <c r="C191" s="226"/>
      <c r="D191" s="150" t="s">
        <v>71</v>
      </c>
      <c r="E191" s="150" t="s">
        <v>72</v>
      </c>
      <c r="F191" s="151" t="s">
        <v>73</v>
      </c>
      <c r="H191" s="150" t="s">
        <v>71</v>
      </c>
      <c r="I191" s="152" t="s">
        <v>72</v>
      </c>
      <c r="J191" s="151" t="s">
        <v>73</v>
      </c>
      <c r="K191" s="362" t="s">
        <v>74</v>
      </c>
      <c r="L191" s="362" t="s">
        <v>75</v>
      </c>
    </row>
    <row r="192" spans="2:12" x14ac:dyDescent="0.25">
      <c r="B192" s="138"/>
      <c r="C192" s="227"/>
      <c r="D192" s="153" t="s">
        <v>76</v>
      </c>
      <c r="E192" s="153"/>
      <c r="F192" s="154" t="s">
        <v>76</v>
      </c>
      <c r="H192" s="153" t="s">
        <v>76</v>
      </c>
      <c r="I192" s="154"/>
      <c r="J192" s="154" t="s">
        <v>76</v>
      </c>
      <c r="K192" s="363"/>
      <c r="L192" s="363"/>
    </row>
    <row r="193" spans="2:15" x14ac:dyDescent="0.25">
      <c r="B193" s="264" t="s">
        <v>77</v>
      </c>
      <c r="C193" s="257"/>
      <c r="D193" s="242">
        <v>0</v>
      </c>
      <c r="E193" s="179">
        <v>1</v>
      </c>
      <c r="F193" s="156">
        <f>D193*E193</f>
        <v>0</v>
      </c>
      <c r="H193" s="242"/>
      <c r="I193" s="228">
        <v>1</v>
      </c>
      <c r="J193" s="203">
        <v>0</v>
      </c>
      <c r="K193" s="158">
        <v>0</v>
      </c>
      <c r="L193" s="159" t="s">
        <v>67</v>
      </c>
    </row>
    <row r="194" spans="2:15" x14ac:dyDescent="0.25">
      <c r="B194" s="266" t="s">
        <v>121</v>
      </c>
      <c r="C194" s="201"/>
      <c r="D194" s="284">
        <f>'Current Tariff Schedule'!H269</f>
        <v>0.74150000000000005</v>
      </c>
      <c r="E194" s="229">
        <f>D185</f>
        <v>2000</v>
      </c>
      <c r="F194" s="156">
        <f>D194*E194</f>
        <v>1483</v>
      </c>
      <c r="H194" s="283">
        <f>'Proposed Tariff Schedule'!H266</f>
        <v>0.76600000000000001</v>
      </c>
      <c r="I194" s="230">
        <f>D185</f>
        <v>2000</v>
      </c>
      <c r="J194" s="156">
        <f>H194*I194</f>
        <v>1532</v>
      </c>
      <c r="K194" s="158">
        <f>J194-F194</f>
        <v>49</v>
      </c>
      <c r="L194" s="159">
        <f>K194/F194</f>
        <v>3.3041132838840186E-2</v>
      </c>
    </row>
    <row r="195" spans="2:15" x14ac:dyDescent="0.25">
      <c r="B195" s="266"/>
      <c r="C195" s="201"/>
      <c r="D195" s="243"/>
      <c r="E195" s="235"/>
      <c r="F195" s="203"/>
      <c r="H195" s="243"/>
      <c r="I195" s="235"/>
      <c r="J195" s="203"/>
      <c r="K195" s="158"/>
      <c r="L195" s="249"/>
      <c r="O195" s="192"/>
    </row>
    <row r="196" spans="2:15" ht="15.75" thickBot="1" x14ac:dyDescent="0.3">
      <c r="B196" s="160" t="s">
        <v>118</v>
      </c>
      <c r="C196" s="161"/>
      <c r="D196" s="162"/>
      <c r="E196" s="163"/>
      <c r="F196" s="231">
        <f>SUM(F193:F195)</f>
        <v>1483</v>
      </c>
      <c r="H196" s="162"/>
      <c r="I196" s="164"/>
      <c r="J196" s="231">
        <f>SUM(J193:J195)</f>
        <v>1532</v>
      </c>
      <c r="K196" s="232">
        <f>J196-F196</f>
        <v>49</v>
      </c>
      <c r="L196" s="254">
        <f>K196/F196</f>
        <v>3.3041132838840186E-2</v>
      </c>
    </row>
    <row r="197" spans="2:15" ht="15.75" thickBot="1" x14ac:dyDescent="0.3">
      <c r="B197" s="263"/>
      <c r="C197" s="166"/>
      <c r="D197" s="167"/>
      <c r="E197" s="168"/>
      <c r="F197" s="244"/>
      <c r="H197" s="247"/>
      <c r="I197" s="170"/>
      <c r="J197" s="169"/>
      <c r="K197" s="171"/>
      <c r="L197" s="255"/>
    </row>
    <row r="198" spans="2:15" ht="15.6" customHeight="1" x14ac:dyDescent="0.25">
      <c r="B198" s="260" t="s">
        <v>117</v>
      </c>
      <c r="C198" s="155"/>
      <c r="D198" s="172"/>
      <c r="E198" s="173"/>
      <c r="F198" s="176">
        <f>F196</f>
        <v>1483</v>
      </c>
      <c r="H198" s="174"/>
      <c r="I198" s="174"/>
      <c r="J198" s="175">
        <f>J196</f>
        <v>1532</v>
      </c>
      <c r="K198" s="158">
        <f>J198-F198</f>
        <v>49</v>
      </c>
      <c r="L198" s="249">
        <f>K198/F198</f>
        <v>3.3041132838840186E-2</v>
      </c>
    </row>
    <row r="199" spans="2:15" x14ac:dyDescent="0.25">
      <c r="B199" s="261" t="s">
        <v>78</v>
      </c>
      <c r="C199" s="155"/>
      <c r="D199" s="172">
        <v>0.05</v>
      </c>
      <c r="E199" s="177"/>
      <c r="F199" s="180">
        <f>D199*F198</f>
        <v>74.150000000000006</v>
      </c>
      <c r="H199" s="172">
        <v>0.05</v>
      </c>
      <c r="I199" s="179"/>
      <c r="J199" s="216">
        <f>J198*H199</f>
        <v>76.600000000000009</v>
      </c>
      <c r="K199" s="158">
        <f>J199-F199</f>
        <v>2.4500000000000028</v>
      </c>
      <c r="L199" s="249">
        <f>K199/F199</f>
        <v>3.3041132838840227E-2</v>
      </c>
    </row>
    <row r="200" spans="2:15" s="193" customFormat="1" x14ac:dyDescent="0.25">
      <c r="B200" s="262" t="s">
        <v>164</v>
      </c>
      <c r="C200" s="155"/>
      <c r="D200" s="179"/>
      <c r="E200" s="177"/>
      <c r="F200" s="180">
        <f>F198+F199</f>
        <v>1557.15</v>
      </c>
      <c r="G200" s="133"/>
      <c r="H200" s="179"/>
      <c r="I200" s="179"/>
      <c r="J200" s="216">
        <f>SUM(J198:J199)</f>
        <v>1608.6</v>
      </c>
      <c r="K200" s="158">
        <f>J200-F200</f>
        <v>51.449999999999818</v>
      </c>
      <c r="L200" s="249">
        <f>K200/F200</f>
        <v>3.3041132838840068E-2</v>
      </c>
    </row>
    <row r="201" spans="2:15" s="193" customFormat="1" x14ac:dyDescent="0.25">
      <c r="B201" s="262" t="s">
        <v>162</v>
      </c>
      <c r="C201" s="155"/>
      <c r="D201" s="218">
        <f>$D$26</f>
        <v>0.17</v>
      </c>
      <c r="E201" s="177"/>
      <c r="F201" s="217">
        <f>-F200*D201</f>
        <v>-264.71550000000002</v>
      </c>
      <c r="G201" s="133"/>
      <c r="H201" s="218">
        <f>$H$26</f>
        <v>0.17</v>
      </c>
      <c r="I201" s="179"/>
      <c r="J201" s="219">
        <f>-H201*J200</f>
        <v>-273.46199999999999</v>
      </c>
      <c r="K201" s="220">
        <f>J201-F201</f>
        <v>-8.7464999999999691</v>
      </c>
      <c r="L201" s="249"/>
    </row>
    <row r="202" spans="2:15" ht="15.75" thickBot="1" x14ac:dyDescent="0.3">
      <c r="B202" s="360" t="s">
        <v>150</v>
      </c>
      <c r="C202" s="361"/>
      <c r="D202" s="182"/>
      <c r="E202" s="183"/>
      <c r="F202" s="185">
        <f>SUM(F200:F200)+F201</f>
        <v>1292.4345000000001</v>
      </c>
      <c r="G202" s="157"/>
      <c r="H202" s="184"/>
      <c r="I202" s="184"/>
      <c r="J202" s="221">
        <f>SUM(J200:J200)+J201</f>
        <v>1335.1379999999999</v>
      </c>
      <c r="K202" s="288">
        <f>J202-F202</f>
        <v>42.703499999999849</v>
      </c>
      <c r="L202" s="252">
        <f>K202/F202</f>
        <v>3.3041132838840068E-2</v>
      </c>
    </row>
    <row r="203" spans="2:15" ht="15.75" thickBot="1" x14ac:dyDescent="0.3">
      <c r="B203" s="263"/>
      <c r="C203" s="166"/>
      <c r="D203" s="186"/>
      <c r="E203" s="187"/>
      <c r="F203" s="223"/>
      <c r="H203" s="186"/>
      <c r="I203" s="188"/>
      <c r="J203" s="189"/>
      <c r="K203" s="190"/>
      <c r="L203" s="253"/>
    </row>
    <row r="205" spans="2:15" x14ac:dyDescent="0.25">
      <c r="K205" s="134"/>
      <c r="L205" s="134"/>
    </row>
    <row r="206" spans="2:15" x14ac:dyDescent="0.25">
      <c r="B206" s="135" t="s">
        <v>52</v>
      </c>
      <c r="C206" s="356" t="str">
        <f>'Current Tariff Schedule'!A275</f>
        <v>STANDARD A GENERAL SERVICE AIR ACCESS Service Classification</v>
      </c>
      <c r="D206" s="356"/>
      <c r="E206" s="356"/>
      <c r="F206" s="356"/>
      <c r="G206" s="356"/>
      <c r="H206" s="356"/>
      <c r="I206" s="356"/>
      <c r="J206" s="356"/>
      <c r="K206" s="136"/>
      <c r="L206" s="136"/>
    </row>
    <row r="207" spans="2:15" x14ac:dyDescent="0.25">
      <c r="B207" s="137"/>
      <c r="C207" s="139"/>
      <c r="D207" s="141"/>
      <c r="E207" s="140"/>
      <c r="F207" s="140"/>
      <c r="G207" s="140"/>
      <c r="H207" s="140"/>
      <c r="I207" s="140"/>
      <c r="J207" s="140"/>
      <c r="K207" s="141"/>
      <c r="L207" s="141"/>
    </row>
    <row r="208" spans="2:15" x14ac:dyDescent="0.25">
      <c r="B208" s="135" t="s">
        <v>61</v>
      </c>
      <c r="C208" s="142"/>
      <c r="D208" s="196">
        <v>0</v>
      </c>
      <c r="E208" s="142"/>
      <c r="F208" s="142"/>
      <c r="G208" s="142"/>
      <c r="H208" s="142"/>
      <c r="I208" s="142"/>
      <c r="J208" s="142"/>
      <c r="K208" s="197"/>
      <c r="L208" s="197"/>
    </row>
    <row r="209" spans="2:15" x14ac:dyDescent="0.25">
      <c r="B209" s="135" t="s">
        <v>62</v>
      </c>
      <c r="C209" s="143" t="s">
        <v>63</v>
      </c>
      <c r="D209" s="145">
        <v>2000</v>
      </c>
    </row>
    <row r="210" spans="2:15" x14ac:dyDescent="0.25">
      <c r="B210" s="138"/>
      <c r="C210" s="138"/>
      <c r="D210" s="138"/>
      <c r="E210" s="146"/>
      <c r="F210" s="138"/>
      <c r="G210" s="138"/>
      <c r="H210" s="138"/>
      <c r="I210" s="138"/>
      <c r="J210" s="138"/>
      <c r="K210" s="138"/>
      <c r="L210" s="138"/>
    </row>
    <row r="211" spans="2:15" x14ac:dyDescent="0.25">
      <c r="B211" s="147" t="s">
        <v>64</v>
      </c>
      <c r="E211" s="144"/>
    </row>
    <row r="212" spans="2:15" x14ac:dyDescent="0.25">
      <c r="B212" s="268" t="s">
        <v>65</v>
      </c>
      <c r="C212" s="269" t="s">
        <v>66</v>
      </c>
      <c r="D212" s="270"/>
      <c r="E212" s="271"/>
    </row>
    <row r="213" spans="2:15" x14ac:dyDescent="0.25">
      <c r="B213" s="138"/>
      <c r="C213" s="195"/>
      <c r="D213" s="138"/>
      <c r="E213" s="138"/>
      <c r="F213" s="138"/>
      <c r="G213" s="138"/>
      <c r="H213" s="138"/>
      <c r="I213" s="138"/>
      <c r="J213" s="138"/>
      <c r="K213" s="138"/>
      <c r="L213" s="138"/>
    </row>
    <row r="214" spans="2:15" x14ac:dyDescent="0.25">
      <c r="B214" s="138"/>
      <c r="C214" s="226"/>
      <c r="D214" s="357" t="s">
        <v>68</v>
      </c>
      <c r="E214" s="358"/>
      <c r="F214" s="359"/>
      <c r="H214" s="357" t="s">
        <v>69</v>
      </c>
      <c r="I214" s="358"/>
      <c r="J214" s="359"/>
      <c r="K214" s="357" t="s">
        <v>70</v>
      </c>
      <c r="L214" s="359"/>
    </row>
    <row r="215" spans="2:15" ht="15.75" customHeight="1" x14ac:dyDescent="0.25">
      <c r="B215" s="138"/>
      <c r="C215" s="226"/>
      <c r="D215" s="150" t="s">
        <v>71</v>
      </c>
      <c r="E215" s="150" t="s">
        <v>72</v>
      </c>
      <c r="F215" s="151" t="s">
        <v>73</v>
      </c>
      <c r="H215" s="150" t="s">
        <v>71</v>
      </c>
      <c r="I215" s="152" t="s">
        <v>72</v>
      </c>
      <c r="J215" s="151" t="s">
        <v>73</v>
      </c>
      <c r="K215" s="362" t="s">
        <v>74</v>
      </c>
      <c r="L215" s="362" t="s">
        <v>75</v>
      </c>
    </row>
    <row r="216" spans="2:15" x14ac:dyDescent="0.25">
      <c r="B216" s="138"/>
      <c r="C216" s="227"/>
      <c r="D216" s="153" t="s">
        <v>76</v>
      </c>
      <c r="E216" s="153"/>
      <c r="F216" s="154" t="s">
        <v>76</v>
      </c>
      <c r="H216" s="153" t="s">
        <v>76</v>
      </c>
      <c r="I216" s="154"/>
      <c r="J216" s="154" t="s">
        <v>76</v>
      </c>
      <c r="K216" s="363"/>
      <c r="L216" s="363"/>
    </row>
    <row r="217" spans="2:15" x14ac:dyDescent="0.25">
      <c r="B217" s="264" t="s">
        <v>77</v>
      </c>
      <c r="C217" s="257"/>
      <c r="D217" s="242">
        <v>0</v>
      </c>
      <c r="E217" s="179">
        <v>1</v>
      </c>
      <c r="F217" s="156">
        <f>D217*E217</f>
        <v>0</v>
      </c>
      <c r="H217" s="242"/>
      <c r="I217" s="228">
        <v>1</v>
      </c>
      <c r="J217" s="203">
        <v>0</v>
      </c>
      <c r="K217" s="158">
        <v>0</v>
      </c>
      <c r="L217" s="159" t="s">
        <v>67</v>
      </c>
    </row>
    <row r="218" spans="2:15" x14ac:dyDescent="0.25">
      <c r="B218" s="266" t="s">
        <v>121</v>
      </c>
      <c r="C218" s="201"/>
      <c r="D218" s="284">
        <f>'Current Tariff Schedule'!H301</f>
        <v>1.0723</v>
      </c>
      <c r="E218" s="229">
        <f>D209</f>
        <v>2000</v>
      </c>
      <c r="F218" s="156">
        <f>D218*E218</f>
        <v>2144.6</v>
      </c>
      <c r="H218" s="283">
        <f>'Proposed Tariff Schedule'!H297</f>
        <v>1.1076999999999999</v>
      </c>
      <c r="I218" s="230">
        <f>D209</f>
        <v>2000</v>
      </c>
      <c r="J218" s="156">
        <f>H218*I218</f>
        <v>2215.3999999999996</v>
      </c>
      <c r="K218" s="158">
        <f>J218-F218</f>
        <v>70.799999999999727</v>
      </c>
      <c r="L218" s="159">
        <f>K218/F218</f>
        <v>3.3013149305231616E-2</v>
      </c>
    </row>
    <row r="219" spans="2:15" x14ac:dyDescent="0.25">
      <c r="B219" s="266"/>
      <c r="C219" s="201"/>
      <c r="D219" s="243"/>
      <c r="E219" s="235"/>
      <c r="F219" s="203"/>
      <c r="H219" s="243"/>
      <c r="I219" s="235"/>
      <c r="J219" s="203"/>
      <c r="K219" s="158"/>
      <c r="L219" s="159"/>
      <c r="O219" s="192"/>
    </row>
    <row r="220" spans="2:15" ht="15.75" thickBot="1" x14ac:dyDescent="0.3">
      <c r="B220" s="160" t="s">
        <v>118</v>
      </c>
      <c r="C220" s="161"/>
      <c r="D220" s="162"/>
      <c r="E220" s="163"/>
      <c r="F220" s="231">
        <f>SUM(F217:F219)</f>
        <v>2144.6</v>
      </c>
      <c r="H220" s="162"/>
      <c r="I220" s="164"/>
      <c r="J220" s="231">
        <f>SUM(J217:J219)</f>
        <v>2215.3999999999996</v>
      </c>
      <c r="K220" s="232">
        <f>J220-F220</f>
        <v>70.799999999999727</v>
      </c>
      <c r="L220" s="165">
        <f>K220/F220</f>
        <v>3.3013149305231616E-2</v>
      </c>
    </row>
    <row r="221" spans="2:15" ht="15.75" thickBot="1" x14ac:dyDescent="0.3">
      <c r="B221" s="263"/>
      <c r="C221" s="166"/>
      <c r="D221" s="167"/>
      <c r="E221" s="168"/>
      <c r="F221" s="244"/>
      <c r="H221" s="247"/>
      <c r="I221" s="170"/>
      <c r="J221" s="169"/>
      <c r="K221" s="171"/>
      <c r="L221" s="245"/>
    </row>
    <row r="222" spans="2:15" ht="15.6" customHeight="1" x14ac:dyDescent="0.25">
      <c r="B222" s="260" t="s">
        <v>117</v>
      </c>
      <c r="C222" s="155"/>
      <c r="D222" s="172"/>
      <c r="E222" s="173"/>
      <c r="F222" s="176">
        <f>F220</f>
        <v>2144.6</v>
      </c>
      <c r="H222" s="174"/>
      <c r="I222" s="174"/>
      <c r="J222" s="175">
        <f>J220</f>
        <v>2215.3999999999996</v>
      </c>
      <c r="K222" s="158">
        <f>J222-F222</f>
        <v>70.799999999999727</v>
      </c>
      <c r="L222" s="159">
        <f>K222/F222</f>
        <v>3.3013149305231616E-2</v>
      </c>
    </row>
    <row r="223" spans="2:15" x14ac:dyDescent="0.25">
      <c r="B223" s="261" t="s">
        <v>78</v>
      </c>
      <c r="C223" s="155"/>
      <c r="D223" s="172">
        <v>0.05</v>
      </c>
      <c r="E223" s="177"/>
      <c r="F223" s="180">
        <f>D223*F222</f>
        <v>107.23</v>
      </c>
      <c r="H223" s="172">
        <v>0.05</v>
      </c>
      <c r="I223" s="179"/>
      <c r="J223" s="216">
        <f>J222*H223</f>
        <v>110.76999999999998</v>
      </c>
      <c r="K223" s="158">
        <f>J223-F223</f>
        <v>3.5399999999999778</v>
      </c>
      <c r="L223" s="159">
        <f>K223/F223</f>
        <v>3.301314930523154E-2</v>
      </c>
    </row>
    <row r="224" spans="2:15" s="193" customFormat="1" x14ac:dyDescent="0.25">
      <c r="B224" s="262" t="s">
        <v>164</v>
      </c>
      <c r="C224" s="155"/>
      <c r="D224" s="179"/>
      <c r="E224" s="177"/>
      <c r="F224" s="180">
        <f>F222+F223</f>
        <v>2251.83</v>
      </c>
      <c r="G224" s="133"/>
      <c r="H224" s="179"/>
      <c r="I224" s="179"/>
      <c r="J224" s="216">
        <f>SUM(J222:J223)</f>
        <v>2326.1699999999996</v>
      </c>
      <c r="K224" s="158">
        <f>J224-F224</f>
        <v>74.339999999999691</v>
      </c>
      <c r="L224" s="159">
        <f>K224/F224</f>
        <v>3.3013149305231609E-2</v>
      </c>
    </row>
    <row r="225" spans="2:12" s="193" customFormat="1" x14ac:dyDescent="0.25">
      <c r="B225" s="262" t="s">
        <v>162</v>
      </c>
      <c r="C225" s="155"/>
      <c r="D225" s="218">
        <f>$D$26</f>
        <v>0.17</v>
      </c>
      <c r="E225" s="177"/>
      <c r="F225" s="217">
        <f>-F224*D225</f>
        <v>-382.81110000000001</v>
      </c>
      <c r="G225" s="133"/>
      <c r="H225" s="218">
        <f>$H$26</f>
        <v>0.17</v>
      </c>
      <c r="I225" s="179"/>
      <c r="J225" s="219">
        <f>-H225*J224</f>
        <v>-395.44889999999998</v>
      </c>
      <c r="K225" s="220">
        <f>J225-F225</f>
        <v>-12.63779999999997</v>
      </c>
      <c r="L225" s="159"/>
    </row>
    <row r="226" spans="2:12" ht="15.75" thickBot="1" x14ac:dyDescent="0.3">
      <c r="B226" s="360" t="s">
        <v>150</v>
      </c>
      <c r="C226" s="361"/>
      <c r="D226" s="182"/>
      <c r="E226" s="183"/>
      <c r="F226" s="185">
        <f>SUM(F224:F224)+F225</f>
        <v>1869.0189</v>
      </c>
      <c r="G226" s="157"/>
      <c r="H226" s="184"/>
      <c r="I226" s="184"/>
      <c r="J226" s="221">
        <f>SUM(J224:J224)+J225</f>
        <v>1930.7210999999998</v>
      </c>
      <c r="K226" s="288">
        <f>J226-F226</f>
        <v>61.702199999999721</v>
      </c>
      <c r="L226" s="222">
        <f>K226/F226</f>
        <v>3.3013149305231596E-2</v>
      </c>
    </row>
    <row r="227" spans="2:12" ht="15.75" thickBot="1" x14ac:dyDescent="0.3">
      <c r="B227" s="263"/>
      <c r="C227" s="166"/>
      <c r="D227" s="186"/>
      <c r="E227" s="187"/>
      <c r="F227" s="223"/>
      <c r="H227" s="186"/>
      <c r="I227" s="188"/>
      <c r="J227" s="189"/>
      <c r="K227" s="190"/>
      <c r="L227" s="246"/>
    </row>
    <row r="229" spans="2:12" x14ac:dyDescent="0.25">
      <c r="K229" s="134"/>
      <c r="L229" s="134"/>
    </row>
    <row r="230" spans="2:12" x14ac:dyDescent="0.25">
      <c r="B230" s="135" t="s">
        <v>52</v>
      </c>
      <c r="C230" s="356" t="str">
        <f>'Current Tariff Schedule'!A307</f>
        <v>STANDARD A GRID CONNECTED Service Classification</v>
      </c>
      <c r="D230" s="356"/>
      <c r="E230" s="356"/>
      <c r="F230" s="356"/>
      <c r="G230" s="356"/>
      <c r="H230" s="356"/>
      <c r="I230" s="356"/>
      <c r="J230" s="356"/>
      <c r="K230" s="136"/>
      <c r="L230" s="136"/>
    </row>
    <row r="231" spans="2:12" x14ac:dyDescent="0.25">
      <c r="B231" s="137"/>
      <c r="C231" s="139"/>
      <c r="D231" s="141"/>
      <c r="E231" s="140"/>
      <c r="F231" s="140"/>
      <c r="G231" s="140"/>
      <c r="H231" s="140"/>
      <c r="I231" s="140"/>
      <c r="J231" s="140"/>
      <c r="K231" s="141"/>
      <c r="L231" s="141"/>
    </row>
    <row r="232" spans="2:12" x14ac:dyDescent="0.25">
      <c r="B232" s="135" t="s">
        <v>61</v>
      </c>
      <c r="C232" s="142"/>
      <c r="D232" s="196">
        <v>0</v>
      </c>
      <c r="E232" s="142"/>
      <c r="F232" s="142"/>
      <c r="G232" s="142"/>
      <c r="H232" s="142"/>
      <c r="I232" s="142"/>
      <c r="J232" s="142"/>
      <c r="K232" s="197"/>
      <c r="L232" s="197"/>
    </row>
    <row r="233" spans="2:12" x14ac:dyDescent="0.25">
      <c r="B233" s="135" t="s">
        <v>62</v>
      </c>
      <c r="C233" s="143" t="s">
        <v>63</v>
      </c>
      <c r="D233" s="145">
        <v>2000</v>
      </c>
    </row>
    <row r="234" spans="2:12" x14ac:dyDescent="0.25">
      <c r="B234" s="138"/>
      <c r="C234" s="138"/>
      <c r="D234" s="138"/>
      <c r="E234" s="146"/>
      <c r="F234" s="138"/>
      <c r="G234" s="138"/>
      <c r="H234" s="138"/>
      <c r="I234" s="138"/>
      <c r="J234" s="138"/>
      <c r="K234" s="138"/>
      <c r="L234" s="138"/>
    </row>
    <row r="235" spans="2:12" x14ac:dyDescent="0.25">
      <c r="B235" s="147" t="s">
        <v>64</v>
      </c>
      <c r="E235" s="144"/>
    </row>
    <row r="236" spans="2:12" s="276" customFormat="1" x14ac:dyDescent="0.25">
      <c r="B236" s="273" t="s">
        <v>65</v>
      </c>
      <c r="C236" s="274" t="s">
        <v>66</v>
      </c>
      <c r="D236" s="270"/>
      <c r="E236" s="275"/>
    </row>
    <row r="237" spans="2:12" s="194" customFormat="1" x14ac:dyDescent="0.25">
      <c r="B237" s="200"/>
      <c r="C237" s="200"/>
      <c r="D237" s="200"/>
      <c r="E237" s="200"/>
      <c r="F237" s="200"/>
      <c r="G237" s="200"/>
      <c r="H237" s="200"/>
      <c r="I237" s="200"/>
      <c r="J237" s="200"/>
      <c r="K237" s="200"/>
      <c r="L237" s="200"/>
    </row>
    <row r="238" spans="2:12" x14ac:dyDescent="0.25">
      <c r="B238" s="138"/>
      <c r="C238" s="226"/>
      <c r="D238" s="357" t="s">
        <v>68</v>
      </c>
      <c r="E238" s="358"/>
      <c r="F238" s="359"/>
      <c r="H238" s="357" t="s">
        <v>69</v>
      </c>
      <c r="I238" s="358"/>
      <c r="J238" s="359"/>
      <c r="K238" s="357" t="s">
        <v>70</v>
      </c>
      <c r="L238" s="359"/>
    </row>
    <row r="239" spans="2:12" ht="15.75" customHeight="1" x14ac:dyDescent="0.25">
      <c r="B239" s="138"/>
      <c r="C239" s="226"/>
      <c r="D239" s="150" t="s">
        <v>71</v>
      </c>
      <c r="E239" s="150" t="s">
        <v>72</v>
      </c>
      <c r="F239" s="151" t="s">
        <v>73</v>
      </c>
      <c r="H239" s="150" t="s">
        <v>71</v>
      </c>
      <c r="I239" s="152" t="s">
        <v>72</v>
      </c>
      <c r="J239" s="151" t="s">
        <v>73</v>
      </c>
      <c r="K239" s="362" t="s">
        <v>74</v>
      </c>
      <c r="L239" s="362" t="s">
        <v>75</v>
      </c>
    </row>
    <row r="240" spans="2:12" x14ac:dyDescent="0.25">
      <c r="B240" s="138"/>
      <c r="C240" s="227"/>
      <c r="D240" s="153" t="s">
        <v>76</v>
      </c>
      <c r="E240" s="153"/>
      <c r="F240" s="154" t="s">
        <v>76</v>
      </c>
      <c r="H240" s="153" t="s">
        <v>76</v>
      </c>
      <c r="I240" s="154"/>
      <c r="J240" s="154" t="s">
        <v>76</v>
      </c>
      <c r="K240" s="363"/>
      <c r="L240" s="363"/>
    </row>
    <row r="241" spans="2:15" x14ac:dyDescent="0.25">
      <c r="B241" s="264" t="s">
        <v>77</v>
      </c>
      <c r="C241" s="257"/>
      <c r="D241" s="242">
        <v>0</v>
      </c>
      <c r="E241" s="179">
        <v>1</v>
      </c>
      <c r="F241" s="156">
        <f>D241*E241</f>
        <v>0</v>
      </c>
      <c r="H241" s="242"/>
      <c r="I241" s="228">
        <v>1</v>
      </c>
      <c r="J241" s="203">
        <v>0</v>
      </c>
      <c r="K241" s="158">
        <v>0</v>
      </c>
      <c r="L241" s="159" t="s">
        <v>67</v>
      </c>
    </row>
    <row r="242" spans="2:15" x14ac:dyDescent="0.25">
      <c r="B242" s="266" t="s">
        <v>121</v>
      </c>
      <c r="C242" s="201"/>
      <c r="D242" s="284">
        <f>'Current Tariff Schedule'!H333</f>
        <v>0.33589999999999998</v>
      </c>
      <c r="E242" s="229">
        <f>D233</f>
        <v>2000</v>
      </c>
      <c r="F242" s="156">
        <f>D242*E242</f>
        <v>671.8</v>
      </c>
      <c r="H242" s="283">
        <f>'Proposed Tariff Schedule'!H327</f>
        <v>0.34699999999999998</v>
      </c>
      <c r="I242" s="230">
        <f>D233</f>
        <v>2000</v>
      </c>
      <c r="J242" s="156">
        <f>H242*I242</f>
        <v>694</v>
      </c>
      <c r="K242" s="158">
        <f>J242-F242</f>
        <v>22.200000000000045</v>
      </c>
      <c r="L242" s="159">
        <f>K242/F242</f>
        <v>3.3045549270616321E-2</v>
      </c>
    </row>
    <row r="243" spans="2:15" x14ac:dyDescent="0.25">
      <c r="B243" s="266"/>
      <c r="C243" s="201"/>
      <c r="D243" s="243"/>
      <c r="E243" s="235"/>
      <c r="F243" s="203"/>
      <c r="H243" s="243"/>
      <c r="I243" s="235"/>
      <c r="J243" s="203"/>
      <c r="K243" s="158"/>
      <c r="L243" s="159"/>
      <c r="O243" s="192"/>
    </row>
    <row r="244" spans="2:15" ht="15.75" thickBot="1" x14ac:dyDescent="0.3">
      <c r="B244" s="160" t="s">
        <v>118</v>
      </c>
      <c r="C244" s="161"/>
      <c r="D244" s="162"/>
      <c r="E244" s="163"/>
      <c r="F244" s="231">
        <f>SUM(F241:F243)</f>
        <v>671.8</v>
      </c>
      <c r="H244" s="162"/>
      <c r="I244" s="164"/>
      <c r="J244" s="231">
        <f>SUM(J241:J243)</f>
        <v>694</v>
      </c>
      <c r="K244" s="232">
        <f>J244-F244</f>
        <v>22.200000000000045</v>
      </c>
      <c r="L244" s="165">
        <f>K244/F244</f>
        <v>3.3045549270616321E-2</v>
      </c>
    </row>
    <row r="245" spans="2:15" ht="15.75" thickBot="1" x14ac:dyDescent="0.3">
      <c r="B245" s="263"/>
      <c r="C245" s="166"/>
      <c r="D245" s="167"/>
      <c r="E245" s="168"/>
      <c r="F245" s="244"/>
      <c r="H245" s="247"/>
      <c r="I245" s="170"/>
      <c r="J245" s="169"/>
      <c r="K245" s="171"/>
      <c r="L245" s="245"/>
    </row>
    <row r="246" spans="2:15" ht="15.6" customHeight="1" x14ac:dyDescent="0.25">
      <c r="B246" s="260" t="s">
        <v>117</v>
      </c>
      <c r="C246" s="155"/>
      <c r="D246" s="172"/>
      <c r="E246" s="173"/>
      <c r="F246" s="176">
        <f>F244</f>
        <v>671.8</v>
      </c>
      <c r="H246" s="174"/>
      <c r="I246" s="174"/>
      <c r="J246" s="175">
        <f>J244</f>
        <v>694</v>
      </c>
      <c r="K246" s="158">
        <f>J246-F246</f>
        <v>22.200000000000045</v>
      </c>
      <c r="L246" s="159">
        <f>K246/F246</f>
        <v>3.3045549270616321E-2</v>
      </c>
    </row>
    <row r="247" spans="2:15" x14ac:dyDescent="0.25">
      <c r="B247" s="261" t="s">
        <v>78</v>
      </c>
      <c r="C247" s="155"/>
      <c r="D247" s="172">
        <v>0.05</v>
      </c>
      <c r="E247" s="177"/>
      <c r="F247" s="180">
        <f>D247*F246</f>
        <v>33.589999999999996</v>
      </c>
      <c r="H247" s="172">
        <v>0.05</v>
      </c>
      <c r="I247" s="179"/>
      <c r="J247" s="216">
        <f>J246*H247</f>
        <v>34.700000000000003</v>
      </c>
      <c r="K247" s="158">
        <f>J247-F247</f>
        <v>1.1100000000000065</v>
      </c>
      <c r="L247" s="159">
        <f>K247/F247</f>
        <v>3.3045549270616453E-2</v>
      </c>
    </row>
    <row r="248" spans="2:15" x14ac:dyDescent="0.25">
      <c r="B248" s="267" t="s">
        <v>164</v>
      </c>
      <c r="C248" s="155"/>
      <c r="D248" s="179"/>
      <c r="E248" s="177"/>
      <c r="F248" s="178">
        <f>F246+F247</f>
        <v>705.39</v>
      </c>
      <c r="G248" s="179"/>
      <c r="H248" s="179"/>
      <c r="I248" s="179"/>
      <c r="J248" s="216">
        <f>SUM(J246:J247)</f>
        <v>728.7</v>
      </c>
      <c r="K248" s="180">
        <f>J248-F248</f>
        <v>23.310000000000059</v>
      </c>
      <c r="L248" s="181">
        <f>K248/F248</f>
        <v>3.3045549270616342E-2</v>
      </c>
    </row>
    <row r="249" spans="2:15" s="193" customFormat="1" x14ac:dyDescent="0.25">
      <c r="B249" s="262" t="s">
        <v>162</v>
      </c>
      <c r="C249" s="155"/>
      <c r="D249" s="218">
        <f>$D$26</f>
        <v>0.17</v>
      </c>
      <c r="E249" s="177"/>
      <c r="F249" s="217">
        <f>-F248*D249</f>
        <v>-119.91630000000001</v>
      </c>
      <c r="G249" s="133"/>
      <c r="H249" s="218">
        <f>$H$26</f>
        <v>0.17</v>
      </c>
      <c r="I249" s="179"/>
      <c r="J249" s="219">
        <f>-H249*J248</f>
        <v>-123.87900000000002</v>
      </c>
      <c r="K249" s="220">
        <f>J249-F249</f>
        <v>-3.9627000000000123</v>
      </c>
      <c r="L249" s="159"/>
    </row>
    <row r="250" spans="2:15" ht="15.75" thickBot="1" x14ac:dyDescent="0.3">
      <c r="B250" s="360" t="s">
        <v>150</v>
      </c>
      <c r="C250" s="361"/>
      <c r="D250" s="182"/>
      <c r="E250" s="183"/>
      <c r="F250" s="185">
        <f>SUM(F248:F248)+F249</f>
        <v>585.47370000000001</v>
      </c>
      <c r="G250" s="157"/>
      <c r="H250" s="184"/>
      <c r="I250" s="184"/>
      <c r="J250" s="185">
        <f>SUM(J248:J248)+J249</f>
        <v>604.82100000000003</v>
      </c>
      <c r="K250" s="288">
        <f>J250-F250</f>
        <v>19.347300000000018</v>
      </c>
      <c r="L250" s="222">
        <f>K250/F250</f>
        <v>3.3045549270616287E-2</v>
      </c>
    </row>
    <row r="251" spans="2:15" ht="15.75" thickBot="1" x14ac:dyDescent="0.3">
      <c r="B251" s="263"/>
      <c r="C251" s="166"/>
      <c r="D251" s="186"/>
      <c r="E251" s="187"/>
      <c r="F251" s="223"/>
      <c r="H251" s="186"/>
      <c r="I251" s="188"/>
      <c r="J251" s="189"/>
      <c r="K251" s="190"/>
      <c r="L251" s="246"/>
    </row>
  </sheetData>
  <mergeCells count="70">
    <mergeCell ref="K239:K240"/>
    <mergeCell ref="L239:L240"/>
    <mergeCell ref="B250:C250"/>
    <mergeCell ref="C230:J230"/>
    <mergeCell ref="D238:F238"/>
    <mergeCell ref="H238:J238"/>
    <mergeCell ref="K238:L238"/>
    <mergeCell ref="C5:J5"/>
    <mergeCell ref="K14:K15"/>
    <mergeCell ref="K40:K41"/>
    <mergeCell ref="L40:L41"/>
    <mergeCell ref="B53:C53"/>
    <mergeCell ref="C31:J31"/>
    <mergeCell ref="D39:F39"/>
    <mergeCell ref="H39:J39"/>
    <mergeCell ref="K39:L39"/>
    <mergeCell ref="L14:L15"/>
    <mergeCell ref="D13:F13"/>
    <mergeCell ref="H13:J13"/>
    <mergeCell ref="K13:L13"/>
    <mergeCell ref="B27:C27"/>
    <mergeCell ref="C57:J57"/>
    <mergeCell ref="D65:F65"/>
    <mergeCell ref="H65:J65"/>
    <mergeCell ref="K92:K93"/>
    <mergeCell ref="L92:L93"/>
    <mergeCell ref="B79:C79"/>
    <mergeCell ref="K65:L65"/>
    <mergeCell ref="K66:K67"/>
    <mergeCell ref="L66:L67"/>
    <mergeCell ref="C83:J83"/>
    <mergeCell ref="D91:F91"/>
    <mergeCell ref="H91:J91"/>
    <mergeCell ref="K91:L91"/>
    <mergeCell ref="B105:C105"/>
    <mergeCell ref="C109:J109"/>
    <mergeCell ref="D117:F117"/>
    <mergeCell ref="H117:J117"/>
    <mergeCell ref="K117:L117"/>
    <mergeCell ref="K118:K119"/>
    <mergeCell ref="L118:L119"/>
    <mergeCell ref="B128:C128"/>
    <mergeCell ref="C132:J132"/>
    <mergeCell ref="D140:F140"/>
    <mergeCell ref="H140:J140"/>
    <mergeCell ref="K140:L140"/>
    <mergeCell ref="K141:K142"/>
    <mergeCell ref="L141:L142"/>
    <mergeCell ref="K165:L165"/>
    <mergeCell ref="K166:K167"/>
    <mergeCell ref="L166:L167"/>
    <mergeCell ref="B153:C153"/>
    <mergeCell ref="C157:J157"/>
    <mergeCell ref="D165:F165"/>
    <mergeCell ref="H165:J165"/>
    <mergeCell ref="B178:C178"/>
    <mergeCell ref="C182:J182"/>
    <mergeCell ref="D190:F190"/>
    <mergeCell ref="H190:J190"/>
    <mergeCell ref="B226:C226"/>
    <mergeCell ref="K190:L190"/>
    <mergeCell ref="K191:K192"/>
    <mergeCell ref="L191:L192"/>
    <mergeCell ref="B202:C202"/>
    <mergeCell ref="K214:L214"/>
    <mergeCell ref="K215:K216"/>
    <mergeCell ref="L215:L216"/>
    <mergeCell ref="C206:J206"/>
    <mergeCell ref="D214:F214"/>
    <mergeCell ref="H214:J214"/>
  </mergeCells>
  <printOptions horizontalCentered="1"/>
  <pageMargins left="0.7" right="0.7" top="1.25" bottom="0.75" header="0.3" footer="0.3"/>
  <pageSetup scale="87" fitToHeight="0" orientation="landscape" r:id="rId1"/>
  <rowBreaks count="9" manualBreakCount="9">
    <brk id="29" max="16383" man="1"/>
    <brk id="55" max="16383" man="1"/>
    <brk id="81" max="16383" man="1"/>
    <brk id="107" max="16383" man="1"/>
    <brk id="130" max="16383" man="1"/>
    <brk id="155" max="16383" man="1"/>
    <brk id="180" max="16383" man="1"/>
    <brk id="204" max="16383" man="1"/>
    <brk id="227" min="1" max="12" man="1"/>
  </rowBreaks>
  <ignoredErrors>
    <ignoredError sqref="C144:C148 C5 C31 C57 C83 H144:H148 C109 C132 C157 E170:H170 C182 C206 C230 D146:F148 B2 E144:F144 E145:F145 E169:H16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EB-2021-0034</Case_x0020_Number_x002f_Docket_x0020_Number>
    <Issue_x0020_Date xmlns="f9175001-c430-4d57-adde-c1c10539e919">2020-10-15T04:00:00+00:00</Issue_x0020_Date>
    <Authoring_x0020_Party xmlns="ea909525-6dd5-47d7-9eed-71e77e5cedc6">Hydro One Remote Communities</Authoring_x0020_Party>
    <Applicant xmlns="f9175001-c430-4d57-adde-c1c10539e919">
      <Value>Hydro One Remote Communities</Value>
    </Applicant>
    <Case_x0020_Type xmlns="f9175001-c430-4d57-adde-c1c10539e919">Electricity</Case_x0020_Type>
    <Document_x0020_Type xmlns="f9175001-c430-4d57-adde-c1c10539e919">Prefiled evidence</Document_x0020_Type>
    <RA_x0020_Contact xmlns="31a38067-a042-4e0e-9037-517587b10700">Kathleen Burke</RA_x0020_Contact>
    <Hydro_x0020_One_x0020_Data_x0020_Classification xmlns="f0af1d65-dfd0-4b99-b523-def3a954563f">Internal Use</Hydro_x0020_One_x0020_Data_x0020_Classification>
    <Dir_Approved xmlns="95f47813-6223-4a6f-8345-4f354f0b8e15">false</Dir_Approved>
    <Draft_x0020_Ready xmlns="95f47813-6223-4a6f-8345-4f354f0b8e15">true</Draft_x0020_Ready>
    <RA_x0020_Approved xmlns="95f47813-6223-4a6f-8345-4f354f0b8e15">true</RA_x0020_Approved>
    <Witness xmlns="95f47813-6223-4a6f-8345-4f354f0b8e15" xsi:nil="true"/>
    <Jurisdiction xmlns="f9175001-c430-4d57-adde-c1c10539e919">OEB</Jurisdiction>
    <Dir_x0020_Approved xmlns="95f47813-6223-4a6f-8345-4f354f0b8e15">false</Dir_x0020_Approved>
    <_dlc_DocId xmlns="f0af1d65-dfd0-4b99-b523-def3a954563f">PMCN44DTZYCH-1935566727-623</_dlc_DocId>
    <_dlc_DocIdUrl xmlns="f0af1d65-dfd0-4b99-b523-def3a954563f">
      <Url>https://teams.hydroone.com/sites/ra/ra/_layouts/DocIdRedir.aspx?ID=PMCN44DTZYCH-1935566727-623</Url>
      <Description>PMCN44DTZYCH-1935566727-623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CA11688-1118-4978-B3E7-BD074EA9DE5B}">
  <ds:schemaRefs>
    <ds:schemaRef ds:uri="http://schemas.microsoft.com/office/2006/metadata/properties"/>
    <ds:schemaRef ds:uri="http://schemas.microsoft.com/office/infopath/2007/PartnerControls"/>
    <ds:schemaRef ds:uri="ea909525-6dd5-47d7-9eed-71e77e5cedc6"/>
    <ds:schemaRef ds:uri="f9175001-c430-4d57-adde-c1c10539e919"/>
    <ds:schemaRef ds:uri="31a38067-a042-4e0e-9037-517587b10700"/>
    <ds:schemaRef ds:uri="f0af1d65-dfd0-4b99-b523-def3a954563f"/>
    <ds:schemaRef ds:uri="95f47813-6223-4a6f-8345-4f354f0b8e15"/>
  </ds:schemaRefs>
</ds:datastoreItem>
</file>

<file path=customXml/itemProps2.xml><?xml version="1.0" encoding="utf-8"?>
<ds:datastoreItem xmlns:ds="http://schemas.openxmlformats.org/officeDocument/2006/customXml" ds:itemID="{3FB218D6-CCEC-4FBC-97C5-9831D07304CA}">
  <ds:schemaRefs>
    <ds:schemaRef ds:uri="http://schemas.microsoft.com/sharepoint/v3/contenttype/forms"/>
  </ds:schemaRefs>
</ds:datastoreItem>
</file>

<file path=customXml/itemProps3.xml><?xml version="1.0" encoding="utf-8"?>
<ds:datastoreItem xmlns:ds="http://schemas.openxmlformats.org/officeDocument/2006/customXml" ds:itemID="{B891E5DA-8757-4A00-9FC6-585E575122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95f47813-6223-4a6f-8345-4f354f0b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C385484-336A-4601-AF4D-686D48C41E0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Information Sheet</vt:lpstr>
      <vt:lpstr>Rate Class Selection</vt:lpstr>
      <vt:lpstr>Current Tariff Schedule</vt:lpstr>
      <vt:lpstr>Proposed Rates</vt:lpstr>
      <vt:lpstr>Summary Sheet</vt:lpstr>
      <vt:lpstr>Proposed Tariff Schedule</vt:lpstr>
      <vt:lpstr>Bill Impacts</vt:lpstr>
      <vt:lpstr>'Bill Impacts'!Print_Area</vt:lpstr>
      <vt:lpstr>'Current Tariff Schedule'!Print_Area</vt:lpstr>
      <vt:lpstr>'Information Sheet'!Print_Area</vt:lpstr>
      <vt:lpstr>'Proposed Rates'!Print_Area</vt:lpstr>
      <vt:lpstr>'Proposed Tariff Schedule'!Print_Area</vt:lpstr>
      <vt:lpstr>'Rate Class Selection'!Print_Area</vt:lpstr>
      <vt:lpstr>'Summary Sheet'!Print_Area</vt:lpstr>
      <vt:lpstr>'Summary Sheet'!Print_Titles</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ADAPTED RATES GENERATOR MODEL WORKSHEET</dc:title>
  <dc:creator>Christine Napiarela</dc:creator>
  <cp:lastModifiedBy>Duke Energy</cp:lastModifiedBy>
  <cp:lastPrinted>2021-08-18T06:24:53Z</cp:lastPrinted>
  <dcterms:created xsi:type="dcterms:W3CDTF">2013-10-20T15:45:24Z</dcterms:created>
  <dcterms:modified xsi:type="dcterms:W3CDTF">2022-03-23T17:29:18Z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Order">
    <vt:r8>55500</vt:r8>
  </property>
  <property fmtid="{D5CDD505-2E9C-101B-9397-08002B2CF9AE}" pid="4" name="Dir Approved">
    <vt:bool>false</vt:bool>
  </property>
  <property fmtid="{D5CDD505-2E9C-101B-9397-08002B2CF9AE}" pid="5" name="_dlc_DocIdItemGuid">
    <vt:lpwstr>e5c53533-224f-4d8f-8736-c5a7ff9d036d</vt:lpwstr>
  </property>
</Properties>
</file>