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A2BAADD1-CC68-47E8-8630-45ECBD05840C}" xr6:coauthVersionLast="47" xr6:coauthVersionMax="47" xr10:uidLastSave="{00000000-0000-0000-0000-000000000000}"/>
  <bookViews>
    <workbookView xWindow="28680" yWindow="-120" windowWidth="29040" windowHeight="15840" activeTab="2" xr2:uid="{00000000-000D-0000-FFFF-FFFF00000000}"/>
  </bookViews>
  <sheets>
    <sheet name="instructions for use" sheetId="13" r:id="rId1"/>
    <sheet name="data sources" sheetId="3" r:id="rId2"/>
    <sheet name="outputs" sheetId="10" r:id="rId3"/>
    <sheet name="interactive"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3" l="1"/>
  <c r="B313" i="10" l="1"/>
  <c r="B314" i="10"/>
  <c r="B250" i="10"/>
  <c r="B251" i="10"/>
  <c r="B218" i="10"/>
  <c r="B219" i="10"/>
  <c r="B187" i="10"/>
  <c r="B188" i="10"/>
  <c r="B153" i="10"/>
  <c r="B154" i="10"/>
  <c r="B121" i="10"/>
  <c r="B122" i="10"/>
  <c r="B56" i="10"/>
  <c r="B57" i="10"/>
  <c r="B205" i="10"/>
  <c r="B298" i="10"/>
  <c r="B333" i="10"/>
  <c r="I72" i="3"/>
  <c r="H70" i="3"/>
  <c r="H71" i="3" s="1"/>
  <c r="H72" i="3" s="1"/>
  <c r="H73" i="3" s="1"/>
  <c r="H74" i="3" s="1"/>
  <c r="H75" i="3" s="1"/>
  <c r="H76" i="3" s="1"/>
  <c r="H77" i="3" s="1"/>
  <c r="H78" i="3" s="1"/>
  <c r="H79" i="3" s="1"/>
  <c r="H80" i="3" s="1"/>
  <c r="B175" i="10"/>
  <c r="G23" i="10"/>
  <c r="G135" i="10"/>
  <c r="G20" i="10" s="1"/>
  <c r="B206" i="10"/>
  <c r="B207" i="10"/>
  <c r="B208" i="10"/>
  <c r="B209" i="10"/>
  <c r="B210" i="10"/>
  <c r="B211" i="10"/>
  <c r="B212" i="10"/>
  <c r="B213" i="10"/>
  <c r="B214" i="10"/>
  <c r="B215" i="10"/>
  <c r="B216" i="10"/>
  <c r="B217" i="10"/>
  <c r="B296" i="10"/>
  <c r="C296" i="10"/>
  <c r="B297" i="10"/>
  <c r="C297" i="10"/>
  <c r="C298" i="10"/>
  <c r="C299" i="10"/>
  <c r="B315" i="10"/>
  <c r="C315" i="10"/>
  <c r="B316" i="10"/>
  <c r="C316" i="10"/>
  <c r="B317" i="10"/>
  <c r="C317" i="10"/>
  <c r="B318" i="10"/>
  <c r="C318" i="10"/>
  <c r="B319" i="10"/>
  <c r="C319" i="10"/>
  <c r="B320" i="10"/>
  <c r="C320" i="10"/>
  <c r="B321" i="10"/>
  <c r="C321" i="10"/>
  <c r="B322" i="10"/>
  <c r="C322" i="10"/>
  <c r="B323" i="10"/>
  <c r="C323" i="10"/>
  <c r="B324" i="10"/>
  <c r="C324" i="10"/>
  <c r="B325" i="10"/>
  <c r="C325" i="10"/>
  <c r="C291" i="14"/>
  <c r="D291" i="14"/>
  <c r="E291" i="14"/>
  <c r="F291" i="14"/>
  <c r="G291" i="14"/>
  <c r="H291" i="14"/>
  <c r="I291" i="14"/>
  <c r="J291" i="14"/>
  <c r="C292" i="14"/>
  <c r="E292" i="14"/>
  <c r="F292" i="14"/>
  <c r="G292" i="14"/>
  <c r="H292" i="14"/>
  <c r="I292" i="14"/>
  <c r="J292" i="14"/>
  <c r="C293" i="14"/>
  <c r="F293" i="14"/>
  <c r="G293" i="14"/>
  <c r="H293" i="14"/>
  <c r="I293" i="14"/>
  <c r="J293" i="14"/>
  <c r="C294" i="14"/>
  <c r="G294" i="14"/>
  <c r="H294" i="14"/>
  <c r="I294" i="14"/>
  <c r="J294" i="14"/>
  <c r="H295" i="14"/>
  <c r="I295" i="14"/>
  <c r="I296" i="14"/>
  <c r="D307" i="14"/>
  <c r="D308" i="14"/>
  <c r="E308" i="14"/>
  <c r="D309" i="14"/>
  <c r="E309" i="14"/>
  <c r="F309" i="14"/>
  <c r="C310" i="14"/>
  <c r="D310" i="14"/>
  <c r="E310" i="14"/>
  <c r="F310" i="14"/>
  <c r="G310" i="14"/>
  <c r="J310" i="14"/>
  <c r="C311" i="14"/>
  <c r="D311" i="14"/>
  <c r="E311" i="14"/>
  <c r="F311" i="14"/>
  <c r="G311" i="14"/>
  <c r="H311" i="14"/>
  <c r="J311" i="14"/>
  <c r="C312" i="14"/>
  <c r="D312" i="14"/>
  <c r="E312" i="14"/>
  <c r="F312" i="14"/>
  <c r="G312" i="14"/>
  <c r="H312" i="14"/>
  <c r="I312" i="14"/>
  <c r="J312" i="14"/>
  <c r="C313" i="14"/>
  <c r="D313" i="14"/>
  <c r="E313" i="14"/>
  <c r="F313" i="14"/>
  <c r="G313" i="14"/>
  <c r="H313" i="14"/>
  <c r="I313" i="14"/>
  <c r="J313" i="14"/>
  <c r="C314" i="14"/>
  <c r="D314" i="14"/>
  <c r="E314" i="14"/>
  <c r="F314" i="14"/>
  <c r="G314" i="14"/>
  <c r="H314" i="14"/>
  <c r="I314" i="14"/>
  <c r="J314" i="14"/>
  <c r="C315" i="14"/>
  <c r="D315" i="14"/>
  <c r="E315" i="14"/>
  <c r="F315" i="14"/>
  <c r="G315" i="14"/>
  <c r="H315" i="14"/>
  <c r="I315" i="14"/>
  <c r="J315" i="14"/>
  <c r="C316" i="14"/>
  <c r="D316" i="14"/>
  <c r="E316" i="14"/>
  <c r="F316" i="14"/>
  <c r="G316" i="14"/>
  <c r="H316" i="14"/>
  <c r="I316" i="14"/>
  <c r="J316" i="14"/>
  <c r="C317" i="14"/>
  <c r="D317" i="14"/>
  <c r="E317" i="14"/>
  <c r="F317" i="14"/>
  <c r="G317" i="14"/>
  <c r="H317" i="14"/>
  <c r="I317" i="14"/>
  <c r="J317" i="14"/>
  <c r="C318" i="14"/>
  <c r="D318" i="14"/>
  <c r="E318" i="14"/>
  <c r="F318" i="14"/>
  <c r="G318" i="14"/>
  <c r="H318" i="14"/>
  <c r="I318" i="14"/>
  <c r="J318" i="14"/>
  <c r="C319" i="14"/>
  <c r="D319" i="14"/>
  <c r="E319" i="14"/>
  <c r="F319" i="14"/>
  <c r="G319" i="14"/>
  <c r="H319" i="14"/>
  <c r="I319" i="14"/>
  <c r="J319" i="14"/>
  <c r="C320" i="14"/>
  <c r="D320" i="14"/>
  <c r="E320" i="14"/>
  <c r="F320" i="14"/>
  <c r="G320" i="14"/>
  <c r="H320" i="14"/>
  <c r="I320" i="14"/>
  <c r="J320" i="14"/>
  <c r="B292" i="14"/>
  <c r="B293" i="14"/>
  <c r="B294" i="14"/>
  <c r="B310" i="14"/>
  <c r="B311" i="14"/>
  <c r="B312" i="14"/>
  <c r="B313" i="14"/>
  <c r="B314" i="14"/>
  <c r="B315" i="14"/>
  <c r="B316" i="14"/>
  <c r="B317" i="14"/>
  <c r="B318" i="14"/>
  <c r="B319" i="14"/>
  <c r="B320" i="14"/>
  <c r="B291" i="14"/>
  <c r="E296" i="10"/>
  <c r="F296" i="10"/>
  <c r="G296" i="10"/>
  <c r="H296" i="10"/>
  <c r="I296" i="10"/>
  <c r="J296" i="10"/>
  <c r="E297" i="10"/>
  <c r="F297" i="10"/>
  <c r="G297" i="10"/>
  <c r="H297" i="10"/>
  <c r="I297" i="10"/>
  <c r="J297" i="10"/>
  <c r="E298" i="10"/>
  <c r="F298" i="10"/>
  <c r="G298" i="10"/>
  <c r="H298" i="10"/>
  <c r="I298" i="10"/>
  <c r="J298" i="10"/>
  <c r="E299" i="10"/>
  <c r="F299" i="10"/>
  <c r="G299" i="10"/>
  <c r="H299" i="10"/>
  <c r="I299" i="10"/>
  <c r="J299" i="10"/>
  <c r="G300" i="10"/>
  <c r="G301" i="10"/>
  <c r="G302" i="10"/>
  <c r="G303" i="10"/>
  <c r="G304" i="10"/>
  <c r="G305" i="10"/>
  <c r="G306" i="10"/>
  <c r="G307" i="10"/>
  <c r="G308" i="10"/>
  <c r="G309" i="10"/>
  <c r="G310" i="10"/>
  <c r="G311" i="10"/>
  <c r="G312" i="10"/>
  <c r="G313" i="10"/>
  <c r="G314" i="10"/>
  <c r="E315" i="10"/>
  <c r="F315" i="10"/>
  <c r="G315" i="10"/>
  <c r="H315" i="10"/>
  <c r="I315" i="10"/>
  <c r="J315" i="10"/>
  <c r="E316" i="10"/>
  <c r="F316" i="10"/>
  <c r="G316" i="10"/>
  <c r="H316" i="10"/>
  <c r="I316" i="10"/>
  <c r="J316" i="10"/>
  <c r="E317" i="10"/>
  <c r="F317" i="10"/>
  <c r="G317" i="10"/>
  <c r="H317" i="10"/>
  <c r="I317" i="10"/>
  <c r="J317" i="10"/>
  <c r="E318" i="10"/>
  <c r="F318" i="10"/>
  <c r="G318" i="10"/>
  <c r="H318" i="10"/>
  <c r="I318" i="10"/>
  <c r="J318" i="10"/>
  <c r="E319" i="10"/>
  <c r="F319" i="10"/>
  <c r="G319" i="10"/>
  <c r="H319" i="10"/>
  <c r="I319" i="10"/>
  <c r="J319" i="10"/>
  <c r="E320" i="10"/>
  <c r="F320" i="10"/>
  <c r="G320" i="10"/>
  <c r="H320" i="10"/>
  <c r="I320" i="10"/>
  <c r="J320" i="10"/>
  <c r="E321" i="10"/>
  <c r="F321" i="10"/>
  <c r="G321" i="10"/>
  <c r="H321" i="10"/>
  <c r="I321" i="10"/>
  <c r="J321" i="10"/>
  <c r="E322" i="10"/>
  <c r="F322" i="10"/>
  <c r="G322" i="10"/>
  <c r="H322" i="10"/>
  <c r="I322" i="10"/>
  <c r="J322" i="10"/>
  <c r="E323" i="10"/>
  <c r="F323" i="10"/>
  <c r="G323" i="10"/>
  <c r="H323" i="10"/>
  <c r="I323" i="10"/>
  <c r="J323" i="10"/>
  <c r="E324" i="10"/>
  <c r="F324" i="10"/>
  <c r="G324" i="10"/>
  <c r="H324" i="10"/>
  <c r="I324" i="10"/>
  <c r="J324" i="10"/>
  <c r="E325" i="10"/>
  <c r="F325" i="10"/>
  <c r="G325" i="10"/>
  <c r="H325" i="10"/>
  <c r="I325" i="10"/>
  <c r="J325" i="10"/>
  <c r="D325" i="10"/>
  <c r="D324" i="10"/>
  <c r="D323" i="10"/>
  <c r="D322" i="10"/>
  <c r="D321" i="10"/>
  <c r="D320" i="10"/>
  <c r="D319" i="10"/>
  <c r="D318" i="10"/>
  <c r="D317" i="10"/>
  <c r="D316" i="10"/>
  <c r="D315" i="10"/>
  <c r="D299" i="10"/>
  <c r="D298" i="10"/>
  <c r="D297" i="10"/>
  <c r="D296" i="10"/>
  <c r="J150" i="14"/>
  <c r="J149" i="14"/>
  <c r="J148" i="14"/>
  <c r="J147" i="14"/>
  <c r="J146" i="14"/>
  <c r="J145" i="14"/>
  <c r="J144" i="14"/>
  <c r="J143" i="14"/>
  <c r="J142" i="14"/>
  <c r="J141" i="14"/>
  <c r="J140" i="14"/>
  <c r="J139" i="14"/>
  <c r="J138" i="14"/>
  <c r="J137" i="14"/>
  <c r="J136" i="14"/>
  <c r="I152" i="14"/>
  <c r="I151" i="14"/>
  <c r="I150" i="14"/>
  <c r="I149" i="14"/>
  <c r="I148" i="14"/>
  <c r="I147" i="14"/>
  <c r="I146" i="14"/>
  <c r="I145" i="14"/>
  <c r="I144" i="14"/>
  <c r="I143" i="14"/>
  <c r="I142" i="14"/>
  <c r="I141" i="14"/>
  <c r="I140" i="14"/>
  <c r="I139" i="14"/>
  <c r="I138" i="14"/>
  <c r="H151" i="14"/>
  <c r="H150" i="14"/>
  <c r="H149" i="14"/>
  <c r="H148" i="14"/>
  <c r="H147" i="14"/>
  <c r="H146" i="14"/>
  <c r="H145" i="14"/>
  <c r="H144" i="14"/>
  <c r="H143" i="14"/>
  <c r="H142" i="14"/>
  <c r="H141" i="14"/>
  <c r="H140" i="14"/>
  <c r="H139" i="14"/>
  <c r="H138" i="14"/>
  <c r="H137" i="14"/>
  <c r="G150" i="14"/>
  <c r="G149" i="14"/>
  <c r="G148" i="14"/>
  <c r="G147" i="14"/>
  <c r="G146" i="14"/>
  <c r="G145" i="14"/>
  <c r="G144" i="14"/>
  <c r="G143" i="14"/>
  <c r="G142" i="14"/>
  <c r="G141" i="14"/>
  <c r="G140" i="14"/>
  <c r="G139" i="14"/>
  <c r="G138" i="14"/>
  <c r="G137" i="14"/>
  <c r="G136" i="14"/>
  <c r="F149" i="14"/>
  <c r="F148" i="14"/>
  <c r="F147" i="14"/>
  <c r="F146" i="14"/>
  <c r="F145" i="14"/>
  <c r="F144" i="14"/>
  <c r="F143" i="14"/>
  <c r="F142" i="14"/>
  <c r="F141" i="14"/>
  <c r="F140" i="14"/>
  <c r="F139" i="14"/>
  <c r="F138" i="14"/>
  <c r="F137" i="14"/>
  <c r="F136" i="14"/>
  <c r="F135" i="14"/>
  <c r="E148" i="14"/>
  <c r="E147" i="14"/>
  <c r="E146" i="14"/>
  <c r="E145" i="14"/>
  <c r="E144" i="14"/>
  <c r="E143" i="14"/>
  <c r="E142" i="14"/>
  <c r="E141" i="14"/>
  <c r="E140" i="14"/>
  <c r="E139" i="14"/>
  <c r="E138" i="14"/>
  <c r="E137" i="14"/>
  <c r="E136" i="14"/>
  <c r="E135" i="14"/>
  <c r="E134" i="14"/>
  <c r="D147" i="14"/>
  <c r="D146" i="14"/>
  <c r="D145" i="14"/>
  <c r="D144" i="14"/>
  <c r="D143" i="14"/>
  <c r="D142" i="14"/>
  <c r="D141" i="14"/>
  <c r="D140" i="14"/>
  <c r="D139" i="14"/>
  <c r="D138" i="14"/>
  <c r="D137" i="14"/>
  <c r="D136" i="14"/>
  <c r="D135" i="14"/>
  <c r="D134" i="14"/>
  <c r="D133" i="14"/>
  <c r="C150" i="14"/>
  <c r="C149" i="14"/>
  <c r="C148" i="14"/>
  <c r="C147" i="14"/>
  <c r="C146" i="14"/>
  <c r="C145" i="14"/>
  <c r="C144" i="14"/>
  <c r="C143" i="14"/>
  <c r="C142" i="14"/>
  <c r="C141" i="14"/>
  <c r="C140" i="14"/>
  <c r="C139" i="14"/>
  <c r="C138" i="14"/>
  <c r="C137" i="14"/>
  <c r="C136" i="14"/>
  <c r="B137" i="14"/>
  <c r="B138" i="14"/>
  <c r="B139" i="14"/>
  <c r="B140" i="14"/>
  <c r="B141" i="14"/>
  <c r="B142" i="14"/>
  <c r="B143" i="14"/>
  <c r="B144" i="14"/>
  <c r="B145" i="14"/>
  <c r="B146" i="14"/>
  <c r="B147" i="14"/>
  <c r="B148" i="14"/>
  <c r="B149" i="14"/>
  <c r="B150" i="14"/>
  <c r="B136" i="14"/>
  <c r="C140" i="10"/>
  <c r="D140" i="10"/>
  <c r="E140" i="10"/>
  <c r="F140" i="10"/>
  <c r="H140" i="10"/>
  <c r="I140" i="10"/>
  <c r="J140" i="10"/>
  <c r="C141" i="10"/>
  <c r="D141" i="10"/>
  <c r="E141" i="10"/>
  <c r="F141" i="10"/>
  <c r="H141" i="10"/>
  <c r="I141" i="10"/>
  <c r="J141" i="10"/>
  <c r="C142" i="10"/>
  <c r="D142" i="10"/>
  <c r="E142" i="10"/>
  <c r="F142" i="10"/>
  <c r="H142" i="10"/>
  <c r="I142" i="10"/>
  <c r="J142" i="10"/>
  <c r="C143" i="10"/>
  <c r="D143" i="10"/>
  <c r="E143" i="10"/>
  <c r="F143" i="10"/>
  <c r="H143" i="10"/>
  <c r="I143" i="10"/>
  <c r="J143" i="10"/>
  <c r="C144" i="10"/>
  <c r="D144" i="10"/>
  <c r="E144" i="10"/>
  <c r="F144" i="10"/>
  <c r="H144" i="10"/>
  <c r="I144" i="10"/>
  <c r="J144" i="10"/>
  <c r="C145" i="10"/>
  <c r="D145" i="10"/>
  <c r="E145" i="10"/>
  <c r="F145" i="10"/>
  <c r="H145" i="10"/>
  <c r="I145" i="10"/>
  <c r="J145" i="10"/>
  <c r="C146" i="10"/>
  <c r="D146" i="10"/>
  <c r="E146" i="10"/>
  <c r="F146" i="10"/>
  <c r="H146" i="10"/>
  <c r="I146" i="10"/>
  <c r="J146" i="10"/>
  <c r="C147" i="10"/>
  <c r="D147" i="10"/>
  <c r="E147" i="10"/>
  <c r="F147" i="10"/>
  <c r="H147" i="10"/>
  <c r="I147" i="10"/>
  <c r="J147" i="10"/>
  <c r="C148" i="10"/>
  <c r="D148" i="10"/>
  <c r="E148" i="10"/>
  <c r="F148" i="10"/>
  <c r="H148" i="10"/>
  <c r="I148" i="10"/>
  <c r="J148" i="10"/>
  <c r="C149" i="10"/>
  <c r="D149" i="10"/>
  <c r="E149" i="10"/>
  <c r="F149" i="10"/>
  <c r="H149" i="10"/>
  <c r="I149" i="10"/>
  <c r="J149" i="10"/>
  <c r="C150" i="10"/>
  <c r="D150" i="10"/>
  <c r="E150" i="10"/>
  <c r="F150" i="10"/>
  <c r="H150" i="10"/>
  <c r="I150" i="10"/>
  <c r="J150" i="10"/>
  <c r="C151" i="10"/>
  <c r="D151" i="10"/>
  <c r="E151" i="10"/>
  <c r="F151" i="10"/>
  <c r="H151" i="10"/>
  <c r="I151" i="10"/>
  <c r="J151" i="10"/>
  <c r="C152" i="10"/>
  <c r="D152" i="10"/>
  <c r="E152" i="10"/>
  <c r="F152" i="10"/>
  <c r="H152" i="10"/>
  <c r="I152" i="10"/>
  <c r="J152" i="10"/>
  <c r="C153" i="10"/>
  <c r="D153" i="10"/>
  <c r="E153" i="10"/>
  <c r="F153" i="10"/>
  <c r="H153" i="10"/>
  <c r="I153" i="10"/>
  <c r="J153" i="10"/>
  <c r="C154" i="10"/>
  <c r="D154" i="10"/>
  <c r="E154" i="10"/>
  <c r="F154" i="10"/>
  <c r="H154" i="10"/>
  <c r="I154" i="10"/>
  <c r="J154" i="10"/>
  <c r="B141" i="10"/>
  <c r="B142" i="10"/>
  <c r="B143" i="10"/>
  <c r="B144" i="10"/>
  <c r="B145" i="10"/>
  <c r="B146" i="10"/>
  <c r="B147" i="10"/>
  <c r="B148" i="10"/>
  <c r="B149" i="10"/>
  <c r="B150" i="10"/>
  <c r="B151" i="10"/>
  <c r="B152" i="10"/>
  <c r="B140" i="10"/>
  <c r="J213" i="14"/>
  <c r="J212" i="14"/>
  <c r="J211" i="14"/>
  <c r="J210" i="14"/>
  <c r="J209" i="14"/>
  <c r="J208" i="14"/>
  <c r="J207" i="14"/>
  <c r="J206" i="14"/>
  <c r="J205" i="14"/>
  <c r="J204" i="14"/>
  <c r="J203" i="14"/>
  <c r="J202" i="14"/>
  <c r="J201" i="14"/>
  <c r="J200" i="14"/>
  <c r="J199" i="14"/>
  <c r="I215" i="14"/>
  <c r="I214" i="14"/>
  <c r="I213" i="14"/>
  <c r="I212" i="14"/>
  <c r="I211" i="14"/>
  <c r="I210" i="14"/>
  <c r="I209" i="14"/>
  <c r="I208" i="14"/>
  <c r="I207" i="14"/>
  <c r="I206" i="14"/>
  <c r="I205" i="14"/>
  <c r="I204" i="14"/>
  <c r="I203" i="14"/>
  <c r="I202" i="14"/>
  <c r="I201" i="14"/>
  <c r="H214" i="14"/>
  <c r="H213" i="14"/>
  <c r="H212" i="14"/>
  <c r="H211" i="14"/>
  <c r="H210" i="14"/>
  <c r="H209" i="14"/>
  <c r="H208" i="14"/>
  <c r="H207" i="14"/>
  <c r="H206" i="14"/>
  <c r="H205" i="14"/>
  <c r="H204" i="14"/>
  <c r="H203" i="14"/>
  <c r="H202" i="14"/>
  <c r="H201" i="14"/>
  <c r="H200" i="14"/>
  <c r="G213" i="14"/>
  <c r="G212" i="14"/>
  <c r="G211" i="14"/>
  <c r="G210" i="14"/>
  <c r="G209" i="14"/>
  <c r="G208" i="14"/>
  <c r="G207" i="14"/>
  <c r="G206" i="14"/>
  <c r="G205" i="14"/>
  <c r="G204" i="14"/>
  <c r="G203" i="14"/>
  <c r="G202" i="14"/>
  <c r="G201" i="14"/>
  <c r="G200" i="14"/>
  <c r="G199" i="14"/>
  <c r="F212" i="14"/>
  <c r="F211" i="14"/>
  <c r="F210" i="14"/>
  <c r="F209" i="14"/>
  <c r="F208" i="14"/>
  <c r="F207" i="14"/>
  <c r="F206" i="14"/>
  <c r="F205" i="14"/>
  <c r="F204" i="14"/>
  <c r="F203" i="14"/>
  <c r="F202" i="14"/>
  <c r="F201" i="14"/>
  <c r="F200" i="14"/>
  <c r="F199" i="14"/>
  <c r="F198" i="14"/>
  <c r="E211" i="14"/>
  <c r="E210" i="14"/>
  <c r="E209" i="14"/>
  <c r="E208" i="14"/>
  <c r="E207" i="14"/>
  <c r="E206" i="14"/>
  <c r="E205" i="14"/>
  <c r="E204" i="14"/>
  <c r="E203" i="14"/>
  <c r="E202" i="14"/>
  <c r="E201" i="14"/>
  <c r="E200" i="14"/>
  <c r="E199" i="14"/>
  <c r="E198" i="14"/>
  <c r="E197" i="14"/>
  <c r="D210" i="14"/>
  <c r="D209" i="14"/>
  <c r="D208" i="14"/>
  <c r="D207" i="14"/>
  <c r="D206" i="14"/>
  <c r="D205" i="14"/>
  <c r="D204" i="14"/>
  <c r="D203" i="14"/>
  <c r="D202" i="14"/>
  <c r="D201" i="14"/>
  <c r="D200" i="14"/>
  <c r="D199" i="14"/>
  <c r="D198" i="14"/>
  <c r="D197" i="14"/>
  <c r="D196" i="14"/>
  <c r="C213" i="14"/>
  <c r="C212" i="14"/>
  <c r="C211" i="14"/>
  <c r="C210" i="14"/>
  <c r="C209" i="14"/>
  <c r="C208" i="14"/>
  <c r="C207" i="14"/>
  <c r="C206" i="14"/>
  <c r="C205" i="14"/>
  <c r="C204" i="14"/>
  <c r="C203" i="14"/>
  <c r="C202" i="14"/>
  <c r="C201" i="14"/>
  <c r="C200" i="14"/>
  <c r="C199" i="14"/>
  <c r="B200" i="14"/>
  <c r="B201" i="14"/>
  <c r="B202" i="14"/>
  <c r="B203" i="14"/>
  <c r="B204" i="14"/>
  <c r="B205" i="14"/>
  <c r="B206" i="14"/>
  <c r="B207" i="14"/>
  <c r="B208" i="14"/>
  <c r="B209" i="14"/>
  <c r="B210" i="14"/>
  <c r="B211" i="14"/>
  <c r="B212" i="14"/>
  <c r="B213" i="14"/>
  <c r="B199" i="14"/>
  <c r="C205" i="10"/>
  <c r="D205" i="10"/>
  <c r="E205" i="10"/>
  <c r="F205" i="10"/>
  <c r="H205" i="10"/>
  <c r="I205" i="10"/>
  <c r="J205" i="10"/>
  <c r="C206" i="10"/>
  <c r="D206" i="10"/>
  <c r="E206" i="10"/>
  <c r="F206" i="10"/>
  <c r="H206" i="10"/>
  <c r="I206" i="10"/>
  <c r="J206" i="10"/>
  <c r="C207" i="10"/>
  <c r="D207" i="10"/>
  <c r="E207" i="10"/>
  <c r="F207" i="10"/>
  <c r="H207" i="10"/>
  <c r="I207" i="10"/>
  <c r="J207" i="10"/>
  <c r="C208" i="10"/>
  <c r="D208" i="10"/>
  <c r="E208" i="10"/>
  <c r="F208" i="10"/>
  <c r="H208" i="10"/>
  <c r="I208" i="10"/>
  <c r="J208" i="10"/>
  <c r="C209" i="10"/>
  <c r="D209" i="10"/>
  <c r="E209" i="10"/>
  <c r="F209" i="10"/>
  <c r="H209" i="10"/>
  <c r="I209" i="10"/>
  <c r="J209" i="10"/>
  <c r="C210" i="10"/>
  <c r="D210" i="10"/>
  <c r="E210" i="10"/>
  <c r="F210" i="10"/>
  <c r="H210" i="10"/>
  <c r="I210" i="10"/>
  <c r="J210" i="10"/>
  <c r="C211" i="10"/>
  <c r="D211" i="10"/>
  <c r="E211" i="10"/>
  <c r="F211" i="10"/>
  <c r="H211" i="10"/>
  <c r="I211" i="10"/>
  <c r="J211" i="10"/>
  <c r="C212" i="10"/>
  <c r="D212" i="10"/>
  <c r="E212" i="10"/>
  <c r="F212" i="10"/>
  <c r="H212" i="10"/>
  <c r="I212" i="10"/>
  <c r="J212" i="10"/>
  <c r="C213" i="10"/>
  <c r="D213" i="10"/>
  <c r="E213" i="10"/>
  <c r="F213" i="10"/>
  <c r="H213" i="10"/>
  <c r="I213" i="10"/>
  <c r="J213" i="10"/>
  <c r="C214" i="10"/>
  <c r="D214" i="10"/>
  <c r="E214" i="10"/>
  <c r="F214" i="10"/>
  <c r="H214" i="10"/>
  <c r="I214" i="10"/>
  <c r="J214" i="10"/>
  <c r="C215" i="10"/>
  <c r="D215" i="10"/>
  <c r="E215" i="10"/>
  <c r="F215" i="10"/>
  <c r="H215" i="10"/>
  <c r="I215" i="10"/>
  <c r="J215" i="10"/>
  <c r="C216" i="10"/>
  <c r="D216" i="10"/>
  <c r="E216" i="10"/>
  <c r="F216" i="10"/>
  <c r="H216" i="10"/>
  <c r="I216" i="10"/>
  <c r="J216" i="10"/>
  <c r="C217" i="10"/>
  <c r="D217" i="10"/>
  <c r="E217" i="10"/>
  <c r="F217" i="10"/>
  <c r="H217" i="10"/>
  <c r="I217" i="10"/>
  <c r="J217" i="10"/>
  <c r="C218" i="10"/>
  <c r="D218" i="10"/>
  <c r="E218" i="10"/>
  <c r="F218" i="10"/>
  <c r="H218" i="10"/>
  <c r="I218" i="10"/>
  <c r="J218" i="10"/>
  <c r="C219" i="10"/>
  <c r="D219" i="10"/>
  <c r="E219" i="10"/>
  <c r="F219" i="10"/>
  <c r="H219" i="10"/>
  <c r="I219" i="10"/>
  <c r="J219" i="10"/>
  <c r="B299" i="10" l="1"/>
  <c r="D131" i="14"/>
  <c r="G131" i="14"/>
  <c r="F131" i="14"/>
  <c r="C131" i="14"/>
  <c r="H131" i="14"/>
  <c r="J131" i="14"/>
  <c r="H81" i="3"/>
  <c r="H82" i="3" s="1"/>
  <c r="H83" i="3" s="1"/>
  <c r="H84" i="3" s="1"/>
  <c r="H85" i="3" s="1"/>
  <c r="H86" i="3" s="1"/>
  <c r="H87" i="3" s="1"/>
  <c r="H88" i="3" s="1"/>
  <c r="H89" i="3" s="1"/>
  <c r="F135" i="10"/>
  <c r="E131" i="14"/>
  <c r="I131" i="14"/>
  <c r="E135" i="10"/>
  <c r="D135" i="10"/>
  <c r="H135" i="10"/>
  <c r="C135" i="10"/>
  <c r="B135" i="10"/>
  <c r="B131" i="14"/>
  <c r="F232" i="10"/>
  <c r="F280" i="10" s="1"/>
  <c r="F188" i="10"/>
  <c r="F187" i="10"/>
  <c r="F186" i="10"/>
  <c r="F185" i="10"/>
  <c r="F184" i="10"/>
  <c r="F183" i="10"/>
  <c r="F182" i="10"/>
  <c r="F181" i="10"/>
  <c r="F180" i="10"/>
  <c r="F179" i="10"/>
  <c r="F178" i="10"/>
  <c r="F177" i="10"/>
  <c r="F176" i="10"/>
  <c r="F175" i="10"/>
  <c r="F174" i="10"/>
  <c r="F103" i="10"/>
  <c r="F119" i="10" s="1"/>
  <c r="F120" i="10" l="1"/>
  <c r="F109" i="10"/>
  <c r="F108" i="10"/>
  <c r="F250" i="10"/>
  <c r="F282" i="10"/>
  <c r="F121" i="10"/>
  <c r="F237" i="10"/>
  <c r="F269" i="10"/>
  <c r="F273" i="10"/>
  <c r="F270" i="10"/>
  <c r="F112" i="10"/>
  <c r="F242" i="10"/>
  <c r="F274" i="10"/>
  <c r="F113" i="10"/>
  <c r="F245" i="10"/>
  <c r="F277" i="10"/>
  <c r="F238" i="10"/>
  <c r="F241" i="10"/>
  <c r="F116" i="10"/>
  <c r="F246" i="10"/>
  <c r="F278" i="10"/>
  <c r="F117" i="10"/>
  <c r="F249" i="10"/>
  <c r="F281" i="10"/>
  <c r="F168" i="10"/>
  <c r="F114" i="10"/>
  <c r="F122" i="10"/>
  <c r="F243" i="10"/>
  <c r="F251" i="10"/>
  <c r="F275" i="10"/>
  <c r="F283" i="10"/>
  <c r="F115" i="10"/>
  <c r="F244" i="10"/>
  <c r="F276" i="10"/>
  <c r="F110" i="10"/>
  <c r="F118" i="10"/>
  <c r="F239" i="10"/>
  <c r="F247" i="10"/>
  <c r="F271" i="10"/>
  <c r="F279" i="10"/>
  <c r="F111" i="10"/>
  <c r="F240" i="10"/>
  <c r="F248" i="10"/>
  <c r="F272" i="10"/>
  <c r="F264" i="10" l="1"/>
  <c r="F102" i="10"/>
  <c r="F231" i="10"/>
  <c r="F21" i="10" s="1"/>
  <c r="D19" i="14" l="1"/>
  <c r="J232" i="10" l="1"/>
  <c r="J271" i="10" s="1"/>
  <c r="J188" i="10"/>
  <c r="J187" i="10"/>
  <c r="J186" i="10"/>
  <c r="J185" i="10"/>
  <c r="J184" i="10"/>
  <c r="J183" i="10"/>
  <c r="J182" i="10"/>
  <c r="J181" i="10"/>
  <c r="J180" i="10"/>
  <c r="J179" i="10"/>
  <c r="J178" i="10"/>
  <c r="J177" i="10"/>
  <c r="J176" i="10"/>
  <c r="J175" i="10"/>
  <c r="J174" i="10"/>
  <c r="J103" i="10"/>
  <c r="J120" i="10" s="1"/>
  <c r="I232" i="10"/>
  <c r="I270" i="10" s="1"/>
  <c r="I188" i="10"/>
  <c r="I187" i="10"/>
  <c r="I186" i="10"/>
  <c r="I185" i="10"/>
  <c r="I184" i="10"/>
  <c r="I183" i="10"/>
  <c r="I182" i="10"/>
  <c r="I181" i="10"/>
  <c r="I180" i="10"/>
  <c r="I179" i="10"/>
  <c r="I178" i="10"/>
  <c r="I177" i="10"/>
  <c r="I176" i="10"/>
  <c r="I175" i="10"/>
  <c r="I174" i="10"/>
  <c r="I103" i="10"/>
  <c r="I119" i="10" s="1"/>
  <c r="H232" i="10"/>
  <c r="H270" i="10" s="1"/>
  <c r="H188" i="10"/>
  <c r="H187" i="10"/>
  <c r="H186" i="10"/>
  <c r="H185" i="10"/>
  <c r="H184" i="10"/>
  <c r="H183" i="10"/>
  <c r="H182" i="10"/>
  <c r="H181" i="10"/>
  <c r="H180" i="10"/>
  <c r="H179" i="10"/>
  <c r="H178" i="10"/>
  <c r="H177" i="10"/>
  <c r="H176" i="10"/>
  <c r="H175" i="10"/>
  <c r="H174" i="10"/>
  <c r="H103" i="10"/>
  <c r="H118" i="10" s="1"/>
  <c r="J108" i="10" l="1"/>
  <c r="H247" i="10"/>
  <c r="I240" i="10"/>
  <c r="H111" i="10"/>
  <c r="H168" i="10"/>
  <c r="H242" i="10"/>
  <c r="I168" i="10"/>
  <c r="I237" i="10"/>
  <c r="J168" i="10"/>
  <c r="J249" i="10"/>
  <c r="I248" i="10"/>
  <c r="J241" i="10"/>
  <c r="I283" i="10"/>
  <c r="I279" i="10"/>
  <c r="I275" i="10"/>
  <c r="I271" i="10"/>
  <c r="F19" i="14"/>
  <c r="H248" i="10"/>
  <c r="I109" i="10"/>
  <c r="I241" i="10"/>
  <c r="H283" i="10"/>
  <c r="J280" i="10"/>
  <c r="H279" i="10"/>
  <c r="J276" i="10"/>
  <c r="H275" i="10"/>
  <c r="J272" i="10"/>
  <c r="H271" i="10"/>
  <c r="H250" i="10"/>
  <c r="I112" i="10"/>
  <c r="I245" i="10"/>
  <c r="I280" i="10"/>
  <c r="I276" i="10"/>
  <c r="I272" i="10"/>
  <c r="I113" i="10"/>
  <c r="J281" i="10"/>
  <c r="H280" i="10"/>
  <c r="J277" i="10"/>
  <c r="H276" i="10"/>
  <c r="J273" i="10"/>
  <c r="H272" i="10"/>
  <c r="J269" i="10"/>
  <c r="I117" i="10"/>
  <c r="I249" i="10"/>
  <c r="J113" i="10"/>
  <c r="I281" i="10"/>
  <c r="I277" i="10"/>
  <c r="I273" i="10"/>
  <c r="I269" i="10"/>
  <c r="I120" i="10"/>
  <c r="J116" i="10"/>
  <c r="J282" i="10"/>
  <c r="H281" i="10"/>
  <c r="J278" i="10"/>
  <c r="H277" i="10"/>
  <c r="J274" i="10"/>
  <c r="H273" i="10"/>
  <c r="J270" i="10"/>
  <c r="H269" i="10"/>
  <c r="I121" i="10"/>
  <c r="J121" i="10"/>
  <c r="I282" i="10"/>
  <c r="I278" i="10"/>
  <c r="I274" i="10"/>
  <c r="J283" i="10"/>
  <c r="H282" i="10"/>
  <c r="J279" i="10"/>
  <c r="H278" i="10"/>
  <c r="J275" i="10"/>
  <c r="H274" i="10"/>
  <c r="J114" i="10"/>
  <c r="J122" i="10"/>
  <c r="J242" i="10"/>
  <c r="J250" i="10"/>
  <c r="J115" i="10"/>
  <c r="J243" i="10"/>
  <c r="J251" i="10"/>
  <c r="J244" i="10"/>
  <c r="J109" i="10"/>
  <c r="J117" i="10"/>
  <c r="J237" i="10"/>
  <c r="J245" i="10"/>
  <c r="J110" i="10"/>
  <c r="J118" i="10"/>
  <c r="J238" i="10"/>
  <c r="J246" i="10"/>
  <c r="J111" i="10"/>
  <c r="J119" i="10"/>
  <c r="J239" i="10"/>
  <c r="J247" i="10"/>
  <c r="J112" i="10"/>
  <c r="J240" i="10"/>
  <c r="J248" i="10"/>
  <c r="I114" i="10"/>
  <c r="I122" i="10"/>
  <c r="I242" i="10"/>
  <c r="I250" i="10"/>
  <c r="I115" i="10"/>
  <c r="I243" i="10"/>
  <c r="I251" i="10"/>
  <c r="I108" i="10"/>
  <c r="I116" i="10"/>
  <c r="I244" i="10"/>
  <c r="I110" i="10"/>
  <c r="I118" i="10"/>
  <c r="I238" i="10"/>
  <c r="I246" i="10"/>
  <c r="I111" i="10"/>
  <c r="I239" i="10"/>
  <c r="I247" i="10"/>
  <c r="H114" i="10"/>
  <c r="H120" i="10"/>
  <c r="H121" i="10"/>
  <c r="H239" i="10"/>
  <c r="H119" i="10"/>
  <c r="H243" i="10"/>
  <c r="H122" i="10"/>
  <c r="H249" i="10"/>
  <c r="H112" i="10"/>
  <c r="H240" i="10"/>
  <c r="H251" i="10"/>
  <c r="H113" i="10"/>
  <c r="H241" i="10"/>
  <c r="H115" i="10"/>
  <c r="H116" i="10"/>
  <c r="H244" i="10"/>
  <c r="H109" i="10"/>
  <c r="H117" i="10"/>
  <c r="H237" i="10"/>
  <c r="H245" i="10"/>
  <c r="H108" i="10"/>
  <c r="H110" i="10"/>
  <c r="H238" i="10"/>
  <c r="H246" i="10"/>
  <c r="G19" i="14" l="1"/>
  <c r="I264" i="10"/>
  <c r="J264" i="10"/>
  <c r="J231" i="10"/>
  <c r="J102" i="10"/>
  <c r="I102" i="10"/>
  <c r="I231" i="10"/>
  <c r="H102" i="10"/>
  <c r="H264" i="10"/>
  <c r="H231" i="10"/>
  <c r="I21" i="10" l="1"/>
  <c r="H21" i="10"/>
  <c r="H19" i="14"/>
  <c r="J21" i="10"/>
  <c r="I19" i="14" l="1"/>
  <c r="E232" i="10"/>
  <c r="E188" i="10"/>
  <c r="E187" i="10"/>
  <c r="E186" i="10"/>
  <c r="E185" i="10"/>
  <c r="E184" i="10"/>
  <c r="E183" i="10"/>
  <c r="E182" i="10"/>
  <c r="E181" i="10"/>
  <c r="E180" i="10"/>
  <c r="E179" i="10"/>
  <c r="E178" i="10"/>
  <c r="E177" i="10"/>
  <c r="E176" i="10"/>
  <c r="E175" i="10"/>
  <c r="E174" i="10"/>
  <c r="E103" i="10"/>
  <c r="E118" i="10" s="1"/>
  <c r="C232" i="10"/>
  <c r="C243" i="10" s="1"/>
  <c r="C188" i="10"/>
  <c r="C187" i="10"/>
  <c r="C186" i="10"/>
  <c r="C185" i="10"/>
  <c r="C184" i="10"/>
  <c r="C183" i="10"/>
  <c r="C182" i="10"/>
  <c r="C181" i="10"/>
  <c r="C180" i="10"/>
  <c r="C179" i="10"/>
  <c r="C178" i="10"/>
  <c r="C177" i="10"/>
  <c r="C176" i="10"/>
  <c r="C175" i="10"/>
  <c r="C174" i="10"/>
  <c r="C103" i="10"/>
  <c r="C120" i="10" s="1"/>
  <c r="C168" i="10" l="1"/>
  <c r="E168" i="10"/>
  <c r="J19" i="14"/>
  <c r="C272" i="10"/>
  <c r="C276" i="10"/>
  <c r="C280" i="10"/>
  <c r="C273" i="10"/>
  <c r="C271" i="10"/>
  <c r="C275" i="10"/>
  <c r="C279" i="10"/>
  <c r="C283" i="10"/>
  <c r="C270" i="10"/>
  <c r="C274" i="10"/>
  <c r="C278" i="10"/>
  <c r="C282" i="10"/>
  <c r="C277" i="10"/>
  <c r="C281" i="10"/>
  <c r="C269" i="10"/>
  <c r="E269" i="10"/>
  <c r="E273" i="10"/>
  <c r="E277" i="10"/>
  <c r="E281" i="10"/>
  <c r="E272" i="10"/>
  <c r="E276" i="10"/>
  <c r="E280" i="10"/>
  <c r="E274" i="10"/>
  <c r="E271" i="10"/>
  <c r="E275" i="10"/>
  <c r="E279" i="10"/>
  <c r="E283" i="10"/>
  <c r="E270" i="10"/>
  <c r="E282" i="10"/>
  <c r="E278" i="10"/>
  <c r="C249" i="10"/>
  <c r="C250" i="10"/>
  <c r="C251" i="10"/>
  <c r="E241" i="10"/>
  <c r="E108" i="10"/>
  <c r="E120" i="10"/>
  <c r="E109" i="10"/>
  <c r="E121" i="10"/>
  <c r="C113" i="10"/>
  <c r="C114" i="10"/>
  <c r="E111" i="10"/>
  <c r="E112" i="10"/>
  <c r="E249" i="10"/>
  <c r="E119" i="10"/>
  <c r="C122" i="10"/>
  <c r="E113" i="10"/>
  <c r="C241" i="10"/>
  <c r="E116" i="10"/>
  <c r="C121" i="10"/>
  <c r="C242" i="10"/>
  <c r="E117" i="10"/>
  <c r="E114" i="10"/>
  <c r="E122" i="10"/>
  <c r="E242" i="10"/>
  <c r="E250" i="10"/>
  <c r="E115" i="10"/>
  <c r="E243" i="10"/>
  <c r="E251" i="10"/>
  <c r="E244" i="10"/>
  <c r="E237" i="10"/>
  <c r="E245" i="10"/>
  <c r="E110" i="10"/>
  <c r="E238" i="10"/>
  <c r="E246" i="10"/>
  <c r="E239" i="10"/>
  <c r="E247" i="10"/>
  <c r="E240" i="10"/>
  <c r="E248" i="10"/>
  <c r="C115" i="10"/>
  <c r="C108" i="10"/>
  <c r="C116" i="10"/>
  <c r="C244" i="10"/>
  <c r="C109" i="10"/>
  <c r="C117" i="10"/>
  <c r="C237" i="10"/>
  <c r="C245" i="10"/>
  <c r="C110" i="10"/>
  <c r="C118" i="10"/>
  <c r="C238" i="10"/>
  <c r="C246" i="10"/>
  <c r="C111" i="10"/>
  <c r="C119" i="10"/>
  <c r="C239" i="10"/>
  <c r="C247" i="10"/>
  <c r="C112" i="10"/>
  <c r="C240" i="10"/>
  <c r="C248" i="10"/>
  <c r="H351" i="14"/>
  <c r="H350" i="14"/>
  <c r="I349" i="14"/>
  <c r="H349" i="14"/>
  <c r="F349" i="14"/>
  <c r="I348" i="14"/>
  <c r="H348" i="14"/>
  <c r="F348" i="14"/>
  <c r="I347" i="14"/>
  <c r="H347" i="14"/>
  <c r="F347" i="14"/>
  <c r="I346" i="14"/>
  <c r="H346" i="14"/>
  <c r="F346" i="14"/>
  <c r="I345" i="14"/>
  <c r="H345" i="14"/>
  <c r="G345" i="14"/>
  <c r="F345" i="14"/>
  <c r="E345" i="14"/>
  <c r="I344" i="14"/>
  <c r="H344" i="14"/>
  <c r="G344" i="14"/>
  <c r="F344" i="14"/>
  <c r="E344" i="14"/>
  <c r="H343" i="14"/>
  <c r="G343" i="14"/>
  <c r="F343" i="14"/>
  <c r="E343" i="14"/>
  <c r="D343" i="14"/>
  <c r="G342" i="14"/>
  <c r="F342" i="14"/>
  <c r="E342" i="14"/>
  <c r="D342" i="14"/>
  <c r="F341" i="14"/>
  <c r="E341" i="14"/>
  <c r="D341" i="14"/>
  <c r="E340" i="14"/>
  <c r="D340" i="14"/>
  <c r="D339" i="14"/>
  <c r="I328" i="14"/>
  <c r="I327" i="14"/>
  <c r="H327" i="14"/>
  <c r="G326" i="14"/>
  <c r="G325" i="14"/>
  <c r="F325" i="14"/>
  <c r="G324" i="14"/>
  <c r="F324" i="14"/>
  <c r="E324" i="14"/>
  <c r="G323" i="14"/>
  <c r="F323" i="14"/>
  <c r="E323" i="14"/>
  <c r="J227" i="14"/>
  <c r="I227" i="14"/>
  <c r="I237" i="14" s="1"/>
  <c r="H227" i="14"/>
  <c r="G227" i="14"/>
  <c r="G239" i="14" s="1"/>
  <c r="F227" i="14"/>
  <c r="E227" i="14"/>
  <c r="D227" i="14"/>
  <c r="C227" i="14"/>
  <c r="B227" i="14"/>
  <c r="I184" i="14"/>
  <c r="I183" i="14"/>
  <c r="H183" i="14"/>
  <c r="J182" i="14"/>
  <c r="I182" i="14"/>
  <c r="H182" i="14"/>
  <c r="G182" i="14"/>
  <c r="C182" i="14"/>
  <c r="B182" i="14"/>
  <c r="J181" i="14"/>
  <c r="I181" i="14"/>
  <c r="H181" i="14"/>
  <c r="G181" i="14"/>
  <c r="F181" i="14"/>
  <c r="C181" i="14"/>
  <c r="B181" i="14"/>
  <c r="J180" i="14"/>
  <c r="I180" i="14"/>
  <c r="H180" i="14"/>
  <c r="G180" i="14"/>
  <c r="F180" i="14"/>
  <c r="E180" i="14"/>
  <c r="C180" i="14"/>
  <c r="B180" i="14"/>
  <c r="J179" i="14"/>
  <c r="I179" i="14"/>
  <c r="H179" i="14"/>
  <c r="G179" i="14"/>
  <c r="F179" i="14"/>
  <c r="E179" i="14"/>
  <c r="D179" i="14"/>
  <c r="C179" i="14"/>
  <c r="B179" i="14"/>
  <c r="J178" i="14"/>
  <c r="I178" i="14"/>
  <c r="H178" i="14"/>
  <c r="G178" i="14"/>
  <c r="F178" i="14"/>
  <c r="E178" i="14"/>
  <c r="D178" i="14"/>
  <c r="C178" i="14"/>
  <c r="B178" i="14"/>
  <c r="J177" i="14"/>
  <c r="I177" i="14"/>
  <c r="H177" i="14"/>
  <c r="G177" i="14"/>
  <c r="F177" i="14"/>
  <c r="E177" i="14"/>
  <c r="D177" i="14"/>
  <c r="C177" i="14"/>
  <c r="B177" i="14"/>
  <c r="J176" i="14"/>
  <c r="I176" i="14"/>
  <c r="H176" i="14"/>
  <c r="G176" i="14"/>
  <c r="F176" i="14"/>
  <c r="E176" i="14"/>
  <c r="D176" i="14"/>
  <c r="C176" i="14"/>
  <c r="B176" i="14"/>
  <c r="J175" i="14"/>
  <c r="I175" i="14"/>
  <c r="H175" i="14"/>
  <c r="G175" i="14"/>
  <c r="F175" i="14"/>
  <c r="E175" i="14"/>
  <c r="D175" i="14"/>
  <c r="C175" i="14"/>
  <c r="B175" i="14"/>
  <c r="J174" i="14"/>
  <c r="I174" i="14"/>
  <c r="H174" i="14"/>
  <c r="G174" i="14"/>
  <c r="F174" i="14"/>
  <c r="E174" i="14"/>
  <c r="D174" i="14"/>
  <c r="C174" i="14"/>
  <c r="B174" i="14"/>
  <c r="J173" i="14"/>
  <c r="I173" i="14"/>
  <c r="H173" i="14"/>
  <c r="G173" i="14"/>
  <c r="F173" i="14"/>
  <c r="E173" i="14"/>
  <c r="D173" i="14"/>
  <c r="C173" i="14"/>
  <c r="B173" i="14"/>
  <c r="J172" i="14"/>
  <c r="I172" i="14"/>
  <c r="H172" i="14"/>
  <c r="G172" i="14"/>
  <c r="F172" i="14"/>
  <c r="E172" i="14"/>
  <c r="D172" i="14"/>
  <c r="C172" i="14"/>
  <c r="B172" i="14"/>
  <c r="J171" i="14"/>
  <c r="I171" i="14"/>
  <c r="H171" i="14"/>
  <c r="G171" i="14"/>
  <c r="F171" i="14"/>
  <c r="E171" i="14"/>
  <c r="D171" i="14"/>
  <c r="C171" i="14"/>
  <c r="B171" i="14"/>
  <c r="J170" i="14"/>
  <c r="I170" i="14"/>
  <c r="H170" i="14"/>
  <c r="G170" i="14"/>
  <c r="F170" i="14"/>
  <c r="E170" i="14"/>
  <c r="D170" i="14"/>
  <c r="C170" i="14"/>
  <c r="B170" i="14"/>
  <c r="J169" i="14"/>
  <c r="H169" i="14"/>
  <c r="G169" i="14"/>
  <c r="F169" i="14"/>
  <c r="E169" i="14"/>
  <c r="D169" i="14"/>
  <c r="C169" i="14"/>
  <c r="B169" i="14"/>
  <c r="J168" i="14"/>
  <c r="G168" i="14"/>
  <c r="F168" i="14"/>
  <c r="E168" i="14"/>
  <c r="D168" i="14"/>
  <c r="C168" i="14"/>
  <c r="B168" i="14"/>
  <c r="F167" i="14"/>
  <c r="E167" i="14"/>
  <c r="D167" i="14"/>
  <c r="E166" i="14"/>
  <c r="D166" i="14"/>
  <c r="D165" i="14"/>
  <c r="J99" i="14"/>
  <c r="J110" i="14" s="1"/>
  <c r="I99" i="14"/>
  <c r="I107" i="14" s="1"/>
  <c r="H99" i="14"/>
  <c r="H107" i="14" s="1"/>
  <c r="G99" i="14"/>
  <c r="G118" i="14" s="1"/>
  <c r="F99" i="14"/>
  <c r="F113" i="14" s="1"/>
  <c r="E99" i="14"/>
  <c r="E106" i="14" s="1"/>
  <c r="D99" i="14"/>
  <c r="D113" i="14" s="1"/>
  <c r="C99" i="14"/>
  <c r="C107" i="14" s="1"/>
  <c r="B99" i="14"/>
  <c r="B111" i="14" s="1"/>
  <c r="F163" i="14" l="1"/>
  <c r="C163" i="14"/>
  <c r="D163" i="14"/>
  <c r="G163" i="14"/>
  <c r="H163" i="14"/>
  <c r="J163" i="14"/>
  <c r="I163" i="14"/>
  <c r="E163" i="14"/>
  <c r="C110" i="14"/>
  <c r="E111" i="14"/>
  <c r="E112" i="14"/>
  <c r="C116" i="14"/>
  <c r="E104" i="14"/>
  <c r="B107" i="14"/>
  <c r="E107" i="14"/>
  <c r="G109" i="14"/>
  <c r="C278" i="14"/>
  <c r="C270" i="14"/>
  <c r="C269" i="14"/>
  <c r="C275" i="14"/>
  <c r="C276" i="14"/>
  <c r="C268" i="14"/>
  <c r="C274" i="14"/>
  <c r="C266" i="14"/>
  <c r="C273" i="14"/>
  <c r="C265" i="14"/>
  <c r="C272" i="14"/>
  <c r="C264" i="14"/>
  <c r="C277" i="14"/>
  <c r="C267" i="14"/>
  <c r="C271" i="14"/>
  <c r="D268" i="14"/>
  <c r="D274" i="14"/>
  <c r="D266" i="14"/>
  <c r="D272" i="14"/>
  <c r="D264" i="14"/>
  <c r="D267" i="14"/>
  <c r="D265" i="14"/>
  <c r="D271" i="14"/>
  <c r="D263" i="14"/>
  <c r="D270" i="14"/>
  <c r="D262" i="14"/>
  <c r="D269" i="14"/>
  <c r="D261" i="14"/>
  <c r="D275" i="14"/>
  <c r="D273" i="14"/>
  <c r="J111" i="14"/>
  <c r="B105" i="14"/>
  <c r="H109" i="14"/>
  <c r="C113" i="14"/>
  <c r="G274" i="14"/>
  <c r="G266" i="14"/>
  <c r="G272" i="14"/>
  <c r="G264" i="14"/>
  <c r="G278" i="14"/>
  <c r="G270" i="14"/>
  <c r="G265" i="14"/>
  <c r="G277" i="14"/>
  <c r="G269" i="14"/>
  <c r="G276" i="14"/>
  <c r="G268" i="14"/>
  <c r="G271" i="14"/>
  <c r="G275" i="14"/>
  <c r="G267" i="14"/>
  <c r="G273" i="14"/>
  <c r="I111" i="14"/>
  <c r="F272" i="14"/>
  <c r="F264" i="14"/>
  <c r="F271" i="14"/>
  <c r="F270" i="14"/>
  <c r="F276" i="14"/>
  <c r="F268" i="14"/>
  <c r="F275" i="14"/>
  <c r="F267" i="14"/>
  <c r="F269" i="14"/>
  <c r="F274" i="14"/>
  <c r="F266" i="14"/>
  <c r="F263" i="14"/>
  <c r="F273" i="14"/>
  <c r="F265" i="14"/>
  <c r="F277" i="14"/>
  <c r="C105" i="14"/>
  <c r="B110" i="14"/>
  <c r="E114" i="14"/>
  <c r="H276" i="14"/>
  <c r="H268" i="14"/>
  <c r="H273" i="14"/>
  <c r="H274" i="14"/>
  <c r="H266" i="14"/>
  <c r="H272" i="14"/>
  <c r="H265" i="14"/>
  <c r="H279" i="14"/>
  <c r="H271" i="14"/>
  <c r="H267" i="14"/>
  <c r="H278" i="14"/>
  <c r="H270" i="14"/>
  <c r="H275" i="14"/>
  <c r="H277" i="14"/>
  <c r="H269" i="14"/>
  <c r="I278" i="14"/>
  <c r="I270" i="14"/>
  <c r="I276" i="14"/>
  <c r="I268" i="14"/>
  <c r="I275" i="14"/>
  <c r="I267" i="14"/>
  <c r="I274" i="14"/>
  <c r="I266" i="14"/>
  <c r="I269" i="14"/>
  <c r="I273" i="14"/>
  <c r="I280" i="14"/>
  <c r="I272" i="14"/>
  <c r="I279" i="14"/>
  <c r="I271" i="14"/>
  <c r="I277" i="14"/>
  <c r="J107" i="14"/>
  <c r="B106" i="14"/>
  <c r="J106" i="14"/>
  <c r="C117" i="14"/>
  <c r="B266" i="14"/>
  <c r="B274" i="14"/>
  <c r="B268" i="14"/>
  <c r="B276" i="14"/>
  <c r="B277" i="14"/>
  <c r="B270" i="14"/>
  <c r="B278" i="14"/>
  <c r="B271" i="14"/>
  <c r="B264" i="14"/>
  <c r="B267" i="14"/>
  <c r="B269" i="14"/>
  <c r="B272" i="14"/>
  <c r="B265" i="14"/>
  <c r="B273" i="14"/>
  <c r="B275" i="14"/>
  <c r="J236" i="14"/>
  <c r="J277" i="14"/>
  <c r="J269" i="14"/>
  <c r="J268" i="14"/>
  <c r="J275" i="14"/>
  <c r="J267" i="14"/>
  <c r="J274" i="14"/>
  <c r="J266" i="14"/>
  <c r="J273" i="14"/>
  <c r="J265" i="14"/>
  <c r="J272" i="14"/>
  <c r="J264" i="14"/>
  <c r="J276" i="14"/>
  <c r="J271" i="14"/>
  <c r="J278" i="14"/>
  <c r="J270" i="14"/>
  <c r="E270" i="14"/>
  <c r="E262" i="14"/>
  <c r="E276" i="14"/>
  <c r="E268" i="14"/>
  <c r="E275" i="14"/>
  <c r="E267" i="14"/>
  <c r="E274" i="14"/>
  <c r="E266" i="14"/>
  <c r="E273" i="14"/>
  <c r="E265" i="14"/>
  <c r="E269" i="14"/>
  <c r="E272" i="14"/>
  <c r="E264" i="14"/>
  <c r="E271" i="14"/>
  <c r="E263" i="14"/>
  <c r="E241" i="14"/>
  <c r="E264" i="10"/>
  <c r="E231" i="10"/>
  <c r="E102" i="10"/>
  <c r="C231" i="10"/>
  <c r="C264" i="10"/>
  <c r="C102" i="10"/>
  <c r="H238" i="14"/>
  <c r="C232" i="14"/>
  <c r="F240" i="14"/>
  <c r="F105" i="14"/>
  <c r="F110" i="14"/>
  <c r="D233" i="14"/>
  <c r="F104" i="14"/>
  <c r="G106" i="14"/>
  <c r="F111" i="14"/>
  <c r="D102" i="14"/>
  <c r="G105" i="14"/>
  <c r="F107" i="14"/>
  <c r="G110" i="14"/>
  <c r="H112" i="14"/>
  <c r="D234" i="14"/>
  <c r="D242" i="14"/>
  <c r="F106" i="14"/>
  <c r="C235" i="14"/>
  <c r="C243" i="14"/>
  <c r="F103" i="14"/>
  <c r="B104" i="14"/>
  <c r="C106" i="14"/>
  <c r="C109" i="14"/>
  <c r="G113" i="14"/>
  <c r="B236" i="14"/>
  <c r="C246" i="14"/>
  <c r="B163" i="14"/>
  <c r="B117" i="14"/>
  <c r="B116" i="14"/>
  <c r="B118" i="14"/>
  <c r="B115" i="14"/>
  <c r="J116" i="14"/>
  <c r="J115" i="14"/>
  <c r="J117" i="14"/>
  <c r="J114" i="14"/>
  <c r="J118" i="14"/>
  <c r="C104" i="14"/>
  <c r="D105" i="14"/>
  <c r="D106" i="14"/>
  <c r="B108" i="14"/>
  <c r="J108" i="14"/>
  <c r="I109" i="14"/>
  <c r="H110" i="14"/>
  <c r="G111" i="14"/>
  <c r="F112" i="14"/>
  <c r="E113" i="14"/>
  <c r="F114" i="14"/>
  <c r="C118" i="14"/>
  <c r="C115" i="14"/>
  <c r="C114" i="14"/>
  <c r="D101" i="14"/>
  <c r="D104" i="14"/>
  <c r="E105" i="14"/>
  <c r="D107" i="14"/>
  <c r="C108" i="14"/>
  <c r="B109" i="14"/>
  <c r="J109" i="14"/>
  <c r="I110" i="14"/>
  <c r="H111" i="14"/>
  <c r="G112" i="14"/>
  <c r="D115" i="14"/>
  <c r="E116" i="14"/>
  <c r="E115" i="14"/>
  <c r="E102" i="14"/>
  <c r="E108" i="14"/>
  <c r="D109" i="14"/>
  <c r="I112" i="14"/>
  <c r="I113" i="14"/>
  <c r="F116" i="14"/>
  <c r="F115" i="14"/>
  <c r="F117" i="14"/>
  <c r="D103" i="14"/>
  <c r="G104" i="14"/>
  <c r="H105" i="14"/>
  <c r="H106" i="14"/>
  <c r="G107" i="14"/>
  <c r="F108" i="14"/>
  <c r="E109" i="14"/>
  <c r="D110" i="14"/>
  <c r="C111" i="14"/>
  <c r="B112" i="14"/>
  <c r="J112" i="14"/>
  <c r="J113" i="14"/>
  <c r="B244" i="14"/>
  <c r="D108" i="14"/>
  <c r="G116" i="14"/>
  <c r="G115" i="14"/>
  <c r="G117" i="14"/>
  <c r="G114" i="14"/>
  <c r="E103" i="14"/>
  <c r="J104" i="14"/>
  <c r="J105" i="14"/>
  <c r="I106" i="14"/>
  <c r="G108" i="14"/>
  <c r="F109" i="14"/>
  <c r="E110" i="14"/>
  <c r="D111" i="14"/>
  <c r="C112" i="14"/>
  <c r="B113" i="14"/>
  <c r="B114" i="14"/>
  <c r="B245" i="14"/>
  <c r="H119" i="14"/>
  <c r="H116" i="14"/>
  <c r="H115" i="14"/>
  <c r="H117" i="14"/>
  <c r="H114" i="14"/>
  <c r="H113" i="14"/>
  <c r="H118" i="14"/>
  <c r="H108" i="14"/>
  <c r="D112" i="14"/>
  <c r="D114" i="14"/>
  <c r="B246" i="14"/>
  <c r="B243" i="14"/>
  <c r="B235" i="14"/>
  <c r="B232" i="14"/>
  <c r="B242" i="14"/>
  <c r="B234" i="14"/>
  <c r="B233" i="14"/>
  <c r="B241" i="14"/>
  <c r="B240" i="14"/>
  <c r="B239" i="14"/>
  <c r="B238" i="14"/>
  <c r="B237" i="14"/>
  <c r="J244" i="14"/>
  <c r="J243" i="14"/>
  <c r="J235" i="14"/>
  <c r="J245" i="14"/>
  <c r="J242" i="14"/>
  <c r="J234" i="14"/>
  <c r="J241" i="14"/>
  <c r="J233" i="14"/>
  <c r="J232" i="14"/>
  <c r="J246" i="14"/>
  <c r="J240" i="14"/>
  <c r="J239" i="14"/>
  <c r="J238" i="14"/>
  <c r="J237" i="14"/>
  <c r="I120" i="14"/>
  <c r="I119" i="14"/>
  <c r="I116" i="14"/>
  <c r="I115" i="14"/>
  <c r="I117" i="14"/>
  <c r="I114" i="14"/>
  <c r="I118" i="14"/>
  <c r="I108" i="14"/>
  <c r="D229" i="14"/>
  <c r="D232" i="14"/>
  <c r="E233" i="14"/>
  <c r="E234" i="14"/>
  <c r="D235" i="14"/>
  <c r="C236" i="14"/>
  <c r="I238" i="14"/>
  <c r="H239" i="14"/>
  <c r="G240" i="14"/>
  <c r="F241" i="14"/>
  <c r="E242" i="14"/>
  <c r="D243" i="14"/>
  <c r="C244" i="14"/>
  <c r="C245" i="14"/>
  <c r="G246" i="14"/>
  <c r="D230" i="14"/>
  <c r="E232" i="14"/>
  <c r="F233" i="14"/>
  <c r="F234" i="14"/>
  <c r="E235" i="14"/>
  <c r="D236" i="14"/>
  <c r="C237" i="14"/>
  <c r="I239" i="14"/>
  <c r="H240" i="14"/>
  <c r="G241" i="14"/>
  <c r="F242" i="14"/>
  <c r="E243" i="14"/>
  <c r="E244" i="14"/>
  <c r="F245" i="14"/>
  <c r="H246" i="14"/>
  <c r="E230" i="14"/>
  <c r="F232" i="14"/>
  <c r="G233" i="14"/>
  <c r="G234" i="14"/>
  <c r="F235" i="14"/>
  <c r="E236" i="14"/>
  <c r="D237" i="14"/>
  <c r="C238" i="14"/>
  <c r="I240" i="14"/>
  <c r="H241" i="14"/>
  <c r="G242" i="14"/>
  <c r="F243" i="14"/>
  <c r="F244" i="14"/>
  <c r="G245" i="14"/>
  <c r="I246" i="14"/>
  <c r="D231" i="14"/>
  <c r="G232" i="14"/>
  <c r="H233" i="14"/>
  <c r="H234" i="14"/>
  <c r="G235" i="14"/>
  <c r="F236" i="14"/>
  <c r="E237" i="14"/>
  <c r="D238" i="14"/>
  <c r="C239" i="14"/>
  <c r="I241" i="14"/>
  <c r="H242" i="14"/>
  <c r="G243" i="14"/>
  <c r="G244" i="14"/>
  <c r="H245" i="14"/>
  <c r="E231" i="14"/>
  <c r="I234" i="14"/>
  <c r="H235" i="14"/>
  <c r="G236" i="14"/>
  <c r="F237" i="14"/>
  <c r="E238" i="14"/>
  <c r="D239" i="14"/>
  <c r="C240" i="14"/>
  <c r="I242" i="14"/>
  <c r="H243" i="14"/>
  <c r="H244" i="14"/>
  <c r="I245" i="14"/>
  <c r="H247" i="14"/>
  <c r="F231" i="14"/>
  <c r="I235" i="14"/>
  <c r="H236" i="14"/>
  <c r="G237" i="14"/>
  <c r="F238" i="14"/>
  <c r="E239" i="14"/>
  <c r="D240" i="14"/>
  <c r="C241" i="14"/>
  <c r="I243" i="14"/>
  <c r="I244" i="14"/>
  <c r="I247" i="14"/>
  <c r="C233" i="14"/>
  <c r="C234" i="14"/>
  <c r="I236" i="14"/>
  <c r="H237" i="14"/>
  <c r="G238" i="14"/>
  <c r="F239" i="14"/>
  <c r="E240" i="14"/>
  <c r="D241" i="14"/>
  <c r="C242" i="14"/>
  <c r="I248" i="14"/>
  <c r="D232" i="10"/>
  <c r="D188" i="10"/>
  <c r="D187" i="10"/>
  <c r="D186" i="10"/>
  <c r="D185" i="10"/>
  <c r="D184" i="10"/>
  <c r="D183" i="10"/>
  <c r="D182" i="10"/>
  <c r="D181" i="10"/>
  <c r="D180" i="10"/>
  <c r="D179" i="10"/>
  <c r="D178" i="10"/>
  <c r="D177" i="10"/>
  <c r="D176" i="10"/>
  <c r="D175" i="10"/>
  <c r="D174" i="10"/>
  <c r="D103" i="10"/>
  <c r="D119" i="10" s="1"/>
  <c r="D168" i="10" l="1"/>
  <c r="D269" i="10"/>
  <c r="D273" i="10"/>
  <c r="D277" i="10"/>
  <c r="D281" i="10"/>
  <c r="D272" i="10"/>
  <c r="D276" i="10"/>
  <c r="D280" i="10"/>
  <c r="D271" i="10"/>
  <c r="D275" i="10"/>
  <c r="D279" i="10"/>
  <c r="D283" i="10"/>
  <c r="D270" i="10"/>
  <c r="D274" i="10"/>
  <c r="D278" i="10"/>
  <c r="D282" i="10"/>
  <c r="E21" i="10"/>
  <c r="C21" i="10"/>
  <c r="C259" i="14"/>
  <c r="E98" i="14"/>
  <c r="C226" i="14"/>
  <c r="B259" i="14"/>
  <c r="F259" i="14"/>
  <c r="G226" i="14"/>
  <c r="E259" i="14"/>
  <c r="J226" i="14"/>
  <c r="G98" i="14"/>
  <c r="D98" i="14"/>
  <c r="B98" i="14"/>
  <c r="H259" i="14"/>
  <c r="J98" i="14"/>
  <c r="G259" i="14"/>
  <c r="B226" i="14"/>
  <c r="I259" i="14"/>
  <c r="I98" i="14"/>
  <c r="F226" i="14"/>
  <c r="D226" i="14"/>
  <c r="J259" i="14"/>
  <c r="C98" i="14"/>
  <c r="F98" i="14"/>
  <c r="E226" i="14"/>
  <c r="H98" i="14"/>
  <c r="I226" i="14"/>
  <c r="D259" i="14"/>
  <c r="H226" i="14"/>
  <c r="D113" i="10"/>
  <c r="D114" i="10"/>
  <c r="D118" i="10"/>
  <c r="D120" i="10"/>
  <c r="D246" i="10"/>
  <c r="D248" i="10"/>
  <c r="D249" i="10"/>
  <c r="D121" i="10"/>
  <c r="D240" i="10"/>
  <c r="D241" i="10"/>
  <c r="D112" i="10"/>
  <c r="D242" i="10"/>
  <c r="D122" i="10"/>
  <c r="D250" i="10"/>
  <c r="D110" i="10"/>
  <c r="D238" i="10"/>
  <c r="D115" i="10"/>
  <c r="D243" i="10"/>
  <c r="D251" i="10"/>
  <c r="D108" i="10"/>
  <c r="D116" i="10"/>
  <c r="D244" i="10"/>
  <c r="D109" i="10"/>
  <c r="D117" i="10"/>
  <c r="D237" i="10"/>
  <c r="D245" i="10"/>
  <c r="D111" i="10"/>
  <c r="D239" i="10"/>
  <c r="D247" i="10"/>
  <c r="H23" i="14" l="1"/>
  <c r="G23" i="14"/>
  <c r="F23" i="14"/>
  <c r="J23" i="14"/>
  <c r="I23" i="14"/>
  <c r="D23" i="14"/>
  <c r="C23" i="14"/>
  <c r="E23" i="14"/>
  <c r="B23" i="14"/>
  <c r="D231" i="10"/>
  <c r="D102" i="10"/>
  <c r="D264" i="10"/>
  <c r="D21" i="10" l="1"/>
  <c r="B38" i="3" l="1"/>
  <c r="B232" i="10" l="1"/>
  <c r="B28" i="10" s="1"/>
  <c r="B186" i="10"/>
  <c r="B185" i="10"/>
  <c r="B184" i="10"/>
  <c r="B183" i="10"/>
  <c r="B182" i="10"/>
  <c r="B181" i="10"/>
  <c r="B180" i="10"/>
  <c r="B179" i="10"/>
  <c r="B178" i="10"/>
  <c r="B177" i="10"/>
  <c r="B176" i="10"/>
  <c r="B174" i="10"/>
  <c r="B103" i="10"/>
  <c r="B168" i="10" l="1"/>
  <c r="B277" i="10"/>
  <c r="B270" i="10"/>
  <c r="B278" i="10"/>
  <c r="B271" i="10"/>
  <c r="B279" i="10"/>
  <c r="B269" i="10"/>
  <c r="B272" i="10"/>
  <c r="B280" i="10"/>
  <c r="B276" i="10"/>
  <c r="B273" i="10"/>
  <c r="B281" i="10"/>
  <c r="B274" i="10"/>
  <c r="B282" i="10"/>
  <c r="B275" i="10"/>
  <c r="B283" i="10"/>
  <c r="B120" i="10"/>
  <c r="B109" i="10"/>
  <c r="B114" i="10"/>
  <c r="B115" i="10"/>
  <c r="B119" i="10"/>
  <c r="B110" i="10"/>
  <c r="B244" i="10"/>
  <c r="B108" i="10"/>
  <c r="B111" i="10"/>
  <c r="B237" i="10"/>
  <c r="B29" i="10" s="1"/>
  <c r="B30" i="10" s="1"/>
  <c r="B118" i="10"/>
  <c r="B113" i="10"/>
  <c r="B117" i="10"/>
  <c r="B112" i="10"/>
  <c r="B116" i="10"/>
  <c r="B240" i="10"/>
  <c r="B245" i="10"/>
  <c r="B246" i="10"/>
  <c r="B239" i="10"/>
  <c r="B33" i="10" s="1"/>
  <c r="B34" i="10" s="1"/>
  <c r="B243" i="10"/>
  <c r="B249" i="10"/>
  <c r="B242" i="10"/>
  <c r="B247" i="10"/>
  <c r="B238" i="10"/>
  <c r="B31" i="10" s="1"/>
  <c r="B32" i="10" s="1"/>
  <c r="B241" i="10"/>
  <c r="B248" i="10"/>
  <c r="B231" i="10" l="1"/>
  <c r="B264" i="10"/>
  <c r="B102" i="10"/>
  <c r="B32" i="3"/>
  <c r="B20" i="3"/>
  <c r="B14" i="3" s="1"/>
  <c r="B21" i="10" l="1"/>
  <c r="I70" i="3"/>
  <c r="I69" i="3"/>
  <c r="I68" i="3"/>
  <c r="I67" i="3"/>
  <c r="I66" i="3"/>
  <c r="I65" i="3"/>
  <c r="I64" i="3"/>
  <c r="I63" i="3"/>
  <c r="I62" i="3"/>
  <c r="I60" i="3"/>
  <c r="F46" i="10" l="1"/>
  <c r="F78" i="10"/>
  <c r="F75" i="10"/>
  <c r="F43" i="10"/>
  <c r="F48" i="10"/>
  <c r="F80" i="10"/>
  <c r="F79" i="10"/>
  <c r="F47" i="10"/>
  <c r="F44" i="10"/>
  <c r="F76" i="10"/>
  <c r="F45" i="10"/>
  <c r="F77" i="10"/>
  <c r="F49" i="10"/>
  <c r="F81" i="10"/>
  <c r="H75" i="10"/>
  <c r="B75" i="10"/>
  <c r="B43" i="10"/>
  <c r="J43" i="10"/>
  <c r="J75" i="10"/>
  <c r="I43" i="10"/>
  <c r="I75" i="10"/>
  <c r="H43" i="10"/>
  <c r="J48" i="10"/>
  <c r="H48" i="10"/>
  <c r="J80" i="10"/>
  <c r="I48" i="10"/>
  <c r="I80" i="10"/>
  <c r="H80" i="10"/>
  <c r="J45" i="10"/>
  <c r="J77" i="10"/>
  <c r="I45" i="10"/>
  <c r="I77" i="10"/>
  <c r="H45" i="10"/>
  <c r="H77" i="10"/>
  <c r="J81" i="10"/>
  <c r="I49" i="10"/>
  <c r="I81" i="10"/>
  <c r="H49" i="10"/>
  <c r="H81" i="10"/>
  <c r="J49" i="10"/>
  <c r="J44" i="10"/>
  <c r="J76" i="10"/>
  <c r="I44" i="10"/>
  <c r="I76" i="10"/>
  <c r="H44" i="10"/>
  <c r="H76" i="10"/>
  <c r="J46" i="10"/>
  <c r="J78" i="10"/>
  <c r="I46" i="10"/>
  <c r="I78" i="10"/>
  <c r="H46" i="10"/>
  <c r="H78" i="10"/>
  <c r="J47" i="10"/>
  <c r="J79" i="10"/>
  <c r="I47" i="10"/>
  <c r="I79" i="10"/>
  <c r="H47" i="10"/>
  <c r="H79" i="10"/>
  <c r="C43" i="10"/>
  <c r="C75" i="10"/>
  <c r="E43" i="10"/>
  <c r="E75" i="10"/>
  <c r="C77" i="10"/>
  <c r="E45" i="10"/>
  <c r="E77" i="10"/>
  <c r="C45" i="10"/>
  <c r="E46" i="10"/>
  <c r="C46" i="10"/>
  <c r="E78" i="10"/>
  <c r="C78" i="10"/>
  <c r="E79" i="10"/>
  <c r="C47" i="10"/>
  <c r="E47" i="10"/>
  <c r="C79" i="10"/>
  <c r="C48" i="10"/>
  <c r="C80" i="10"/>
  <c r="E80" i="10"/>
  <c r="E48" i="10"/>
  <c r="C76" i="10"/>
  <c r="E44" i="10"/>
  <c r="E76" i="10"/>
  <c r="C44" i="10"/>
  <c r="C49" i="10"/>
  <c r="C81" i="10"/>
  <c r="E49" i="10"/>
  <c r="E81" i="10"/>
  <c r="J71" i="14"/>
  <c r="G71" i="14"/>
  <c r="B71" i="14"/>
  <c r="C39" i="14"/>
  <c r="J39" i="14"/>
  <c r="C71" i="14"/>
  <c r="F71" i="14"/>
  <c r="G39" i="14"/>
  <c r="E71" i="14"/>
  <c r="D71" i="14"/>
  <c r="E39" i="14"/>
  <c r="D39" i="14"/>
  <c r="F39" i="14"/>
  <c r="B39" i="14"/>
  <c r="J72" i="14"/>
  <c r="B40" i="14"/>
  <c r="H72" i="14"/>
  <c r="J40" i="14"/>
  <c r="G72" i="14"/>
  <c r="H40" i="14"/>
  <c r="G40" i="14"/>
  <c r="E72" i="14"/>
  <c r="D40" i="14"/>
  <c r="B72" i="14"/>
  <c r="C40" i="14"/>
  <c r="F72" i="14"/>
  <c r="F40" i="14"/>
  <c r="D72" i="14"/>
  <c r="E40" i="14"/>
  <c r="C72" i="14"/>
  <c r="F76" i="14"/>
  <c r="G44" i="14"/>
  <c r="F44" i="14"/>
  <c r="E76" i="14"/>
  <c r="H44" i="14"/>
  <c r="D76" i="14"/>
  <c r="E44" i="14"/>
  <c r="D44" i="14"/>
  <c r="I76" i="14"/>
  <c r="J44" i="14"/>
  <c r="I44" i="14"/>
  <c r="C76" i="14"/>
  <c r="J76" i="14"/>
  <c r="B76" i="14"/>
  <c r="C44" i="14"/>
  <c r="B44" i="14"/>
  <c r="H76" i="14"/>
  <c r="G76" i="14"/>
  <c r="E70" i="14"/>
  <c r="F38" i="14"/>
  <c r="E38" i="14"/>
  <c r="D70" i="14"/>
  <c r="D38" i="14"/>
  <c r="F70" i="14"/>
  <c r="I73" i="14"/>
  <c r="J41" i="14"/>
  <c r="B41" i="14"/>
  <c r="I41" i="14"/>
  <c r="H73" i="14"/>
  <c r="C73" i="14"/>
  <c r="G73" i="14"/>
  <c r="H41" i="14"/>
  <c r="D73" i="14"/>
  <c r="E41" i="14"/>
  <c r="B73" i="14"/>
  <c r="F73" i="14"/>
  <c r="G41" i="14"/>
  <c r="E73" i="14"/>
  <c r="F41" i="14"/>
  <c r="D41" i="14"/>
  <c r="J73" i="14"/>
  <c r="C41" i="14"/>
  <c r="C297" i="14" s="1"/>
  <c r="H74" i="14"/>
  <c r="I42" i="14"/>
  <c r="G74" i="14"/>
  <c r="B74" i="14"/>
  <c r="H42" i="14"/>
  <c r="H298" i="14" s="1"/>
  <c r="I74" i="14"/>
  <c r="F74" i="14"/>
  <c r="G42" i="14"/>
  <c r="F42" i="14"/>
  <c r="D74" i="14"/>
  <c r="C42" i="14"/>
  <c r="J42" i="14"/>
  <c r="B42" i="14"/>
  <c r="E74" i="14"/>
  <c r="E42" i="14"/>
  <c r="C74" i="14"/>
  <c r="D42" i="14"/>
  <c r="J74" i="14"/>
  <c r="G75" i="14"/>
  <c r="H43" i="14"/>
  <c r="F75" i="14"/>
  <c r="G43" i="14"/>
  <c r="I75" i="14"/>
  <c r="B43" i="14"/>
  <c r="E75" i="14"/>
  <c r="F43" i="14"/>
  <c r="D43" i="14"/>
  <c r="B75" i="14"/>
  <c r="C43" i="14"/>
  <c r="H75" i="14"/>
  <c r="D75" i="14"/>
  <c r="E43" i="14"/>
  <c r="C75" i="14"/>
  <c r="J75" i="14"/>
  <c r="J43" i="14"/>
  <c r="I43" i="14"/>
  <c r="D68" i="14"/>
  <c r="D36" i="14"/>
  <c r="E69" i="14"/>
  <c r="D69" i="14"/>
  <c r="E37" i="14"/>
  <c r="D37" i="14"/>
  <c r="J77" i="14"/>
  <c r="B77" i="14"/>
  <c r="I45" i="14"/>
  <c r="H77" i="14"/>
  <c r="G45" i="14"/>
  <c r="I77" i="14"/>
  <c r="H45" i="14"/>
  <c r="G77" i="14"/>
  <c r="F45" i="14"/>
  <c r="F77" i="14"/>
  <c r="E77" i="14"/>
  <c r="D45" i="14"/>
  <c r="C77" i="14"/>
  <c r="B45" i="14"/>
  <c r="B301" i="14" s="1"/>
  <c r="D77" i="14"/>
  <c r="C45" i="14"/>
  <c r="J45" i="14"/>
  <c r="J301" i="14" s="1"/>
  <c r="E45" i="14"/>
  <c r="D43" i="10"/>
  <c r="D75" i="10"/>
  <c r="D46" i="10"/>
  <c r="D78" i="10"/>
  <c r="B46" i="10"/>
  <c r="B78" i="10"/>
  <c r="D44" i="10"/>
  <c r="D76" i="10"/>
  <c r="B44" i="10"/>
  <c r="B76" i="10"/>
  <c r="D45" i="10"/>
  <c r="D77" i="10"/>
  <c r="B45" i="10"/>
  <c r="B77" i="10"/>
  <c r="D47" i="10"/>
  <c r="D79" i="10"/>
  <c r="B79" i="10"/>
  <c r="B47" i="10"/>
  <c r="D48" i="10"/>
  <c r="D80" i="10"/>
  <c r="B80" i="10"/>
  <c r="B48" i="10"/>
  <c r="D49" i="10"/>
  <c r="D81" i="10"/>
  <c r="B49" i="10"/>
  <c r="B81" i="10"/>
  <c r="E293" i="14" l="1"/>
  <c r="B298" i="14"/>
  <c r="B330" i="14" s="1"/>
  <c r="F298" i="14"/>
  <c r="D294" i="14"/>
  <c r="I300" i="14"/>
  <c r="I332" i="14" s="1"/>
  <c r="F300" i="14"/>
  <c r="F332" i="14" s="1"/>
  <c r="G296" i="14"/>
  <c r="F295" i="14"/>
  <c r="F327" i="14" s="1"/>
  <c r="G299" i="14"/>
  <c r="D297" i="14"/>
  <c r="D329" i="14" s="1"/>
  <c r="H297" i="14"/>
  <c r="I297" i="14"/>
  <c r="I329" i="14" s="1"/>
  <c r="J296" i="14"/>
  <c r="B295" i="14"/>
  <c r="B327" i="14" s="1"/>
  <c r="E301" i="10"/>
  <c r="E302" i="10"/>
  <c r="E334" i="10" s="1"/>
  <c r="I300" i="10"/>
  <c r="J295" i="14"/>
  <c r="C301" i="14"/>
  <c r="I306" i="10"/>
  <c r="I338" i="10" s="1"/>
  <c r="I301" i="14"/>
  <c r="E303" i="10"/>
  <c r="E335" i="10" s="1"/>
  <c r="J305" i="10"/>
  <c r="I299" i="14"/>
  <c r="I331" i="14" s="1"/>
  <c r="G298" i="14"/>
  <c r="G330" i="14" s="1"/>
  <c r="J297" i="14"/>
  <c r="J329" i="14" s="1"/>
  <c r="J300" i="14"/>
  <c r="E305" i="10"/>
  <c r="E337" i="10" s="1"/>
  <c r="B301" i="10"/>
  <c r="D300" i="10"/>
  <c r="D332" i="10" s="1"/>
  <c r="D298" i="14"/>
  <c r="B297" i="14"/>
  <c r="B329" i="14" s="1"/>
  <c r="C300" i="14"/>
  <c r="C332" i="14" s="1"/>
  <c r="E300" i="14"/>
  <c r="E332" i="14" s="1"/>
  <c r="C305" i="10"/>
  <c r="C337" i="10" s="1"/>
  <c r="C300" i="10"/>
  <c r="C332" i="10" s="1"/>
  <c r="H303" i="10"/>
  <c r="H335" i="10" s="1"/>
  <c r="J298" i="14"/>
  <c r="D295" i="14"/>
  <c r="D327" i="14" s="1"/>
  <c r="G295" i="14"/>
  <c r="G327" i="14" s="1"/>
  <c r="C295" i="14"/>
  <c r="C327" i="14" s="1"/>
  <c r="B306" i="10"/>
  <c r="B338" i="10" s="1"/>
  <c r="B302" i="10"/>
  <c r="B303" i="10"/>
  <c r="B335" i="10" s="1"/>
  <c r="H301" i="14"/>
  <c r="H333" i="14" s="1"/>
  <c r="C299" i="14"/>
  <c r="C331" i="14" s="1"/>
  <c r="F297" i="14"/>
  <c r="F329" i="14" s="1"/>
  <c r="E296" i="14"/>
  <c r="E328" i="14" s="1"/>
  <c r="C296" i="14"/>
  <c r="C328" i="14" s="1"/>
  <c r="C306" i="10"/>
  <c r="C338" i="10" s="1"/>
  <c r="I304" i="10"/>
  <c r="I336" i="10" s="1"/>
  <c r="J303" i="10"/>
  <c r="J335" i="10" s="1"/>
  <c r="I301" i="10"/>
  <c r="I333" i="10" s="1"/>
  <c r="I302" i="10"/>
  <c r="I334" i="10" s="1"/>
  <c r="F302" i="10"/>
  <c r="F334" i="10" s="1"/>
  <c r="H299" i="14"/>
  <c r="H331" i="14" s="1"/>
  <c r="B305" i="10"/>
  <c r="B304" i="10"/>
  <c r="B336" i="10" s="1"/>
  <c r="D301" i="14"/>
  <c r="D333" i="14" s="1"/>
  <c r="D293" i="14"/>
  <c r="D325" i="14" s="1"/>
  <c r="D292" i="14"/>
  <c r="D324" i="14" s="1"/>
  <c r="F299" i="14"/>
  <c r="F331" i="14" s="1"/>
  <c r="I298" i="14"/>
  <c r="F294" i="14"/>
  <c r="F326" i="14" s="1"/>
  <c r="B300" i="14"/>
  <c r="B332" i="14" s="1"/>
  <c r="D300" i="14"/>
  <c r="D332" i="14" s="1"/>
  <c r="C304" i="10"/>
  <c r="C336" i="10" s="1"/>
  <c r="C303" i="10"/>
  <c r="C335" i="10" s="1"/>
  <c r="J306" i="10"/>
  <c r="J338" i="10" s="1"/>
  <c r="H305" i="10"/>
  <c r="H337" i="10" s="1"/>
  <c r="F304" i="10"/>
  <c r="F336" i="10" s="1"/>
  <c r="F300" i="10"/>
  <c r="F332" i="10" s="1"/>
  <c r="E299" i="14"/>
  <c r="E331" i="14" s="1"/>
  <c r="B299" i="14"/>
  <c r="B331" i="14" s="1"/>
  <c r="G300" i="14"/>
  <c r="H296" i="14"/>
  <c r="H328" i="14" s="1"/>
  <c r="B296" i="14"/>
  <c r="B328" i="14" s="1"/>
  <c r="C301" i="10"/>
  <c r="C333" i="10" s="1"/>
  <c r="C302" i="10"/>
  <c r="C334" i="10" s="1"/>
  <c r="H306" i="10"/>
  <c r="H338" i="10" s="1"/>
  <c r="I305" i="10"/>
  <c r="I337" i="10" s="1"/>
  <c r="H300" i="10"/>
  <c r="H332" i="10" s="1"/>
  <c r="J300" i="10"/>
  <c r="J332" i="10" s="1"/>
  <c r="E301" i="14"/>
  <c r="E333" i="14" s="1"/>
  <c r="E297" i="14"/>
  <c r="E329" i="14" s="1"/>
  <c r="D306" i="10"/>
  <c r="D338" i="10" s="1"/>
  <c r="D305" i="10"/>
  <c r="D304" i="10"/>
  <c r="D336" i="10" s="1"/>
  <c r="D302" i="10"/>
  <c r="D334" i="10" s="1"/>
  <c r="D301" i="10"/>
  <c r="D333" i="10" s="1"/>
  <c r="D303" i="10"/>
  <c r="D335" i="10" s="1"/>
  <c r="F301" i="14"/>
  <c r="F333" i="14" s="1"/>
  <c r="G301" i="14"/>
  <c r="G333" i="14" s="1"/>
  <c r="J299" i="14"/>
  <c r="J331" i="14" s="1"/>
  <c r="D299" i="14"/>
  <c r="D331" i="14" s="1"/>
  <c r="E298" i="14"/>
  <c r="E330" i="14" s="1"/>
  <c r="C298" i="14"/>
  <c r="C330" i="14" s="1"/>
  <c r="G297" i="14"/>
  <c r="G329" i="14" s="1"/>
  <c r="E294" i="14"/>
  <c r="E326" i="14" s="1"/>
  <c r="H300" i="14"/>
  <c r="H332" i="14" s="1"/>
  <c r="F296" i="14"/>
  <c r="F328" i="14" s="1"/>
  <c r="D296" i="14"/>
  <c r="D328" i="14" s="1"/>
  <c r="E295" i="14"/>
  <c r="E327" i="14" s="1"/>
  <c r="E306" i="10"/>
  <c r="E338" i="10" s="1"/>
  <c r="E304" i="10"/>
  <c r="E336" i="10" s="1"/>
  <c r="E300" i="10"/>
  <c r="E332" i="10" s="1"/>
  <c r="H304" i="10"/>
  <c r="H336" i="10" s="1"/>
  <c r="J304" i="10"/>
  <c r="J336" i="10" s="1"/>
  <c r="I303" i="10"/>
  <c r="I335" i="10" s="1"/>
  <c r="H301" i="10"/>
  <c r="H333" i="10" s="1"/>
  <c r="J301" i="10"/>
  <c r="J333" i="10" s="1"/>
  <c r="H302" i="10"/>
  <c r="H334" i="10" s="1"/>
  <c r="J302" i="10"/>
  <c r="J334" i="10" s="1"/>
  <c r="B300" i="10"/>
  <c r="B332" i="10" s="1"/>
  <c r="F306" i="10"/>
  <c r="F338" i="10" s="1"/>
  <c r="F301" i="10"/>
  <c r="F333" i="10" s="1"/>
  <c r="F305" i="10"/>
  <c r="F337" i="10" s="1"/>
  <c r="F303" i="10"/>
  <c r="F335" i="10" s="1"/>
  <c r="G328" i="14"/>
  <c r="B334" i="10"/>
  <c r="F330" i="14"/>
  <c r="G332" i="14"/>
  <c r="E325" i="14"/>
  <c r="I333" i="14"/>
  <c r="C333" i="14"/>
  <c r="I330" i="14"/>
  <c r="J328" i="14"/>
  <c r="D337" i="10"/>
  <c r="I332" i="10"/>
  <c r="B337" i="10"/>
  <c r="E333" i="10"/>
  <c r="J337" i="10"/>
  <c r="J330" i="14"/>
  <c r="C329" i="14"/>
  <c r="J332" i="14"/>
  <c r="G331" i="14"/>
  <c r="H329" i="14"/>
  <c r="H330" i="14"/>
  <c r="J327" i="14"/>
  <c r="D326" i="14"/>
  <c r="D330" i="14"/>
  <c r="B333" i="14"/>
  <c r="J333" i="14"/>
  <c r="I71" i="3"/>
  <c r="B8" i="3"/>
  <c r="F50" i="10" l="1"/>
  <c r="F82" i="10"/>
  <c r="I82" i="10"/>
  <c r="H50" i="10"/>
  <c r="H82" i="10"/>
  <c r="J50" i="10"/>
  <c r="I50" i="10"/>
  <c r="I307" i="10" s="1"/>
  <c r="J82" i="10"/>
  <c r="C50" i="10"/>
  <c r="C82" i="10"/>
  <c r="E50" i="10"/>
  <c r="E82" i="10"/>
  <c r="I78" i="14"/>
  <c r="H46" i="14"/>
  <c r="E78" i="14"/>
  <c r="H78" i="14"/>
  <c r="G46" i="14"/>
  <c r="G78" i="14"/>
  <c r="F46" i="14"/>
  <c r="F78" i="14"/>
  <c r="E46" i="14"/>
  <c r="D78" i="14"/>
  <c r="C46" i="14"/>
  <c r="J78" i="14"/>
  <c r="I46" i="14"/>
  <c r="I302" i="14" s="1"/>
  <c r="D46" i="14"/>
  <c r="C78" i="14"/>
  <c r="J46" i="14"/>
  <c r="J302" i="14" s="1"/>
  <c r="B46" i="14"/>
  <c r="B78" i="14"/>
  <c r="D82" i="10"/>
  <c r="D50" i="10"/>
  <c r="B50" i="10"/>
  <c r="B82" i="10"/>
  <c r="B10" i="3"/>
  <c r="B30" i="3"/>
  <c r="H302" i="14" l="1"/>
  <c r="H334" i="14" s="1"/>
  <c r="J307" i="10"/>
  <c r="J339" i="10" s="1"/>
  <c r="F302" i="14"/>
  <c r="F334" i="14" s="1"/>
  <c r="E307" i="10"/>
  <c r="E339" i="10" s="1"/>
  <c r="D302" i="14"/>
  <c r="E302" i="14"/>
  <c r="F83" i="10"/>
  <c r="F51" i="10"/>
  <c r="C302" i="14"/>
  <c r="C334" i="14" s="1"/>
  <c r="C307" i="10"/>
  <c r="C339" i="10" s="1"/>
  <c r="B307" i="10"/>
  <c r="B339" i="10" s="1"/>
  <c r="B302" i="14"/>
  <c r="B334" i="14" s="1"/>
  <c r="G302" i="14"/>
  <c r="D307" i="10"/>
  <c r="D339" i="10" s="1"/>
  <c r="H307" i="10"/>
  <c r="H339" i="10" s="1"/>
  <c r="F307" i="10"/>
  <c r="F339" i="10" s="1"/>
  <c r="G334" i="14"/>
  <c r="J334" i="14"/>
  <c r="I339" i="10"/>
  <c r="H83" i="10"/>
  <c r="J51" i="10"/>
  <c r="J83" i="10"/>
  <c r="I51" i="10"/>
  <c r="I83" i="10"/>
  <c r="H51" i="10"/>
  <c r="C51" i="10"/>
  <c r="C83" i="10"/>
  <c r="E51" i="10"/>
  <c r="E83" i="10"/>
  <c r="E334" i="14"/>
  <c r="H79" i="14"/>
  <c r="G47" i="14"/>
  <c r="F79" i="14"/>
  <c r="E47" i="14"/>
  <c r="C47" i="14"/>
  <c r="G79" i="14"/>
  <c r="F47" i="14"/>
  <c r="F303" i="14" s="1"/>
  <c r="D79" i="14"/>
  <c r="E79" i="14"/>
  <c r="D47" i="14"/>
  <c r="C79" i="14"/>
  <c r="J47" i="14"/>
  <c r="B47" i="14"/>
  <c r="J79" i="14"/>
  <c r="B79" i="14"/>
  <c r="I47" i="14"/>
  <c r="I79" i="14"/>
  <c r="H47" i="14"/>
  <c r="D334" i="14"/>
  <c r="I334" i="14"/>
  <c r="D51" i="10"/>
  <c r="D83" i="10"/>
  <c r="B83" i="10"/>
  <c r="B51" i="10"/>
  <c r="I73" i="3"/>
  <c r="B308" i="10" l="1"/>
  <c r="F308" i="10"/>
  <c r="F340" i="10" s="1"/>
  <c r="H308" i="10"/>
  <c r="H340" i="10" s="1"/>
  <c r="H303" i="14"/>
  <c r="H335" i="14" s="1"/>
  <c r="D303" i="14"/>
  <c r="G303" i="14"/>
  <c r="G335" i="14" s="1"/>
  <c r="C308" i="10"/>
  <c r="C340" i="10" s="1"/>
  <c r="J308" i="10"/>
  <c r="J340" i="10" s="1"/>
  <c r="F84" i="10"/>
  <c r="F52" i="10"/>
  <c r="D308" i="10"/>
  <c r="D340" i="10" s="1"/>
  <c r="B303" i="14"/>
  <c r="B335" i="14" s="1"/>
  <c r="C303" i="14"/>
  <c r="C335" i="14" s="1"/>
  <c r="E308" i="10"/>
  <c r="E340" i="10" s="1"/>
  <c r="I303" i="14"/>
  <c r="I335" i="14" s="1"/>
  <c r="J303" i="14"/>
  <c r="J335" i="14" s="1"/>
  <c r="E303" i="14"/>
  <c r="E335" i="14" s="1"/>
  <c r="I308" i="10"/>
  <c r="I340" i="10" s="1"/>
  <c r="F335" i="14"/>
  <c r="D335" i="14"/>
  <c r="B340" i="10"/>
  <c r="J52" i="10"/>
  <c r="J84" i="10"/>
  <c r="I52" i="10"/>
  <c r="I84" i="10"/>
  <c r="H52" i="10"/>
  <c r="H84" i="10"/>
  <c r="C84" i="10"/>
  <c r="C52" i="10"/>
  <c r="E52" i="10"/>
  <c r="E84" i="10"/>
  <c r="G80" i="14"/>
  <c r="F48" i="14"/>
  <c r="D48" i="14"/>
  <c r="F80" i="14"/>
  <c r="E48" i="14"/>
  <c r="E80" i="14"/>
  <c r="J48" i="14"/>
  <c r="D80" i="14"/>
  <c r="C48" i="14"/>
  <c r="C80" i="14"/>
  <c r="B48" i="14"/>
  <c r="J80" i="14"/>
  <c r="B80" i="14"/>
  <c r="I48" i="14"/>
  <c r="H80" i="14"/>
  <c r="G48" i="14"/>
  <c r="I80" i="14"/>
  <c r="H48" i="14"/>
  <c r="D52" i="10"/>
  <c r="D84" i="10"/>
  <c r="B84" i="10"/>
  <c r="B52" i="10"/>
  <c r="I74" i="3"/>
  <c r="B309" i="10" l="1"/>
  <c r="B341" i="10" s="1"/>
  <c r="I304" i="14"/>
  <c r="I336" i="14" s="1"/>
  <c r="F304" i="14"/>
  <c r="D309" i="10"/>
  <c r="D341" i="10" s="1"/>
  <c r="C309" i="10"/>
  <c r="H304" i="14"/>
  <c r="H336" i="14" s="1"/>
  <c r="E309" i="10"/>
  <c r="E341" i="10" s="1"/>
  <c r="C304" i="14"/>
  <c r="C336" i="14" s="1"/>
  <c r="H309" i="10"/>
  <c r="J309" i="10"/>
  <c r="J341" i="10" s="1"/>
  <c r="F309" i="10"/>
  <c r="F341" i="10" s="1"/>
  <c r="E304" i="14"/>
  <c r="E336" i="14" s="1"/>
  <c r="G304" i="14"/>
  <c r="G336" i="14" s="1"/>
  <c r="F53" i="10"/>
  <c r="F85" i="10"/>
  <c r="B304" i="14"/>
  <c r="B336" i="14" s="1"/>
  <c r="J304" i="14"/>
  <c r="J336" i="14" s="1"/>
  <c r="D304" i="14"/>
  <c r="D336" i="14" s="1"/>
  <c r="I309" i="10"/>
  <c r="I341" i="10" s="1"/>
  <c r="F336" i="14"/>
  <c r="C341" i="10"/>
  <c r="H341" i="10"/>
  <c r="J53" i="10"/>
  <c r="J85" i="10"/>
  <c r="I85" i="10"/>
  <c r="H53" i="10"/>
  <c r="H85" i="10"/>
  <c r="I53" i="10"/>
  <c r="E53" i="10"/>
  <c r="C53" i="10"/>
  <c r="E85" i="10"/>
  <c r="C85" i="10"/>
  <c r="F81" i="14"/>
  <c r="E49" i="14"/>
  <c r="D81" i="14"/>
  <c r="I49" i="14"/>
  <c r="E81" i="14"/>
  <c r="D49" i="14"/>
  <c r="C49" i="14"/>
  <c r="C81" i="14"/>
  <c r="J49" i="14"/>
  <c r="B49" i="14"/>
  <c r="J81" i="14"/>
  <c r="B81" i="14"/>
  <c r="I81" i="14"/>
  <c r="H49" i="14"/>
  <c r="H81" i="14"/>
  <c r="G49" i="14"/>
  <c r="G81" i="14"/>
  <c r="F49" i="14"/>
  <c r="D53" i="10"/>
  <c r="D85" i="10"/>
  <c r="B85" i="10"/>
  <c r="B53" i="10"/>
  <c r="I75" i="3"/>
  <c r="G305" i="14" l="1"/>
  <c r="G337" i="14" s="1"/>
  <c r="I305" i="14"/>
  <c r="I337" i="14" s="1"/>
  <c r="I310" i="10"/>
  <c r="I342" i="10" s="1"/>
  <c r="F305" i="14"/>
  <c r="F337" i="14" s="1"/>
  <c r="E305" i="14"/>
  <c r="E337" i="14" s="1"/>
  <c r="B310" i="10"/>
  <c r="B342" i="10" s="1"/>
  <c r="F54" i="10"/>
  <c r="F86" i="10"/>
  <c r="H305" i="14"/>
  <c r="H337" i="14" s="1"/>
  <c r="B305" i="14"/>
  <c r="B337" i="14" s="1"/>
  <c r="D305" i="14"/>
  <c r="D337" i="14" s="1"/>
  <c r="C310" i="10"/>
  <c r="C342" i="10" s="1"/>
  <c r="H310" i="10"/>
  <c r="H342" i="10" s="1"/>
  <c r="D310" i="10"/>
  <c r="D342" i="10" s="1"/>
  <c r="C305" i="14"/>
  <c r="C337" i="14" s="1"/>
  <c r="J310" i="10"/>
  <c r="J342" i="10" s="1"/>
  <c r="J305" i="14"/>
  <c r="J337" i="14" s="1"/>
  <c r="E310" i="10"/>
  <c r="E342" i="10" s="1"/>
  <c r="F310" i="10"/>
  <c r="F342" i="10" s="1"/>
  <c r="J54" i="10"/>
  <c r="I54" i="10"/>
  <c r="J86" i="10"/>
  <c r="H54" i="10"/>
  <c r="H86" i="10"/>
  <c r="I86" i="10"/>
  <c r="E54" i="10"/>
  <c r="E86" i="10"/>
  <c r="C54" i="10"/>
  <c r="C86" i="10"/>
  <c r="E82" i="14"/>
  <c r="D50" i="14"/>
  <c r="B50" i="14"/>
  <c r="D82" i="14"/>
  <c r="D66" i="14" s="1"/>
  <c r="C50" i="14"/>
  <c r="C82" i="14"/>
  <c r="J50" i="14"/>
  <c r="J82" i="14"/>
  <c r="B82" i="14"/>
  <c r="I50" i="14"/>
  <c r="I82" i="14"/>
  <c r="H50" i="14"/>
  <c r="H82" i="14"/>
  <c r="G50" i="14"/>
  <c r="F82" i="14"/>
  <c r="E50" i="14"/>
  <c r="G82" i="14"/>
  <c r="F50" i="14"/>
  <c r="D86" i="10"/>
  <c r="D54" i="10"/>
  <c r="B54" i="10"/>
  <c r="B86" i="10"/>
  <c r="I76" i="3"/>
  <c r="J306" i="14" l="1"/>
  <c r="H311" i="10"/>
  <c r="H343" i="10" s="1"/>
  <c r="F306" i="14"/>
  <c r="F338" i="14" s="1"/>
  <c r="G306" i="14"/>
  <c r="I306" i="14"/>
  <c r="I338" i="14" s="1"/>
  <c r="D306" i="14"/>
  <c r="E311" i="10"/>
  <c r="E343" i="10" s="1"/>
  <c r="F87" i="10"/>
  <c r="F55" i="10"/>
  <c r="B306" i="14"/>
  <c r="B338" i="14" s="1"/>
  <c r="B311" i="10"/>
  <c r="B343" i="10" s="1"/>
  <c r="I311" i="10"/>
  <c r="I343" i="10" s="1"/>
  <c r="C306" i="14"/>
  <c r="C338" i="14" s="1"/>
  <c r="D311" i="10"/>
  <c r="E306" i="14"/>
  <c r="E338" i="14" s="1"/>
  <c r="H306" i="14"/>
  <c r="H338" i="14" s="1"/>
  <c r="C311" i="10"/>
  <c r="C343" i="10" s="1"/>
  <c r="J311" i="10"/>
  <c r="J343" i="10" s="1"/>
  <c r="F311" i="10"/>
  <c r="F343" i="10" s="1"/>
  <c r="G338" i="14"/>
  <c r="J338" i="14"/>
  <c r="D343" i="10"/>
  <c r="I55" i="10"/>
  <c r="H55" i="10"/>
  <c r="J55" i="10"/>
  <c r="J87" i="10"/>
  <c r="I87" i="10"/>
  <c r="H87" i="10"/>
  <c r="E87" i="10"/>
  <c r="C55" i="10"/>
  <c r="C87" i="10"/>
  <c r="E55" i="10"/>
  <c r="D34" i="14"/>
  <c r="E83" i="14"/>
  <c r="C51" i="14"/>
  <c r="B83" i="14"/>
  <c r="J51" i="14"/>
  <c r="H51" i="14"/>
  <c r="C83" i="14"/>
  <c r="B51" i="14"/>
  <c r="J83" i="14"/>
  <c r="I51" i="14"/>
  <c r="I83" i="14"/>
  <c r="H83" i="14"/>
  <c r="G51" i="14"/>
  <c r="G83" i="14"/>
  <c r="F51" i="14"/>
  <c r="F83" i="14"/>
  <c r="E51" i="14"/>
  <c r="D55" i="10"/>
  <c r="D87" i="10"/>
  <c r="B55" i="10"/>
  <c r="B87" i="10"/>
  <c r="I77" i="3"/>
  <c r="E307" i="14" l="1"/>
  <c r="B307" i="14"/>
  <c r="B339" i="14" s="1"/>
  <c r="F307" i="14"/>
  <c r="F339" i="14" s="1"/>
  <c r="D312" i="10"/>
  <c r="D344" i="10" s="1"/>
  <c r="I307" i="14"/>
  <c r="I339" i="14" s="1"/>
  <c r="H307" i="14"/>
  <c r="H339" i="14" s="1"/>
  <c r="E312" i="10"/>
  <c r="E344" i="10" s="1"/>
  <c r="C307" i="14"/>
  <c r="C339" i="14" s="1"/>
  <c r="H312" i="10"/>
  <c r="H344" i="10" s="1"/>
  <c r="I312" i="10"/>
  <c r="I344" i="10" s="1"/>
  <c r="J307" i="14"/>
  <c r="J339" i="14" s="1"/>
  <c r="D25" i="14"/>
  <c r="D26" i="14" s="1"/>
  <c r="D22" i="14"/>
  <c r="C312" i="10"/>
  <c r="C344" i="10" s="1"/>
  <c r="F312" i="10"/>
  <c r="F344" i="10" s="1"/>
  <c r="F56" i="10"/>
  <c r="F88" i="10"/>
  <c r="G307" i="14"/>
  <c r="G339" i="14" s="1"/>
  <c r="B312" i="10"/>
  <c r="B344" i="10" s="1"/>
  <c r="J312" i="10"/>
  <c r="J344" i="10" s="1"/>
  <c r="E66" i="14"/>
  <c r="J56" i="10"/>
  <c r="I88" i="10"/>
  <c r="J88" i="10"/>
  <c r="I56" i="10"/>
  <c r="H56" i="10"/>
  <c r="H88" i="10"/>
  <c r="D338" i="14"/>
  <c r="D27" i="14" s="1"/>
  <c r="E88" i="10"/>
  <c r="C56" i="10"/>
  <c r="C88" i="10"/>
  <c r="E56" i="10"/>
  <c r="E34" i="14"/>
  <c r="F84" i="14"/>
  <c r="F66" i="14" s="1"/>
  <c r="C52" i="14"/>
  <c r="C84" i="14"/>
  <c r="B52" i="14"/>
  <c r="B84" i="14"/>
  <c r="J52" i="14"/>
  <c r="J84" i="14"/>
  <c r="I52" i="14"/>
  <c r="I84" i="14"/>
  <c r="H52" i="14"/>
  <c r="G84" i="14"/>
  <c r="F52" i="14"/>
  <c r="H84" i="14"/>
  <c r="G52" i="14"/>
  <c r="D56" i="10"/>
  <c r="D88" i="10"/>
  <c r="B88" i="10"/>
  <c r="I78" i="3"/>
  <c r="E313" i="10" l="1"/>
  <c r="E345" i="10" s="1"/>
  <c r="G308" i="14"/>
  <c r="G340" i="14" s="1"/>
  <c r="J308" i="14"/>
  <c r="J340" i="14" s="1"/>
  <c r="C308" i="14"/>
  <c r="C340" i="14" s="1"/>
  <c r="J313" i="10"/>
  <c r="J345" i="10" s="1"/>
  <c r="I308" i="14"/>
  <c r="I340" i="14" s="1"/>
  <c r="C313" i="10"/>
  <c r="C345" i="10" s="1"/>
  <c r="F308" i="14"/>
  <c r="B308" i="14"/>
  <c r="B340" i="14" s="1"/>
  <c r="H313" i="10"/>
  <c r="H345" i="10" s="1"/>
  <c r="H308" i="14"/>
  <c r="H340" i="14" s="1"/>
  <c r="B345" i="10"/>
  <c r="F313" i="10"/>
  <c r="F345" i="10" s="1"/>
  <c r="F57" i="10"/>
  <c r="F89" i="10"/>
  <c r="F70" i="10" s="1"/>
  <c r="D313" i="10"/>
  <c r="D345" i="10" s="1"/>
  <c r="E22" i="14"/>
  <c r="E25" i="14"/>
  <c r="E26" i="14" s="1"/>
  <c r="I313" i="10"/>
  <c r="I345" i="10" s="1"/>
  <c r="J89" i="10"/>
  <c r="J70" i="10" s="1"/>
  <c r="I57" i="10"/>
  <c r="H89" i="10"/>
  <c r="H70" i="10" s="1"/>
  <c r="I89" i="10"/>
  <c r="I70" i="10" s="1"/>
  <c r="H57" i="10"/>
  <c r="J57" i="10"/>
  <c r="E339" i="14"/>
  <c r="E27" i="14" s="1"/>
  <c r="C57" i="10"/>
  <c r="C89" i="10"/>
  <c r="C70" i="10" s="1"/>
  <c r="E57" i="10"/>
  <c r="E89" i="10"/>
  <c r="E70" i="10" s="1"/>
  <c r="F34" i="14"/>
  <c r="H85" i="14"/>
  <c r="G53" i="14"/>
  <c r="C85" i="14"/>
  <c r="C66" i="14" s="1"/>
  <c r="G85" i="14"/>
  <c r="G66" i="14" s="1"/>
  <c r="C53" i="14"/>
  <c r="B53" i="14"/>
  <c r="B85" i="14"/>
  <c r="B66" i="14" s="1"/>
  <c r="J53" i="14"/>
  <c r="J85" i="14"/>
  <c r="J66" i="14" s="1"/>
  <c r="I53" i="14"/>
  <c r="I85" i="14"/>
  <c r="H53" i="14"/>
  <c r="D57" i="10"/>
  <c r="D89" i="10"/>
  <c r="D70" i="10" s="1"/>
  <c r="B89" i="10"/>
  <c r="B70" i="10" s="1"/>
  <c r="I79" i="3"/>
  <c r="J314" i="10" l="1"/>
  <c r="J346" i="10" s="1"/>
  <c r="J25" i="10" s="1"/>
  <c r="I314" i="10"/>
  <c r="I346" i="10" s="1"/>
  <c r="I25" i="10" s="1"/>
  <c r="H309" i="14"/>
  <c r="J309" i="14"/>
  <c r="E314" i="10"/>
  <c r="E346" i="10" s="1"/>
  <c r="E25" i="10" s="1"/>
  <c r="F314" i="10"/>
  <c r="F346" i="10" s="1"/>
  <c r="F25" i="10" s="1"/>
  <c r="F38" i="10"/>
  <c r="I309" i="14"/>
  <c r="I341" i="14" s="1"/>
  <c r="B309" i="14"/>
  <c r="G309" i="14"/>
  <c r="F25" i="14"/>
  <c r="F26" i="14" s="1"/>
  <c r="F22" i="14"/>
  <c r="H314" i="10"/>
  <c r="H346" i="10" s="1"/>
  <c r="H25" i="10" s="1"/>
  <c r="B346" i="10"/>
  <c r="B25" i="10" s="1"/>
  <c r="D314" i="10"/>
  <c r="D346" i="10" s="1"/>
  <c r="D25" i="10" s="1"/>
  <c r="C309" i="14"/>
  <c r="C314" i="10"/>
  <c r="C346" i="10" s="1"/>
  <c r="C25" i="10" s="1"/>
  <c r="H38" i="10"/>
  <c r="J38" i="10"/>
  <c r="I38" i="10"/>
  <c r="F340" i="14"/>
  <c r="F27" i="14" s="1"/>
  <c r="E38" i="10"/>
  <c r="C38" i="10"/>
  <c r="J34" i="14"/>
  <c r="G34" i="14"/>
  <c r="B34" i="14"/>
  <c r="C34" i="14"/>
  <c r="H54" i="14"/>
  <c r="I54" i="14"/>
  <c r="I86" i="14"/>
  <c r="H86" i="14"/>
  <c r="H66" i="14" s="1"/>
  <c r="H341" i="14"/>
  <c r="D38" i="10"/>
  <c r="B38" i="10"/>
  <c r="B20" i="10" s="1"/>
  <c r="I80" i="3"/>
  <c r="I20" i="10" l="1"/>
  <c r="I23" i="10"/>
  <c r="I24" i="10" s="1"/>
  <c r="B23" i="10"/>
  <c r="B24" i="10" s="1"/>
  <c r="F20" i="10"/>
  <c r="F23" i="10"/>
  <c r="F24" i="10" s="1"/>
  <c r="C25" i="14"/>
  <c r="C26" i="14" s="1"/>
  <c r="C22" i="14"/>
  <c r="J20" i="10"/>
  <c r="J23" i="10"/>
  <c r="J24" i="10" s="1"/>
  <c r="D23" i="10"/>
  <c r="D24" i="10" s="1"/>
  <c r="D20" i="10"/>
  <c r="I310" i="14"/>
  <c r="I342" i="14" s="1"/>
  <c r="B25" i="14"/>
  <c r="B26" i="14" s="1"/>
  <c r="B22" i="14"/>
  <c r="E20" i="10"/>
  <c r="E23" i="10"/>
  <c r="E24" i="10" s="1"/>
  <c r="H23" i="10"/>
  <c r="H24" i="10" s="1"/>
  <c r="H20" i="10"/>
  <c r="J25" i="14"/>
  <c r="J26" i="14" s="1"/>
  <c r="J22" i="14"/>
  <c r="C23" i="10"/>
  <c r="C24" i="10" s="1"/>
  <c r="C20" i="10"/>
  <c r="H310" i="14"/>
  <c r="G25" i="14"/>
  <c r="G26" i="14" s="1"/>
  <c r="G22" i="14"/>
  <c r="C341" i="14"/>
  <c r="C27" i="14" s="1"/>
  <c r="B341" i="14"/>
  <c r="B27" i="14" s="1"/>
  <c r="J341" i="14"/>
  <c r="J27" i="14" s="1"/>
  <c r="G341" i="14"/>
  <c r="G27" i="14" s="1"/>
  <c r="H34" i="14"/>
  <c r="I55" i="14"/>
  <c r="I87" i="14"/>
  <c r="I66" i="14" s="1"/>
  <c r="I81" i="3"/>
  <c r="H22" i="14" l="1"/>
  <c r="H25" i="14"/>
  <c r="H26" i="14" s="1"/>
  <c r="I311" i="14"/>
  <c r="H342" i="14"/>
  <c r="H27" i="14" s="1"/>
  <c r="I34" i="14"/>
  <c r="I82" i="3"/>
  <c r="I22" i="14" l="1"/>
  <c r="I25" i="14"/>
  <c r="I26" i="14" s="1"/>
  <c r="I343" i="14"/>
  <c r="I27" i="14" s="1"/>
  <c r="I83" i="3"/>
  <c r="I84" i="3" l="1"/>
  <c r="I85" i="3" l="1"/>
  <c r="I86" i="3" l="1"/>
  <c r="I87" i="3" l="1"/>
  <c r="I89" i="3" l="1"/>
  <c r="I88" i="3"/>
</calcChain>
</file>

<file path=xl/sharedStrings.xml><?xml version="1.0" encoding="utf-8"?>
<sst xmlns="http://schemas.openxmlformats.org/spreadsheetml/2006/main" count="210" uniqueCount="145">
  <si>
    <t>I.10h.STAFF77</t>
  </si>
  <si>
    <t>Avoided cost of gas (weather sensitive) $/m3</t>
  </si>
  <si>
    <t>avoided carbon costs $/m3</t>
  </si>
  <si>
    <t>total avoided costs for gas $/m3</t>
  </si>
  <si>
    <t>avoided cost of electridicty ($/kWh)</t>
  </si>
  <si>
    <t>heating load</t>
  </si>
  <si>
    <t>upfront cost</t>
  </si>
  <si>
    <t>lifespan</t>
  </si>
  <si>
    <t>lifespan (yrs)</t>
  </si>
  <si>
    <t>efficiency (% in zone V)</t>
  </si>
  <si>
    <t>installation date</t>
  </si>
  <si>
    <t>year of installation</t>
  </si>
  <si>
    <t>source</t>
  </si>
  <si>
    <t>1.5.EGI.ED.16</t>
  </si>
  <si>
    <t>other values</t>
  </si>
  <si>
    <t>discount rate (for NPV)</t>
  </si>
  <si>
    <t>upfront cost furnace + AC</t>
  </si>
  <si>
    <t>efficiency in zone V (HSPF)</t>
  </si>
  <si>
    <t>Billimoria, S., Henchen, M., Guccione, L., &amp; Louis-Prescott, L. (2018). The Economics of Electrifying Buildings: How Electric Space and Water Heating Supports Decarbonization of Residential Buildings. Rocky Mountain Institute, http://www.rmi.org/insights/reports/economics-electrifying-buildings/</t>
  </si>
  <si>
    <t>conversion factor GJ/kWh</t>
  </si>
  <si>
    <t>conversion factor GJ/m3</t>
  </si>
  <si>
    <t>avoided costs</t>
  </si>
  <si>
    <t>NPV</t>
  </si>
  <si>
    <t xml:space="preserve">conditions </t>
  </si>
  <si>
    <t xml:space="preserve">Enbridge/Union gas value </t>
  </si>
  <si>
    <t>start date</t>
  </si>
  <si>
    <t>NPV for ccASHP</t>
  </si>
  <si>
    <t>start/end date</t>
  </si>
  <si>
    <t>operational cost savings</t>
  </si>
  <si>
    <t>lifetime operational savings with ccASHP</t>
  </si>
  <si>
    <t>cooling load</t>
  </si>
  <si>
    <t>heat pump SEER</t>
  </si>
  <si>
    <t xml:space="preserve">AC SEER </t>
  </si>
  <si>
    <t>AC efficiency (SEER)</t>
  </si>
  <si>
    <t>AC efficiency (SCOP)</t>
  </si>
  <si>
    <t>avg kWh use for space cooling</t>
  </si>
  <si>
    <t>kWh cooling load</t>
  </si>
  <si>
    <t>heat load (m3)</t>
  </si>
  <si>
    <t>cooling load (kWh)</t>
  </si>
  <si>
    <t>efficiency SEER</t>
  </si>
  <si>
    <t>average of the SEER values for the 1553 heat pump systems in the NRCan database with HSPF (zone IV) between 10 and 11</t>
  </si>
  <si>
    <t>cooling efficiency (%)</t>
  </si>
  <si>
    <t>ccASHP operating cost for heating</t>
  </si>
  <si>
    <t xml:space="preserve">ccASHP operating cost for cooling </t>
  </si>
  <si>
    <t>cooling efficiency</t>
  </si>
  <si>
    <t>AC 15-yr operating cost</t>
  </si>
  <si>
    <t>AC cooling efficiency</t>
  </si>
  <si>
    <t>heat pump efficiency (HSPF V)</t>
  </si>
  <si>
    <t>HPWH efficiency (EF)</t>
  </si>
  <si>
    <t>water heating load (m3)</t>
  </si>
  <si>
    <t xml:space="preserve">HPWH (EF) </t>
  </si>
  <si>
    <t>water heating load (kWh)</t>
  </si>
  <si>
    <t>HPWH installation cost</t>
  </si>
  <si>
    <t>HPWH total installed cost</t>
  </si>
  <si>
    <t>gas space heating efficiency (%)</t>
  </si>
  <si>
    <t>gas water heating efficiency (EF)</t>
  </si>
  <si>
    <t>NG 15-yr operating cost for space heating</t>
  </si>
  <si>
    <t>NG 15-yr operating cost for water heating</t>
  </si>
  <si>
    <t>HPWH + heating penalty - cooling benefit</t>
  </si>
  <si>
    <t>lifetime operational cost of gas system</t>
  </si>
  <si>
    <t>lifetime operational cost of electrified system</t>
  </si>
  <si>
    <t xml:space="preserve">This spreadsheet is designed to help the user understand the calculations made for the analysis report on the cost-effectiveness and climate alignment of Enbridge Gas' low carbon transition program. Users also have the opportunity to change some of the inputs used and test the impacts on the outcomes. </t>
  </si>
  <si>
    <t>carbon price beyond 2030 (increase $/tonne/year)</t>
  </si>
  <si>
    <t>with expansion surcharge ($0.23/m3)</t>
  </si>
  <si>
    <t>community expansion surcharge</t>
  </si>
  <si>
    <t>`</t>
  </si>
  <si>
    <t xml:space="preserve">See the instructions for use sheet for details. </t>
  </si>
  <si>
    <t>Interactive Table</t>
  </si>
  <si>
    <t>Data Sources</t>
  </si>
  <si>
    <t>Variables</t>
  </si>
  <si>
    <t>average gas use for space heating (m3)</t>
  </si>
  <si>
    <t>heat load (GJ)</t>
  </si>
  <si>
    <t>heat load (kWh)</t>
  </si>
  <si>
    <t>Input variables</t>
  </si>
  <si>
    <t>Outputs</t>
  </si>
  <si>
    <t>Underlying calculations</t>
  </si>
  <si>
    <r>
      <t>Outputs for Report Tables</t>
    </r>
    <r>
      <rPr>
        <sz val="12"/>
        <color theme="5"/>
        <rFont val="Calibri"/>
        <family val="2"/>
        <scheme val="minor"/>
      </rPr>
      <t xml:space="preserve"> 
(not interactive)</t>
    </r>
  </si>
  <si>
    <t>test case 1</t>
  </si>
  <si>
    <t>test case 2</t>
  </si>
  <si>
    <t>incremental cost of electrified system</t>
  </si>
  <si>
    <t>calculated from I.10h.STAFF77 gas use</t>
  </si>
  <si>
    <t>calculated from I.10h.STAFF77 AC efficiency</t>
  </si>
  <si>
    <t>gas furnace efficiency (%)</t>
  </si>
  <si>
    <t>gas heat pump efficiency (%)</t>
  </si>
  <si>
    <t>calculated from I.10h.STAFF77 ASHP efficiency</t>
  </si>
  <si>
    <t>calculated from SEER value</t>
  </si>
  <si>
    <t>Home Depot 50 gal hybrid heat pump water heater https://www.homedepot.ca/product/rheem-proterra-50-gallon-189l-10-year-4-5kw-hybrid-high-efficiency-tank-electric-water-heater/1001586346</t>
  </si>
  <si>
    <t>Waterloo Energy Products estimation of installation cost</t>
  </si>
  <si>
    <t>calculated from Home Depot values and Waterloo Energy Products estimation</t>
  </si>
  <si>
    <t>gas heating systems</t>
  </si>
  <si>
    <t>electrified heating systems</t>
  </si>
  <si>
    <t>gas water heater efficiency (EF)</t>
  </si>
  <si>
    <t>calculated from 1.5.EGI.ED.16</t>
  </si>
  <si>
    <t xml:space="preserve">https://www.rds.oeb.ca/CMWebDrawer/Record/692942/File/document </t>
  </si>
  <si>
    <r>
      <t xml:space="preserve"> In the </t>
    </r>
    <r>
      <rPr>
        <b/>
        <sz val="11"/>
        <color theme="1"/>
        <rFont val="Calibri"/>
        <family val="2"/>
        <scheme val="minor"/>
      </rPr>
      <t>interactive sheet</t>
    </r>
    <r>
      <rPr>
        <sz val="11"/>
        <color theme="1"/>
        <rFont val="Calibri"/>
        <family val="2"/>
        <scheme val="minor"/>
      </rPr>
      <t>, the user can change any of the input values and observe the effects on the output values.  There are tables to the right of the baseline values that have the baseline values for each installation date and the user can change the other values in this table.  There is also a table in the output tab that includes the expansion surcharge. Avoided costs, including carbon costs, can be adjusted in the inputs tab.</t>
    </r>
  </si>
  <si>
    <r>
      <t>The</t>
    </r>
    <r>
      <rPr>
        <b/>
        <sz val="11"/>
        <color theme="1"/>
        <rFont val="Calibri"/>
        <family val="2"/>
        <scheme val="minor"/>
      </rPr>
      <t xml:space="preserve"> data sources</t>
    </r>
    <r>
      <rPr>
        <sz val="11"/>
        <color theme="1"/>
        <rFont val="Calibri"/>
        <family val="2"/>
        <scheme val="minor"/>
      </rPr>
      <t xml:space="preserve"> sheet is where the sources of the data are provided.  Only the carbon tax value and connection surcharge value are directly linked to the output and interactive pages. </t>
    </r>
  </si>
  <si>
    <t>gas water heater upfront cost</t>
  </si>
  <si>
    <t>Abbreviations used</t>
  </si>
  <si>
    <t>AC = air conditioner</t>
  </si>
  <si>
    <t>ccASHP = cold climate air source heat pump</t>
  </si>
  <si>
    <t>HPWH = heat pump water heater</t>
  </si>
  <si>
    <t>NPV = net present value</t>
  </si>
  <si>
    <t>SCOP = seasonal coeffcient of performance, a measure of heat pump efficiency</t>
  </si>
  <si>
    <t>HSPF = heating seasonal performance factor, a measure of heat pump efficiency</t>
  </si>
  <si>
    <t>SEER = seasonal energy efficiency ratio, a measure of air conditioning efficiency</t>
  </si>
  <si>
    <t>EF = energy factor, a measure of water heater efficiency</t>
  </si>
  <si>
    <t>I.10h.STAFF77 and Exhibit I.10.EGI.ED.33</t>
  </si>
  <si>
    <t>Scenario 1: HSPF 13.2</t>
  </si>
  <si>
    <r>
      <t xml:space="preserve">The </t>
    </r>
    <r>
      <rPr>
        <b/>
        <sz val="11"/>
        <color theme="1"/>
        <rFont val="Calibri"/>
        <family val="2"/>
        <scheme val="minor"/>
      </rPr>
      <t>output sheet</t>
    </r>
    <r>
      <rPr>
        <sz val="11"/>
        <color theme="1"/>
        <rFont val="Calibri"/>
        <family val="2"/>
        <scheme val="minor"/>
      </rPr>
      <t xml:space="preserve"> displays the outputs in each table and scenario in the report.</t>
    </r>
  </si>
  <si>
    <t>Scenario 3: 18% drop in upfront HPWH cost</t>
  </si>
  <si>
    <t>Scenario 2: HSPF 11 and 16% drop in upfront cost</t>
  </si>
  <si>
    <t>space heating load (m3)</t>
  </si>
  <si>
    <t>Table 1: Cost-effectiveness of a  ccASHP compared to a gas furnace and air conditioner</t>
  </si>
  <si>
    <t xml:space="preserve">Table 2: Cost-effectiveness of a ccASHP and HPWH compared to a gas furnace, air conditioner and gas water heater in gas expansion area homes </t>
  </si>
  <si>
    <t>Table 4: Cost effectiveness of a ccASHP paired with a HPWH compared to a gas heat pump with an air conditioning system</t>
  </si>
  <si>
    <t>lifetimes savings with ccASHP (incl. capital and operational costs)</t>
  </si>
  <si>
    <t>Continuation of existing trend</t>
  </si>
  <si>
    <t>discount rate</t>
  </si>
  <si>
    <t>Table 3: Cost-effectiveness of a ccASHP compared to a gas furnace, air conditioner and water heater in new housing developments</t>
  </si>
  <si>
    <t>see transposed table below</t>
  </si>
  <si>
    <t>IESO APO avoided costs 2020 using annual value</t>
  </si>
  <si>
    <t>peak winter demand (kW)</t>
  </si>
  <si>
    <t>$/kWh</t>
  </si>
  <si>
    <t xml:space="preserve">$/kW </t>
  </si>
  <si>
    <t>$/kW</t>
  </si>
  <si>
    <t>* 2040 $/kW values used for 2041 and 2041</t>
  </si>
  <si>
    <t>2040 values used for $/kW</t>
  </si>
  <si>
    <t>2039 values used for $/kW</t>
  </si>
  <si>
    <r>
      <t xml:space="preserve">Analysis of Enbridge Gas' low carbon transition program for cost-effectiveness and climate alignment </t>
    </r>
    <r>
      <rPr>
        <b/>
        <sz val="20"/>
        <color theme="5"/>
        <rFont val="Calibri"/>
        <family val="2"/>
        <scheme val="minor"/>
      </rPr>
      <t xml:space="preserve">using IESO avoided cost values and a lower discount rate. </t>
    </r>
  </si>
  <si>
    <t>Table 5: Cost-effectiveness of a ccASHP and HPWH compared to a gas furnace, air conditioner and gas water heater</t>
  </si>
  <si>
    <t>peak summer demand (kW)</t>
  </si>
  <si>
    <t>winter avoided cost of electricity ($/kW-month)</t>
  </si>
  <si>
    <t>summer avoided cost of electricity )$/kW)</t>
  </si>
  <si>
    <t>winter avoided cost of electridicty ($/kW)</t>
  </si>
  <si>
    <t>summer avoided cost of electricity ($/kW)</t>
  </si>
  <si>
    <t xml:space="preserve">IESO APO avoided costs 2020  </t>
  </si>
  <si>
    <t>used gas system peak for summer because no HPWH</t>
  </si>
  <si>
    <t>1 yr Energy</t>
  </si>
  <si>
    <t>ccASHP</t>
  </si>
  <si>
    <t>1 yr Elec Cost (2025)</t>
  </si>
  <si>
    <t>$/kWh (2026)</t>
  </si>
  <si>
    <t>$/kWh (2025)</t>
  </si>
  <si>
    <t>1 yr Elec Cost (2026)</t>
  </si>
  <si>
    <t>1 yr Elec Cost (2027)</t>
  </si>
  <si>
    <t>$/kWh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</si>
</sst>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Red]\-&quot;$&quot;#,##0"/>
    <numFmt numFmtId="165" formatCode="_-&quot;$&quot;* #,##0.00_-;\-&quot;$&quot;* #,##0.00_-;_-&quot;$&quot;* &quot;-&quot;??_-;_-@_-"/>
    <numFmt numFmtId="166" formatCode="_-* #,##0.00_-;\-* #,##0.00_-;_-* &quot;-&quot;??_-;_-@_-"/>
    <numFmt numFmtId="167" formatCode="&quot;$&quot;#,##0"/>
    <numFmt numFmtId="168" formatCode="&quot;$&quot;#,##0.00"/>
    <numFmt numFmtId="169" formatCode="&quot;$&quot;#,##0.000"/>
    <numFmt numFmtId="170" formatCode="_-* #,##0.0_-;\-* #,##0.0_-;_-* &quot;-&quot;??_-;_-@_-"/>
    <numFmt numFmtId="171" formatCode="_-* #,##0_-;\-* #,##0_-;_-* &quot;-&quot;??_-;_-@_-"/>
    <numFmt numFmtId="172" formatCode="_-&quot;$&quot;* #,##0.000_-;\-&quot;$&quot;* #,##0.00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20"/>
      <color theme="5"/>
      <name val="Calibri"/>
      <family val="2"/>
      <scheme val="minor"/>
    </font>
    <font>
      <b/>
      <sz val="16"/>
      <color theme="1"/>
      <name val="Calibri"/>
      <family val="2"/>
      <scheme val="minor"/>
    </font>
    <font>
      <b/>
      <sz val="16"/>
      <color theme="5"/>
      <name val="Calibri"/>
      <family val="2"/>
      <scheme val="minor"/>
    </font>
    <font>
      <sz val="12"/>
      <color theme="5"/>
      <name val="Calibri"/>
      <family val="2"/>
      <scheme val="minor"/>
    </font>
    <font>
      <b/>
      <sz val="11"/>
      <name val="Calibri"/>
      <family val="2"/>
      <scheme val="minor"/>
    </font>
    <font>
      <b/>
      <sz val="14"/>
      <color theme="5"/>
      <name val="Calibri"/>
      <family val="2"/>
      <scheme val="minor"/>
    </font>
    <font>
      <sz val="10"/>
      <color theme="1"/>
      <name val="Tahoma"/>
      <family val="2"/>
    </font>
    <font>
      <b/>
      <sz val="20"/>
      <color theme="5"/>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165"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3" fillId="0" borderId="0" applyFont="0" applyFill="0" applyBorder="0" applyAlignment="0" applyProtection="0"/>
  </cellStyleXfs>
  <cellXfs count="69">
    <xf numFmtId="0" fontId="0" fillId="0" borderId="0" xfId="0"/>
    <xf numFmtId="0" fontId="2" fillId="0" borderId="0" xfId="0" applyFont="1"/>
    <xf numFmtId="0" fontId="0" fillId="0" borderId="0" xfId="0" applyFont="1"/>
    <xf numFmtId="167" fontId="0" fillId="0" borderId="0" xfId="1" applyNumberFormat="1" applyFont="1"/>
    <xf numFmtId="168" fontId="0" fillId="0" borderId="0" xfId="0" applyNumberFormat="1"/>
    <xf numFmtId="169" fontId="0" fillId="0" borderId="0" xfId="0" applyNumberFormat="1"/>
    <xf numFmtId="0" fontId="0" fillId="2" borderId="0" xfId="0" applyFill="1"/>
    <xf numFmtId="164" fontId="0" fillId="0" borderId="0" xfId="0" applyNumberFormat="1"/>
    <xf numFmtId="0" fontId="4" fillId="0" borderId="0" xfId="3" applyAlignment="1">
      <alignment vertical="center"/>
    </xf>
    <xf numFmtId="3" fontId="0" fillId="0" borderId="0" xfId="0" applyNumberFormat="1"/>
    <xf numFmtId="0" fontId="2" fillId="4" borderId="0" xfId="0" applyFont="1" applyFill="1"/>
    <xf numFmtId="167" fontId="0" fillId="3" borderId="0" xfId="0" applyNumberFormat="1" applyFont="1" applyFill="1"/>
    <xf numFmtId="0" fontId="0" fillId="6" borderId="0" xfId="0" applyFill="1"/>
    <xf numFmtId="0" fontId="0" fillId="7" borderId="0" xfId="0" applyFill="1"/>
    <xf numFmtId="0" fontId="0" fillId="3" borderId="0" xfId="0" applyFont="1" applyFill="1"/>
    <xf numFmtId="1" fontId="0" fillId="0" borderId="0" xfId="0" applyNumberFormat="1"/>
    <xf numFmtId="0" fontId="0" fillId="0" borderId="0" xfId="0" applyFill="1"/>
    <xf numFmtId="164" fontId="0" fillId="0" borderId="0" xfId="0" applyNumberFormat="1" applyFill="1"/>
    <xf numFmtId="167" fontId="2" fillId="4" borderId="0" xfId="0" applyNumberFormat="1" applyFont="1" applyFill="1"/>
    <xf numFmtId="0" fontId="0" fillId="4" borderId="0" xfId="0" applyFill="1" applyAlignment="1">
      <alignment wrapText="1"/>
    </xf>
    <xf numFmtId="0" fontId="0" fillId="0" borderId="0" xfId="0" applyAlignment="1">
      <alignment wrapText="1"/>
    </xf>
    <xf numFmtId="0" fontId="5" fillId="0" borderId="0" xfId="0" applyFont="1" applyAlignment="1">
      <alignment wrapText="1"/>
    </xf>
    <xf numFmtId="0" fontId="2" fillId="0" borderId="0" xfId="0" applyFont="1" applyFill="1"/>
    <xf numFmtId="167" fontId="0" fillId="0" borderId="0" xfId="0" applyNumberFormat="1" applyFont="1" applyFill="1"/>
    <xf numFmtId="167" fontId="0" fillId="0" borderId="0" xfId="0" applyNumberFormat="1" applyFont="1"/>
    <xf numFmtId="0" fontId="2" fillId="9" borderId="0" xfId="0" applyFont="1" applyFill="1"/>
    <xf numFmtId="167" fontId="2" fillId="9" borderId="0" xfId="0" applyNumberFormat="1" applyFont="1" applyFill="1"/>
    <xf numFmtId="0" fontId="2" fillId="8" borderId="0" xfId="0" applyFont="1" applyFill="1" applyAlignment="1">
      <alignment horizontal="left"/>
    </xf>
    <xf numFmtId="0" fontId="0" fillId="0" borderId="0" xfId="0" applyFont="1" applyFill="1"/>
    <xf numFmtId="0" fontId="6" fillId="0" borderId="0" xfId="0" applyFont="1"/>
    <xf numFmtId="0" fontId="9" fillId="0" borderId="0" xfId="0" applyFont="1"/>
    <xf numFmtId="0" fontId="10" fillId="0" borderId="0" xfId="0" applyFont="1"/>
    <xf numFmtId="0" fontId="7" fillId="0" borderId="0" xfId="0" applyFont="1"/>
    <xf numFmtId="0" fontId="2" fillId="0" borderId="0" xfId="0" applyFont="1" applyAlignment="1">
      <alignment wrapText="1"/>
    </xf>
    <xf numFmtId="0" fontId="0" fillId="4" borderId="0" xfId="0" applyFont="1" applyFill="1"/>
    <xf numFmtId="167" fontId="0" fillId="4" borderId="0" xfId="0" applyNumberFormat="1" applyFont="1" applyFill="1"/>
    <xf numFmtId="0" fontId="0" fillId="4" borderId="0" xfId="0" applyFill="1"/>
    <xf numFmtId="0" fontId="7" fillId="0" borderId="0" xfId="0" applyFont="1" applyFill="1" applyAlignment="1">
      <alignment wrapText="1"/>
    </xf>
    <xf numFmtId="0" fontId="2" fillId="4"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10" fontId="2" fillId="4" borderId="0" xfId="4" applyNumberFormat="1" applyFont="1" applyFill="1"/>
    <xf numFmtId="10" fontId="2" fillId="9" borderId="0" xfId="0" applyNumberFormat="1" applyFont="1" applyFill="1"/>
    <xf numFmtId="10" fontId="0" fillId="7" borderId="0" xfId="4" applyNumberFormat="1" applyFont="1" applyFill="1"/>
    <xf numFmtId="0" fontId="0" fillId="6" borderId="0" xfId="0" applyFont="1" applyFill="1"/>
    <xf numFmtId="10" fontId="1" fillId="6" borderId="0" xfId="4" applyNumberFormat="1" applyFont="1" applyFill="1"/>
    <xf numFmtId="170" fontId="0" fillId="0" borderId="0" xfId="5" applyNumberFormat="1" applyFont="1"/>
    <xf numFmtId="167" fontId="11" fillId="0" borderId="0" xfId="6" applyNumberFormat="1" applyFont="1" applyFill="1" applyBorder="1" applyAlignment="1" applyProtection="1">
      <alignment horizontal="center"/>
      <protection locked="0"/>
    </xf>
    <xf numFmtId="167" fontId="11" fillId="0" borderId="1" xfId="6" applyNumberFormat="1" applyFont="1" applyFill="1" applyBorder="1" applyAlignment="1" applyProtection="1">
      <alignment horizontal="center"/>
      <protection locked="0"/>
    </xf>
    <xf numFmtId="167" fontId="11" fillId="0" borderId="2" xfId="6" applyNumberFormat="1" applyFont="1" applyFill="1" applyBorder="1" applyAlignment="1" applyProtection="1">
      <alignment horizontal="center"/>
      <protection locked="0"/>
    </xf>
    <xf numFmtId="167" fontId="11" fillId="0" borderId="3" xfId="6" applyNumberFormat="1" applyFont="1" applyFill="1" applyBorder="1" applyAlignment="1" applyProtection="1">
      <alignment horizontal="center"/>
      <protection locked="0"/>
    </xf>
    <xf numFmtId="2" fontId="0" fillId="0" borderId="0" xfId="0" applyNumberFormat="1" applyFill="1"/>
    <xf numFmtId="167" fontId="11" fillId="10" borderId="3" xfId="6" applyNumberFormat="1" applyFont="1" applyFill="1" applyBorder="1" applyAlignment="1" applyProtection="1">
      <alignment horizontal="center"/>
      <protection locked="0"/>
    </xf>
    <xf numFmtId="0" fontId="2" fillId="11" borderId="0" xfId="0" applyFont="1" applyFill="1"/>
    <xf numFmtId="0" fontId="0" fillId="8" borderId="0" xfId="0" applyFill="1"/>
    <xf numFmtId="0" fontId="0" fillId="8" borderId="0" xfId="0" applyFont="1" applyFill="1"/>
    <xf numFmtId="10" fontId="1" fillId="8" borderId="0" xfId="4" applyNumberFormat="1" applyFont="1" applyFill="1"/>
    <xf numFmtId="167" fontId="0" fillId="8" borderId="0" xfId="0" applyNumberFormat="1" applyFont="1" applyFill="1"/>
    <xf numFmtId="0" fontId="2" fillId="8" borderId="0" xfId="0" applyFont="1" applyFill="1"/>
    <xf numFmtId="2" fontId="0" fillId="0" borderId="0" xfId="0" applyNumberFormat="1"/>
    <xf numFmtId="167" fontId="11" fillId="0" borderId="4" xfId="6" applyNumberFormat="1" applyFont="1" applyFill="1" applyBorder="1" applyAlignment="1" applyProtection="1">
      <alignment horizontal="center"/>
      <protection locked="0"/>
    </xf>
    <xf numFmtId="167" fontId="11" fillId="0" borderId="5" xfId="6" applyNumberFormat="1" applyFont="1" applyFill="1" applyBorder="1" applyAlignment="1" applyProtection="1">
      <alignment horizontal="center"/>
      <protection locked="0"/>
    </xf>
    <xf numFmtId="167" fontId="11" fillId="10" borderId="5" xfId="6" applyNumberFormat="1" applyFont="1" applyFill="1" applyBorder="1" applyAlignment="1" applyProtection="1">
      <alignment horizontal="center"/>
      <protection locked="0"/>
    </xf>
    <xf numFmtId="0" fontId="0" fillId="4" borderId="0" xfId="0" applyFont="1" applyFill="1" applyAlignment="1">
      <alignment wrapText="1"/>
    </xf>
    <xf numFmtId="0" fontId="2" fillId="5" borderId="0" xfId="0" applyFont="1" applyFill="1" applyAlignment="1">
      <alignment horizontal="center"/>
    </xf>
    <xf numFmtId="0" fontId="2" fillId="10" borderId="0" xfId="0" applyFont="1" applyFill="1"/>
    <xf numFmtId="167" fontId="0" fillId="10" borderId="0" xfId="0" applyNumberFormat="1" applyFont="1" applyFill="1"/>
    <xf numFmtId="171" fontId="0" fillId="10" borderId="0" xfId="5" applyNumberFormat="1" applyFont="1" applyFill="1"/>
    <xf numFmtId="172" fontId="2" fillId="10" borderId="0" xfId="1" applyNumberFormat="1" applyFont="1" applyFill="1"/>
  </cellXfs>
  <cellStyles count="7">
    <cellStyle name="Comma" xfId="5" builtinId="3"/>
    <cellStyle name="Currency" xfId="1" builtinId="4"/>
    <cellStyle name="Currency 3" xfId="6" xr:uid="{00000000-0005-0000-0000-000002000000}"/>
    <cellStyle name="Hyperlink" xfId="3" builtinId="8"/>
    <cellStyle name="Normal" xfId="0" builtinId="0"/>
    <cellStyle name="Normal 2 2" xfId="2" xr:uid="{00000000-0005-0000-0000-000005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ds.oeb.ca/CMWebDrawer/Record/692942/File/document" TargetMode="External"/><Relationship Id="rId1" Type="http://schemas.openxmlformats.org/officeDocument/2006/relationships/hyperlink" Target="http://www.rmi.org/insights/reports/economics-electrifying-build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workbookViewId="0">
      <selection activeCell="A3" sqref="A3"/>
    </sheetView>
  </sheetViews>
  <sheetFormatPr defaultRowHeight="15" x14ac:dyDescent="0.25"/>
  <cols>
    <col min="1" max="1" width="121" customWidth="1"/>
  </cols>
  <sheetData>
    <row r="1" spans="1:1" ht="78.75" x14ac:dyDescent="0.4">
      <c r="A1" s="21" t="s">
        <v>128</v>
      </c>
    </row>
    <row r="2" spans="1:1" ht="26.25" x14ac:dyDescent="0.4">
      <c r="A2" s="21"/>
    </row>
    <row r="3" spans="1:1" ht="45" x14ac:dyDescent="0.25">
      <c r="A3" s="19" t="s">
        <v>61</v>
      </c>
    </row>
    <row r="4" spans="1:1" x14ac:dyDescent="0.25">
      <c r="A4" s="20"/>
    </row>
    <row r="5" spans="1:1" ht="30" x14ac:dyDescent="0.25">
      <c r="A5" s="19" t="s">
        <v>95</v>
      </c>
    </row>
    <row r="6" spans="1:1" x14ac:dyDescent="0.25">
      <c r="A6" s="20"/>
    </row>
    <row r="7" spans="1:1" x14ac:dyDescent="0.25">
      <c r="A7" s="19" t="s">
        <v>108</v>
      </c>
    </row>
    <row r="8" spans="1:1" x14ac:dyDescent="0.25">
      <c r="A8" s="20"/>
    </row>
    <row r="9" spans="1:1" ht="60" x14ac:dyDescent="0.25">
      <c r="A9" s="19" t="s">
        <v>94</v>
      </c>
    </row>
    <row r="11" spans="1:1" x14ac:dyDescent="0.25">
      <c r="A11" s="1" t="s">
        <v>97</v>
      </c>
    </row>
    <row r="12" spans="1:1" x14ac:dyDescent="0.25">
      <c r="A12" t="s">
        <v>98</v>
      </c>
    </row>
    <row r="13" spans="1:1" x14ac:dyDescent="0.25">
      <c r="A13" t="s">
        <v>99</v>
      </c>
    </row>
    <row r="14" spans="1:1" x14ac:dyDescent="0.25">
      <c r="A14" t="s">
        <v>105</v>
      </c>
    </row>
    <row r="15" spans="1:1" x14ac:dyDescent="0.25">
      <c r="A15" t="s">
        <v>100</v>
      </c>
    </row>
    <row r="16" spans="1:1" x14ac:dyDescent="0.25">
      <c r="A16" t="s">
        <v>103</v>
      </c>
    </row>
    <row r="17" spans="1:1" x14ac:dyDescent="0.25">
      <c r="A17" t="s">
        <v>101</v>
      </c>
    </row>
    <row r="18" spans="1:1" x14ac:dyDescent="0.25">
      <c r="A18" t="s">
        <v>102</v>
      </c>
    </row>
    <row r="19" spans="1:1" x14ac:dyDescent="0.25">
      <c r="A19"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9"/>
  <sheetViews>
    <sheetView topLeftCell="A37" workbookViewId="0">
      <selection activeCell="D38" sqref="D38"/>
    </sheetView>
  </sheetViews>
  <sheetFormatPr defaultRowHeight="15" x14ac:dyDescent="0.25"/>
  <cols>
    <col min="1" max="1" width="34.5703125" customWidth="1"/>
    <col min="4" max="4" width="14.7109375" customWidth="1"/>
  </cols>
  <sheetData>
    <row r="1" spans="1:4" ht="21" x14ac:dyDescent="0.35">
      <c r="A1" s="32" t="s">
        <v>68</v>
      </c>
    </row>
    <row r="2" spans="1:4" ht="21" x14ac:dyDescent="0.35">
      <c r="A2" s="29"/>
    </row>
    <row r="3" spans="1:4" x14ac:dyDescent="0.25">
      <c r="A3" t="s">
        <v>69</v>
      </c>
      <c r="D3" t="s">
        <v>12</v>
      </c>
    </row>
    <row r="4" spans="1:4" x14ac:dyDescent="0.25">
      <c r="A4" s="6" t="s">
        <v>5</v>
      </c>
    </row>
    <row r="5" spans="1:4" x14ac:dyDescent="0.25">
      <c r="A5" t="s">
        <v>70</v>
      </c>
      <c r="B5" s="9">
        <v>2236</v>
      </c>
      <c r="D5" t="s">
        <v>0</v>
      </c>
    </row>
    <row r="6" spans="1:4" x14ac:dyDescent="0.25">
      <c r="A6" t="s">
        <v>37</v>
      </c>
      <c r="B6" s="9">
        <v>2124</v>
      </c>
      <c r="D6" t="s">
        <v>80</v>
      </c>
    </row>
    <row r="7" spans="1:4" x14ac:dyDescent="0.25">
      <c r="A7" t="s">
        <v>20</v>
      </c>
      <c r="B7">
        <v>3.7999999999999999E-2</v>
      </c>
      <c r="D7" t="s">
        <v>80</v>
      </c>
    </row>
    <row r="8" spans="1:4" x14ac:dyDescent="0.25">
      <c r="A8" t="s">
        <v>71</v>
      </c>
      <c r="B8">
        <f>B6*B7</f>
        <v>80.712000000000003</v>
      </c>
      <c r="D8" t="s">
        <v>80</v>
      </c>
    </row>
    <row r="9" spans="1:4" x14ac:dyDescent="0.25">
      <c r="A9" t="s">
        <v>19</v>
      </c>
      <c r="B9">
        <v>3.5999999999999999E-3</v>
      </c>
      <c r="D9" t="s">
        <v>80</v>
      </c>
    </row>
    <row r="10" spans="1:4" x14ac:dyDescent="0.25">
      <c r="A10" t="s">
        <v>72</v>
      </c>
      <c r="B10">
        <f>B8/B9</f>
        <v>22420</v>
      </c>
      <c r="D10" t="s">
        <v>80</v>
      </c>
    </row>
    <row r="12" spans="1:4" x14ac:dyDescent="0.25">
      <c r="A12" s="6" t="s">
        <v>30</v>
      </c>
    </row>
    <row r="13" spans="1:4" x14ac:dyDescent="0.25">
      <c r="A13" t="s">
        <v>35</v>
      </c>
      <c r="B13">
        <v>844</v>
      </c>
      <c r="D13" t="s">
        <v>0</v>
      </c>
    </row>
    <row r="14" spans="1:4" x14ac:dyDescent="0.25">
      <c r="A14" t="s">
        <v>36</v>
      </c>
      <c r="B14" s="15">
        <f>B13*B20</f>
        <v>2764.6996777029017</v>
      </c>
      <c r="D14" t="s">
        <v>81</v>
      </c>
    </row>
    <row r="16" spans="1:4" x14ac:dyDescent="0.25">
      <c r="A16" s="6" t="s">
        <v>89</v>
      </c>
    </row>
    <row r="17" spans="1:4" x14ac:dyDescent="0.25">
      <c r="A17" t="s">
        <v>82</v>
      </c>
      <c r="B17">
        <v>0.95</v>
      </c>
      <c r="D17" t="s">
        <v>0</v>
      </c>
    </row>
    <row r="18" spans="1:4" x14ac:dyDescent="0.25">
      <c r="A18" t="s">
        <v>83</v>
      </c>
      <c r="B18">
        <v>1.2</v>
      </c>
      <c r="D18" t="s">
        <v>0</v>
      </c>
    </row>
    <row r="19" spans="1:4" x14ac:dyDescent="0.25">
      <c r="A19" t="s">
        <v>33</v>
      </c>
      <c r="B19">
        <v>13</v>
      </c>
      <c r="D19" t="s">
        <v>0</v>
      </c>
    </row>
    <row r="20" spans="1:4" x14ac:dyDescent="0.25">
      <c r="A20" t="s">
        <v>34</v>
      </c>
      <c r="B20">
        <f>(1.12*B19-0.02*B19*B19)/3.413</f>
        <v>3.2757105186053339</v>
      </c>
      <c r="D20" t="s">
        <v>81</v>
      </c>
    </row>
    <row r="21" spans="1:4" x14ac:dyDescent="0.25">
      <c r="A21" t="s">
        <v>16</v>
      </c>
      <c r="B21" s="7">
        <v>18250</v>
      </c>
      <c r="D21" t="s">
        <v>0</v>
      </c>
    </row>
    <row r="22" spans="1:4" x14ac:dyDescent="0.25">
      <c r="A22" t="s">
        <v>8</v>
      </c>
      <c r="B22">
        <v>15</v>
      </c>
      <c r="D22" t="s">
        <v>0</v>
      </c>
    </row>
    <row r="23" spans="1:4" x14ac:dyDescent="0.25">
      <c r="A23" t="s">
        <v>91</v>
      </c>
      <c r="B23">
        <v>0.81</v>
      </c>
      <c r="D23" t="s">
        <v>0</v>
      </c>
    </row>
    <row r="24" spans="1:4" x14ac:dyDescent="0.25">
      <c r="A24" t="s">
        <v>96</v>
      </c>
      <c r="B24" s="7">
        <v>2500</v>
      </c>
      <c r="D24" t="s">
        <v>0</v>
      </c>
    </row>
    <row r="25" spans="1:4" x14ac:dyDescent="0.25">
      <c r="A25" t="s">
        <v>121</v>
      </c>
      <c r="B25" s="59">
        <v>0.14000000000000001</v>
      </c>
    </row>
    <row r="26" spans="1:4" x14ac:dyDescent="0.25">
      <c r="A26" t="s">
        <v>130</v>
      </c>
      <c r="B26" s="59">
        <v>4.4000000000000004</v>
      </c>
    </row>
    <row r="28" spans="1:4" x14ac:dyDescent="0.25">
      <c r="A28" s="6" t="s">
        <v>90</v>
      </c>
    </row>
    <row r="29" spans="1:4" x14ac:dyDescent="0.25">
      <c r="A29" t="s">
        <v>17</v>
      </c>
      <c r="B29">
        <v>10</v>
      </c>
      <c r="D29" t="s">
        <v>106</v>
      </c>
    </row>
    <row r="30" spans="1:4" x14ac:dyDescent="0.25">
      <c r="A30" t="s">
        <v>9</v>
      </c>
      <c r="B30">
        <f>B29/3.41</f>
        <v>2.9325513196480939</v>
      </c>
      <c r="D30" t="s">
        <v>84</v>
      </c>
    </row>
    <row r="31" spans="1:4" x14ac:dyDescent="0.25">
      <c r="A31" t="s">
        <v>39</v>
      </c>
      <c r="B31">
        <v>21</v>
      </c>
      <c r="D31" t="s">
        <v>40</v>
      </c>
    </row>
    <row r="32" spans="1:4" x14ac:dyDescent="0.25">
      <c r="A32" t="s">
        <v>41</v>
      </c>
      <c r="B32">
        <f>(1.12*B31-0.02*B31*B31)/3.413</f>
        <v>4.307061236448873</v>
      </c>
      <c r="D32" t="s">
        <v>85</v>
      </c>
    </row>
    <row r="33" spans="1:4" x14ac:dyDescent="0.25">
      <c r="A33" t="s">
        <v>6</v>
      </c>
      <c r="B33" s="3">
        <v>11100</v>
      </c>
      <c r="D33" t="s">
        <v>0</v>
      </c>
    </row>
    <row r="34" spans="1:4" x14ac:dyDescent="0.25">
      <c r="A34" t="s">
        <v>7</v>
      </c>
      <c r="B34">
        <v>15</v>
      </c>
      <c r="D34" s="8" t="s">
        <v>18</v>
      </c>
    </row>
    <row r="35" spans="1:4" x14ac:dyDescent="0.25">
      <c r="A35" t="s">
        <v>50</v>
      </c>
      <c r="B35">
        <v>3.75</v>
      </c>
      <c r="D35" t="s">
        <v>86</v>
      </c>
    </row>
    <row r="36" spans="1:4" x14ac:dyDescent="0.25">
      <c r="A36" s="16" t="s">
        <v>6</v>
      </c>
      <c r="B36" s="17">
        <v>2457</v>
      </c>
      <c r="D36" t="s">
        <v>86</v>
      </c>
    </row>
    <row r="37" spans="1:4" x14ac:dyDescent="0.25">
      <c r="A37" s="16" t="s">
        <v>52</v>
      </c>
      <c r="B37" s="17">
        <v>1800</v>
      </c>
      <c r="D37" t="s">
        <v>87</v>
      </c>
    </row>
    <row r="38" spans="1:4" x14ac:dyDescent="0.25">
      <c r="A38" s="16" t="s">
        <v>53</v>
      </c>
      <c r="B38" s="17">
        <f>B36+B37</f>
        <v>4257</v>
      </c>
      <c r="D38" t="s">
        <v>88</v>
      </c>
    </row>
    <row r="39" spans="1:4" x14ac:dyDescent="0.25">
      <c r="A39" s="16" t="s">
        <v>8</v>
      </c>
      <c r="B39" s="16">
        <v>15</v>
      </c>
      <c r="D39" t="s">
        <v>0</v>
      </c>
    </row>
    <row r="40" spans="1:4" x14ac:dyDescent="0.25">
      <c r="A40" s="16" t="s">
        <v>121</v>
      </c>
      <c r="B40" s="51">
        <v>7.9</v>
      </c>
      <c r="D40" t="s">
        <v>0</v>
      </c>
    </row>
    <row r="41" spans="1:4" x14ac:dyDescent="0.25">
      <c r="A41" s="16" t="s">
        <v>130</v>
      </c>
      <c r="B41" s="51">
        <v>5.0999999999999996</v>
      </c>
    </row>
    <row r="43" spans="1:4" x14ac:dyDescent="0.25">
      <c r="A43" s="6" t="s">
        <v>10</v>
      </c>
    </row>
    <row r="44" spans="1:4" x14ac:dyDescent="0.25">
      <c r="A44" t="s">
        <v>11</v>
      </c>
    </row>
    <row r="46" spans="1:4" x14ac:dyDescent="0.25">
      <c r="A46" s="6" t="s">
        <v>14</v>
      </c>
    </row>
    <row r="47" spans="1:4" x14ac:dyDescent="0.25">
      <c r="A47" t="s">
        <v>15</v>
      </c>
      <c r="B47">
        <v>6.08E-2</v>
      </c>
      <c r="D47" t="s">
        <v>24</v>
      </c>
    </row>
    <row r="48" spans="1:4" x14ac:dyDescent="0.25">
      <c r="A48" t="s">
        <v>62</v>
      </c>
      <c r="B48">
        <v>15</v>
      </c>
      <c r="D48" t="s">
        <v>116</v>
      </c>
    </row>
    <row r="50" spans="1:41" x14ac:dyDescent="0.25">
      <c r="A50" s="6" t="s">
        <v>21</v>
      </c>
    </row>
    <row r="51" spans="1:41" x14ac:dyDescent="0.25">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41" x14ac:dyDescent="0.25">
      <c r="A52" s="2" t="s">
        <v>1</v>
      </c>
      <c r="D52" s="2" t="s">
        <v>13</v>
      </c>
      <c r="F52" s="5" t="s">
        <v>119</v>
      </c>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x14ac:dyDescent="0.25">
      <c r="A53" s="2" t="s">
        <v>2</v>
      </c>
      <c r="D53" s="2" t="s">
        <v>13</v>
      </c>
      <c r="F53" s="5" t="s">
        <v>119</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41" x14ac:dyDescent="0.25">
      <c r="A54" s="2" t="s">
        <v>3</v>
      </c>
      <c r="D54" s="2" t="s">
        <v>92</v>
      </c>
      <c r="F54" s="5" t="s">
        <v>119</v>
      </c>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1:41" x14ac:dyDescent="0.25">
      <c r="A55" s="2"/>
      <c r="D55" s="2"/>
      <c r="F55" s="5"/>
    </row>
    <row r="56" spans="1:41" x14ac:dyDescent="0.25">
      <c r="A56" s="2" t="s">
        <v>4</v>
      </c>
      <c r="D56" s="2" t="s">
        <v>120</v>
      </c>
      <c r="F56" s="5" t="s">
        <v>119</v>
      </c>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row>
    <row r="57" spans="1:41" x14ac:dyDescent="0.25">
      <c r="A57" s="2" t="s">
        <v>133</v>
      </c>
      <c r="D57" s="2" t="s">
        <v>135</v>
      </c>
      <c r="F57" s="5" t="s">
        <v>119</v>
      </c>
      <c r="G57" s="5"/>
      <c r="H57" s="5"/>
      <c r="I57" s="5"/>
      <c r="J57" s="5"/>
      <c r="K57" s="5"/>
      <c r="L57" s="5"/>
      <c r="M57" s="46"/>
      <c r="N57" s="46"/>
      <c r="O57" s="46"/>
      <c r="P57" s="46"/>
      <c r="Q57" s="46"/>
      <c r="R57" s="46"/>
      <c r="S57" s="46"/>
      <c r="T57" s="46"/>
      <c r="U57" s="46"/>
      <c r="V57" s="46"/>
      <c r="W57" s="46"/>
      <c r="X57" s="46"/>
      <c r="Y57" s="46"/>
      <c r="Z57" s="46"/>
      <c r="AA57" s="46"/>
      <c r="AB57" s="46"/>
      <c r="AC57" s="46"/>
      <c r="AD57" s="46"/>
      <c r="AE57" s="46"/>
      <c r="AF57" s="46"/>
      <c r="AG57" s="46"/>
      <c r="AH57" s="5"/>
      <c r="AI57" s="5"/>
    </row>
    <row r="58" spans="1:41" x14ac:dyDescent="0.25">
      <c r="A58" s="2" t="s">
        <v>134</v>
      </c>
      <c r="D58" s="2" t="s">
        <v>135</v>
      </c>
      <c r="F58" s="5" t="s">
        <v>119</v>
      </c>
    </row>
    <row r="59" spans="1:41" x14ac:dyDescent="0.25">
      <c r="A59" s="6" t="s">
        <v>64</v>
      </c>
      <c r="G59" s="2" t="s">
        <v>1</v>
      </c>
      <c r="H59" s="2" t="s">
        <v>2</v>
      </c>
      <c r="I59" s="2" t="s">
        <v>3</v>
      </c>
      <c r="J59" s="2"/>
      <c r="K59" s="2" t="s">
        <v>4</v>
      </c>
      <c r="L59" s="2" t="s">
        <v>131</v>
      </c>
      <c r="M59" s="2" t="s">
        <v>132</v>
      </c>
    </row>
    <row r="60" spans="1:41" x14ac:dyDescent="0.25">
      <c r="B60" s="28">
        <v>0.23</v>
      </c>
      <c r="D60" s="8" t="s">
        <v>93</v>
      </c>
      <c r="F60" s="1">
        <v>2021</v>
      </c>
      <c r="G60" s="5">
        <v>0.16647608883736154</v>
      </c>
      <c r="H60" s="4">
        <v>7.8299999999999995E-2</v>
      </c>
      <c r="I60" s="5">
        <f t="shared" ref="I60:I89" si="0">G60+H60</f>
        <v>0.24477608883736152</v>
      </c>
      <c r="K60" s="5">
        <v>2.2934135260703967E-2</v>
      </c>
      <c r="M60" s="60">
        <v>0</v>
      </c>
      <c r="N60" s="5"/>
      <c r="O60" s="47"/>
    </row>
    <row r="61" spans="1:41" x14ac:dyDescent="0.25">
      <c r="F61" s="1">
        <v>2022</v>
      </c>
      <c r="G61" s="5">
        <v>0.18648959650113539</v>
      </c>
      <c r="H61" s="4">
        <v>9.7900000000000001E-2</v>
      </c>
      <c r="I61" s="5">
        <f t="shared" si="0"/>
        <v>0.28438959650113538</v>
      </c>
      <c r="K61" s="5">
        <v>2.2983944431130075E-2</v>
      </c>
      <c r="L61" s="49">
        <v>0</v>
      </c>
      <c r="M61" s="60">
        <v>2.9378762566663656</v>
      </c>
      <c r="N61" s="5"/>
      <c r="O61" s="47"/>
    </row>
    <row r="62" spans="1:41" x14ac:dyDescent="0.25">
      <c r="F62" s="1">
        <v>2023</v>
      </c>
      <c r="G62" s="5">
        <v>0.18470751735613111</v>
      </c>
      <c r="H62" s="4">
        <v>0.12730000000000002</v>
      </c>
      <c r="I62" s="5">
        <f t="shared" si="0"/>
        <v>0.31200751735613114</v>
      </c>
      <c r="K62" s="5">
        <v>2.8647469951319216E-2</v>
      </c>
      <c r="L62" s="49">
        <v>8.2600381328542927</v>
      </c>
      <c r="M62" s="60">
        <v>8.1395333449495784</v>
      </c>
      <c r="N62" s="5"/>
      <c r="O62" s="47"/>
    </row>
    <row r="63" spans="1:41" x14ac:dyDescent="0.25">
      <c r="F63" s="1">
        <v>2024</v>
      </c>
      <c r="G63" s="5">
        <v>0.1767401094211758</v>
      </c>
      <c r="H63" s="4">
        <v>0.15670000000000006</v>
      </c>
      <c r="I63" s="5">
        <f t="shared" si="0"/>
        <v>0.33344010942117586</v>
      </c>
      <c r="K63" s="5">
        <v>2.7423621203524921E-2</v>
      </c>
      <c r="L63" s="49">
        <v>0</v>
      </c>
      <c r="M63" s="60">
        <v>6.2513572874634828</v>
      </c>
      <c r="N63" s="5"/>
      <c r="O63" s="47"/>
    </row>
    <row r="64" spans="1:41" x14ac:dyDescent="0.25">
      <c r="F64" s="1">
        <v>2025</v>
      </c>
      <c r="G64" s="5">
        <v>0.21210806386771333</v>
      </c>
      <c r="H64" s="4">
        <v>0.1861000000000001</v>
      </c>
      <c r="I64" s="5">
        <f t="shared" si="0"/>
        <v>0.39820806386771346</v>
      </c>
      <c r="K64" s="5">
        <v>2.8463857853949889E-2</v>
      </c>
      <c r="L64" s="49">
        <v>5.3161823175535279</v>
      </c>
      <c r="M64" s="60">
        <v>9.8766935991460603</v>
      </c>
      <c r="N64" s="5"/>
      <c r="O64" s="47"/>
    </row>
    <row r="65" spans="6:15" x14ac:dyDescent="0.25">
      <c r="F65" s="1">
        <v>2026</v>
      </c>
      <c r="G65" s="5">
        <v>0.21764803798114235</v>
      </c>
      <c r="H65" s="4">
        <v>0.21550000000000014</v>
      </c>
      <c r="I65" s="5">
        <f t="shared" si="0"/>
        <v>0.43314803798114249</v>
      </c>
      <c r="K65" s="5">
        <v>3.2976399382043137E-2</v>
      </c>
      <c r="L65" s="49">
        <v>9.817668325991189</v>
      </c>
      <c r="M65" s="60">
        <v>10.41329185236912</v>
      </c>
      <c r="N65" s="5"/>
      <c r="O65" s="47"/>
    </row>
    <row r="66" spans="6:15" x14ac:dyDescent="0.25">
      <c r="F66" s="1">
        <v>2027</v>
      </c>
      <c r="G66" s="5">
        <v>0.21637854363534265</v>
      </c>
      <c r="H66" s="4">
        <v>0.24490000000000017</v>
      </c>
      <c r="I66" s="5">
        <f t="shared" si="0"/>
        <v>0.46127854363534282</v>
      </c>
      <c r="K66" s="5">
        <v>3.2362191091449687E-2</v>
      </c>
      <c r="L66" s="49">
        <v>9.4758252324159411</v>
      </c>
      <c r="M66" s="60">
        <v>10.219050821566771</v>
      </c>
      <c r="N66" s="5"/>
      <c r="O66" s="47"/>
    </row>
    <row r="67" spans="6:15" x14ac:dyDescent="0.25">
      <c r="F67" s="1">
        <v>2028</v>
      </c>
      <c r="G67" s="5">
        <v>0.23511840771052198</v>
      </c>
      <c r="H67" s="4">
        <v>0.27430000000000021</v>
      </c>
      <c r="I67" s="5">
        <f t="shared" si="0"/>
        <v>0.50941840771052216</v>
      </c>
      <c r="K67" s="5">
        <v>3.3045604666817184E-2</v>
      </c>
      <c r="L67" s="49">
        <v>10.12673362649519</v>
      </c>
      <c r="M67" s="60">
        <v>8.6831617534122234</v>
      </c>
      <c r="N67" s="5"/>
      <c r="O67" s="47"/>
    </row>
    <row r="68" spans="6:15" x14ac:dyDescent="0.25">
      <c r="F68" s="1">
        <v>2029</v>
      </c>
      <c r="G68" s="5">
        <v>0.24536218543837618</v>
      </c>
      <c r="H68" s="4">
        <v>0.30370000000000025</v>
      </c>
      <c r="I68" s="5">
        <f t="shared" si="0"/>
        <v>0.54906218543837637</v>
      </c>
      <c r="K68" s="5">
        <v>3.296580510100116E-2</v>
      </c>
      <c r="L68" s="49">
        <v>9.0411081725630797</v>
      </c>
      <c r="M68" s="60">
        <v>10.224993206691851</v>
      </c>
      <c r="N68" s="5"/>
      <c r="O68" s="47"/>
    </row>
    <row r="69" spans="6:15" x14ac:dyDescent="0.25">
      <c r="F69" s="1">
        <v>2030</v>
      </c>
      <c r="G69" s="5">
        <v>0.25384491988420493</v>
      </c>
      <c r="H69" s="4">
        <v>0.33310000000000028</v>
      </c>
      <c r="I69" s="5">
        <f t="shared" si="0"/>
        <v>0.58694491988420516</v>
      </c>
      <c r="K69" s="5">
        <v>3.6234864960790855E-2</v>
      </c>
      <c r="L69" s="49">
        <v>8.5561156969361303</v>
      </c>
      <c r="M69" s="60">
        <v>10.27714761066397</v>
      </c>
      <c r="N69" s="5"/>
      <c r="O69" s="47"/>
    </row>
    <row r="70" spans="6:15" x14ac:dyDescent="0.25">
      <c r="F70" s="1">
        <v>2031</v>
      </c>
      <c r="G70" s="5">
        <v>0.27493639630057337</v>
      </c>
      <c r="H70" s="4">
        <f>H69+$B$48*H$60/40</f>
        <v>0.3624625000000003</v>
      </c>
      <c r="I70" s="5">
        <f t="shared" si="0"/>
        <v>0.63739889630057367</v>
      </c>
      <c r="K70" s="5">
        <v>3.5644671682385769E-2</v>
      </c>
      <c r="L70" s="49">
        <v>9.2430612971932824</v>
      </c>
      <c r="M70" s="60">
        <v>10.301097077107622</v>
      </c>
      <c r="N70" s="5"/>
      <c r="O70" s="47"/>
    </row>
    <row r="71" spans="6:15" x14ac:dyDescent="0.25">
      <c r="F71" s="1">
        <v>2032</v>
      </c>
      <c r="G71" s="5">
        <v>0.29032456444086008</v>
      </c>
      <c r="H71" s="4">
        <f t="shared" ref="H71:H89" si="1">H70+$B$48*H$60/40</f>
        <v>0.39182500000000031</v>
      </c>
      <c r="I71" s="5">
        <f t="shared" si="0"/>
        <v>0.68214956444086039</v>
      </c>
      <c r="K71" s="5">
        <v>3.4328527037782407E-2</v>
      </c>
      <c r="L71" s="49">
        <v>10.053586256728401</v>
      </c>
      <c r="M71" s="60">
        <v>10.296800396897439</v>
      </c>
      <c r="N71" s="5"/>
      <c r="O71" s="47"/>
    </row>
    <row r="72" spans="6:15" x14ac:dyDescent="0.25">
      <c r="F72" s="1">
        <v>2033</v>
      </c>
      <c r="G72" s="5">
        <v>0.29711185763956643</v>
      </c>
      <c r="H72" s="4">
        <f t="shared" si="1"/>
        <v>0.42118750000000033</v>
      </c>
      <c r="I72" s="5">
        <f t="shared" si="0"/>
        <v>0.71829935763956676</v>
      </c>
      <c r="K72" s="5">
        <v>3.4738632912218952E-2</v>
      </c>
      <c r="L72" s="49">
        <v>8.3935561713374209</v>
      </c>
      <c r="M72" s="60">
        <v>10.718664545587384</v>
      </c>
      <c r="N72" s="5"/>
      <c r="O72" s="47"/>
    </row>
    <row r="73" spans="6:15" x14ac:dyDescent="0.25">
      <c r="F73" s="1">
        <v>2034</v>
      </c>
      <c r="G73" s="5">
        <v>0.31945632081952791</v>
      </c>
      <c r="H73" s="4">
        <f t="shared" si="1"/>
        <v>0.45055000000000034</v>
      </c>
      <c r="I73" s="5">
        <f t="shared" si="0"/>
        <v>0.77000632081952824</v>
      </c>
      <c r="K73" s="5">
        <v>3.432914342747994E-2</v>
      </c>
      <c r="L73" s="49">
        <v>9.5808488934721332</v>
      </c>
      <c r="M73" s="60">
        <v>9.6133329406382515</v>
      </c>
      <c r="N73" s="5"/>
      <c r="O73" s="47"/>
    </row>
    <row r="74" spans="6:15" x14ac:dyDescent="0.25">
      <c r="F74" s="1">
        <v>2035</v>
      </c>
      <c r="G74" s="5">
        <v>0.32472481072152082</v>
      </c>
      <c r="H74" s="4">
        <f t="shared" si="1"/>
        <v>0.47991250000000035</v>
      </c>
      <c r="I74" s="5">
        <f t="shared" si="0"/>
        <v>0.80463731072152123</v>
      </c>
      <c r="K74" s="5">
        <v>3.7259272328279622E-2</v>
      </c>
      <c r="L74" s="49">
        <v>8.688096153547848</v>
      </c>
      <c r="M74" s="60">
        <v>10.078452612776582</v>
      </c>
      <c r="N74" s="5"/>
      <c r="O74" s="47"/>
    </row>
    <row r="75" spans="6:15" x14ac:dyDescent="0.25">
      <c r="F75" s="1">
        <v>2036</v>
      </c>
      <c r="G75" s="5">
        <v>0.31243284830263329</v>
      </c>
      <c r="H75" s="4">
        <f t="shared" si="1"/>
        <v>0.50927500000000037</v>
      </c>
      <c r="I75" s="5">
        <f t="shared" si="0"/>
        <v>0.82170784830263366</v>
      </c>
      <c r="K75" s="5">
        <v>3.831843873777812E-2</v>
      </c>
      <c r="L75" s="49">
        <v>9.0075967566987405</v>
      </c>
      <c r="M75" s="60">
        <v>9.9893452516069825</v>
      </c>
      <c r="N75" s="5"/>
      <c r="O75" s="47"/>
    </row>
    <row r="76" spans="6:15" x14ac:dyDescent="0.25">
      <c r="F76" s="1">
        <v>2037</v>
      </c>
      <c r="G76" s="5">
        <v>0.33581375714266293</v>
      </c>
      <c r="H76" s="4">
        <f t="shared" si="1"/>
        <v>0.53863750000000032</v>
      </c>
      <c r="I76" s="5">
        <f t="shared" si="0"/>
        <v>0.87445125714266325</v>
      </c>
      <c r="K76" s="5">
        <v>3.8717038175856457E-2</v>
      </c>
      <c r="L76" s="49">
        <v>9.1546289625915485</v>
      </c>
      <c r="M76" s="60">
        <v>9.9219550546033677</v>
      </c>
      <c r="N76" s="5"/>
      <c r="O76" s="47"/>
    </row>
    <row r="77" spans="6:15" x14ac:dyDescent="0.25">
      <c r="F77" s="1">
        <v>2038</v>
      </c>
      <c r="G77" s="5">
        <v>0.37118717201863138</v>
      </c>
      <c r="H77" s="4">
        <f t="shared" si="1"/>
        <v>0.56800000000000028</v>
      </c>
      <c r="I77" s="5">
        <f t="shared" si="0"/>
        <v>0.93918717201863167</v>
      </c>
      <c r="K77" s="5">
        <v>4.1165947426802345E-2</v>
      </c>
      <c r="L77" s="49">
        <v>9.888145255551132</v>
      </c>
      <c r="M77" s="60">
        <v>10.120473606897278</v>
      </c>
      <c r="N77" s="5"/>
      <c r="O77" s="47"/>
    </row>
    <row r="78" spans="6:15" x14ac:dyDescent="0.25">
      <c r="F78" s="1">
        <v>2039</v>
      </c>
      <c r="G78" s="5">
        <v>0.37708694762250894</v>
      </c>
      <c r="H78" s="4">
        <f t="shared" si="1"/>
        <v>0.59736250000000024</v>
      </c>
      <c r="I78" s="5">
        <f t="shared" si="0"/>
        <v>0.97444944762250918</v>
      </c>
      <c r="K78" s="5">
        <v>4.3858759245269524E-2</v>
      </c>
      <c r="L78" s="49">
        <v>8.1546870215706697</v>
      </c>
      <c r="M78" s="60">
        <v>10.287781432469284</v>
      </c>
      <c r="N78" s="5"/>
      <c r="O78" s="47"/>
    </row>
    <row r="79" spans="6:15" x14ac:dyDescent="0.25">
      <c r="F79" s="1">
        <v>2040</v>
      </c>
      <c r="G79" s="5">
        <v>0.38068874449722701</v>
      </c>
      <c r="H79" s="4">
        <f t="shared" si="1"/>
        <v>0.6267250000000002</v>
      </c>
      <c r="I79" s="5">
        <f t="shared" si="0"/>
        <v>1.0074137444972271</v>
      </c>
      <c r="K79" s="5">
        <v>4.6591284879710995E-2</v>
      </c>
      <c r="L79" s="50">
        <v>7.8505885336810604</v>
      </c>
      <c r="M79" s="61">
        <v>10.334611511624543</v>
      </c>
      <c r="N79" s="5"/>
      <c r="O79" s="48"/>
    </row>
    <row r="80" spans="6:15" x14ac:dyDescent="0.25">
      <c r="F80" s="1">
        <v>2041</v>
      </c>
      <c r="G80" s="5">
        <v>0.38341125789342295</v>
      </c>
      <c r="H80" s="4">
        <f t="shared" si="1"/>
        <v>0.65608750000000016</v>
      </c>
      <c r="I80" s="5">
        <f t="shared" si="0"/>
        <v>1.0394987578934232</v>
      </c>
      <c r="K80" s="5">
        <v>5.1852777758717439E-2</v>
      </c>
      <c r="L80" s="52">
        <v>7.8505885336810604</v>
      </c>
      <c r="M80" s="62">
        <v>10.334611511624543</v>
      </c>
      <c r="N80" t="s">
        <v>127</v>
      </c>
      <c r="O80" s="46"/>
    </row>
    <row r="81" spans="6:15" x14ac:dyDescent="0.25">
      <c r="F81" s="1">
        <v>2042</v>
      </c>
      <c r="G81" s="5">
        <v>0.36824844500098863</v>
      </c>
      <c r="H81" s="4">
        <f t="shared" si="1"/>
        <v>0.68545000000000011</v>
      </c>
      <c r="I81" s="5">
        <f t="shared" si="0"/>
        <v>1.0536984450009887</v>
      </c>
      <c r="K81" s="5">
        <v>6.123748686967477E-2</v>
      </c>
      <c r="L81" s="52">
        <v>7.8505885336810604</v>
      </c>
      <c r="M81" s="62">
        <v>10.334611511624543</v>
      </c>
      <c r="N81" t="s">
        <v>126</v>
      </c>
      <c r="O81" s="46"/>
    </row>
    <row r="82" spans="6:15" x14ac:dyDescent="0.25">
      <c r="F82" s="1">
        <v>2043</v>
      </c>
      <c r="G82" s="5">
        <v>0.37555688995260939</v>
      </c>
      <c r="H82" s="4">
        <f t="shared" si="1"/>
        <v>0.71481250000000007</v>
      </c>
      <c r="I82" s="5">
        <f t="shared" si="0"/>
        <v>1.0903693899526095</v>
      </c>
      <c r="K82" s="5"/>
    </row>
    <row r="83" spans="6:15" x14ac:dyDescent="0.25">
      <c r="F83" s="1">
        <v>2044</v>
      </c>
      <c r="G83" s="5">
        <v>0.40664372412792482</v>
      </c>
      <c r="H83" s="4">
        <f t="shared" si="1"/>
        <v>0.74417500000000003</v>
      </c>
      <c r="I83" s="5">
        <f t="shared" si="0"/>
        <v>1.1508187241279249</v>
      </c>
      <c r="K83" s="5"/>
    </row>
    <row r="84" spans="6:15" x14ac:dyDescent="0.25">
      <c r="F84" s="1">
        <v>2045</v>
      </c>
      <c r="G84" s="5">
        <v>0.43834521953064376</v>
      </c>
      <c r="H84" s="4">
        <f t="shared" si="1"/>
        <v>0.77353749999999999</v>
      </c>
      <c r="I84" s="5">
        <f t="shared" si="0"/>
        <v>1.2118827195306436</v>
      </c>
      <c r="K84" s="5"/>
    </row>
    <row r="85" spans="6:15" x14ac:dyDescent="0.25">
      <c r="F85" s="1">
        <v>2046</v>
      </c>
      <c r="G85" s="5">
        <v>0.45342287044826879</v>
      </c>
      <c r="H85" s="4">
        <f t="shared" si="1"/>
        <v>0.80289999999999995</v>
      </c>
      <c r="I85" s="5">
        <f t="shared" si="0"/>
        <v>1.2563228704482687</v>
      </c>
      <c r="K85" s="5"/>
    </row>
    <row r="86" spans="6:15" x14ac:dyDescent="0.25">
      <c r="F86" s="1">
        <v>2047</v>
      </c>
      <c r="G86" s="5">
        <v>0.46881123136015351</v>
      </c>
      <c r="H86" s="4">
        <f t="shared" si="1"/>
        <v>0.83226249999999991</v>
      </c>
      <c r="I86" s="5">
        <f t="shared" si="0"/>
        <v>1.3010737313601535</v>
      </c>
      <c r="K86" s="5"/>
    </row>
    <row r="87" spans="6:15" x14ac:dyDescent="0.25">
      <c r="F87" s="1">
        <v>2048</v>
      </c>
      <c r="G87" s="5">
        <v>0.48502264407748752</v>
      </c>
      <c r="H87" s="4">
        <f t="shared" si="1"/>
        <v>0.86162499999999986</v>
      </c>
      <c r="I87" s="5">
        <f t="shared" si="0"/>
        <v>1.3466476440774873</v>
      </c>
      <c r="K87" s="5"/>
    </row>
    <row r="88" spans="6:15" x14ac:dyDescent="0.25">
      <c r="F88" s="1">
        <v>2049</v>
      </c>
      <c r="G88" s="5">
        <v>0.50206994897992829</v>
      </c>
      <c r="H88" s="4">
        <f t="shared" si="1"/>
        <v>0.89098749999999982</v>
      </c>
      <c r="I88" s="5">
        <f t="shared" si="0"/>
        <v>1.3930574489799281</v>
      </c>
      <c r="K88" s="5"/>
    </row>
    <row r="89" spans="6:15" x14ac:dyDescent="0.25">
      <c r="F89" s="1">
        <v>2050</v>
      </c>
      <c r="G89" s="5">
        <v>0.51946650532854122</v>
      </c>
      <c r="H89" s="4">
        <f t="shared" si="1"/>
        <v>0.92034999999999978</v>
      </c>
      <c r="I89" s="5">
        <f t="shared" si="0"/>
        <v>1.439816505328541</v>
      </c>
      <c r="K89" s="5"/>
    </row>
  </sheetData>
  <hyperlinks>
    <hyperlink ref="D34" r:id="rId1" display="http://www.rmi.org/insights/reports/economics-electrifying-buildings/" xr:uid="{00000000-0004-0000-0100-000000000000}"/>
    <hyperlink ref="D60" r:id="rId2" xr:uid="{5C95CAE3-C1EE-46E6-BDF3-AB340915266F}"/>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57"/>
  <sheetViews>
    <sheetView tabSelected="1" topLeftCell="A10" workbookViewId="0">
      <pane xSplit="1" topLeftCell="B1" activePane="topRight" state="frozen"/>
      <selection activeCell="A127" sqref="A127"/>
      <selection pane="topRight" activeCell="C31" sqref="C31"/>
    </sheetView>
  </sheetViews>
  <sheetFormatPr defaultRowHeight="15" x14ac:dyDescent="0.25"/>
  <cols>
    <col min="1" max="1" width="37.7109375" customWidth="1"/>
    <col min="2" max="2" width="18.140625" style="10" customWidth="1"/>
    <col min="3" max="3" width="20.85546875" style="22" customWidth="1"/>
    <col min="4" max="4" width="17.140625" style="10" customWidth="1"/>
    <col min="5" max="5" width="17.140625" style="22" customWidth="1"/>
    <col min="6" max="6" width="20.85546875" style="10" customWidth="1"/>
    <col min="7" max="7" width="20.85546875" style="22" customWidth="1"/>
    <col min="8" max="8" width="14.85546875" style="10" customWidth="1"/>
    <col min="9" max="9" width="14.85546875" style="22" customWidth="1"/>
    <col min="10" max="10" width="14.85546875" style="10" customWidth="1"/>
    <col min="11" max="20" width="9.5703125" bestFit="1" customWidth="1"/>
  </cols>
  <sheetData>
    <row r="1" spans="1:10" s="16" customFormat="1" ht="36.75" x14ac:dyDescent="0.25">
      <c r="A1" s="37" t="s">
        <v>76</v>
      </c>
      <c r="B1" s="22"/>
      <c r="C1" s="22"/>
      <c r="D1" s="22"/>
      <c r="E1" s="22"/>
      <c r="F1" s="53"/>
      <c r="G1" s="22"/>
      <c r="H1" s="22"/>
      <c r="I1" s="22"/>
      <c r="J1" s="22"/>
    </row>
    <row r="2" spans="1:10" s="16" customFormat="1" x14ac:dyDescent="0.25">
      <c r="B2" s="22"/>
      <c r="C2" s="22"/>
      <c r="D2" s="22"/>
      <c r="E2" s="22"/>
      <c r="G2" s="22"/>
      <c r="H2" s="22"/>
      <c r="I2" s="22"/>
      <c r="J2" s="22"/>
    </row>
    <row r="3" spans="1:10" s="33" customFormat="1" ht="127.5" customHeight="1" x14ac:dyDescent="0.25">
      <c r="B3" s="38" t="s">
        <v>112</v>
      </c>
      <c r="C3" s="39" t="s">
        <v>113</v>
      </c>
      <c r="D3" s="38" t="s">
        <v>118</v>
      </c>
      <c r="E3" s="39" t="s">
        <v>114</v>
      </c>
      <c r="F3" s="38" t="s">
        <v>129</v>
      </c>
      <c r="G3" s="39"/>
      <c r="H3" s="38" t="s">
        <v>107</v>
      </c>
      <c r="I3" s="40" t="s">
        <v>110</v>
      </c>
      <c r="J3" s="38" t="s">
        <v>109</v>
      </c>
    </row>
    <row r="4" spans="1:10" x14ac:dyDescent="0.25">
      <c r="A4" s="1"/>
    </row>
    <row r="5" spans="1:10" x14ac:dyDescent="0.25">
      <c r="A5" s="30" t="s">
        <v>73</v>
      </c>
    </row>
    <row r="6" spans="1:10" x14ac:dyDescent="0.25">
      <c r="A6" s="2" t="s">
        <v>111</v>
      </c>
      <c r="B6" s="34">
        <v>1707</v>
      </c>
      <c r="C6" s="28">
        <v>1707</v>
      </c>
      <c r="D6" s="34">
        <v>1707</v>
      </c>
      <c r="E6" s="28">
        <v>1707</v>
      </c>
      <c r="F6" s="34">
        <v>1707</v>
      </c>
      <c r="G6" s="28"/>
      <c r="H6" s="34">
        <v>1707</v>
      </c>
      <c r="I6" s="28">
        <v>1707</v>
      </c>
      <c r="J6" s="34">
        <v>1707</v>
      </c>
    </row>
    <row r="7" spans="1:10" x14ac:dyDescent="0.25">
      <c r="A7" s="2" t="s">
        <v>38</v>
      </c>
      <c r="B7" s="34">
        <v>2368</v>
      </c>
      <c r="C7" s="28">
        <v>2368</v>
      </c>
      <c r="D7" s="34">
        <v>2368</v>
      </c>
      <c r="E7" s="28">
        <v>2368</v>
      </c>
      <c r="F7" s="34">
        <v>2368</v>
      </c>
      <c r="G7" s="28"/>
      <c r="H7" s="34">
        <v>2368</v>
      </c>
      <c r="I7" s="28">
        <v>2368</v>
      </c>
      <c r="J7" s="34">
        <v>2368</v>
      </c>
    </row>
    <row r="8" spans="1:10" x14ac:dyDescent="0.25">
      <c r="A8" s="2" t="s">
        <v>49</v>
      </c>
      <c r="B8" s="34">
        <v>0</v>
      </c>
      <c r="C8" s="28">
        <v>267</v>
      </c>
      <c r="D8" s="34">
        <v>267</v>
      </c>
      <c r="E8" s="28">
        <v>267</v>
      </c>
      <c r="F8" s="34">
        <v>267</v>
      </c>
      <c r="G8" s="28"/>
      <c r="H8" s="34">
        <v>0</v>
      </c>
      <c r="I8" s="28">
        <v>0</v>
      </c>
      <c r="J8" s="34">
        <v>267</v>
      </c>
    </row>
    <row r="9" spans="1:10" x14ac:dyDescent="0.25">
      <c r="A9" s="2" t="s">
        <v>51</v>
      </c>
      <c r="B9" s="34">
        <v>0</v>
      </c>
      <c r="C9" s="28">
        <v>2822</v>
      </c>
      <c r="D9" s="34">
        <v>2822</v>
      </c>
      <c r="E9" s="28">
        <v>2822</v>
      </c>
      <c r="F9" s="34">
        <v>2822</v>
      </c>
      <c r="G9" s="28"/>
      <c r="H9" s="34">
        <v>0</v>
      </c>
      <c r="I9" s="28">
        <v>0</v>
      </c>
      <c r="J9" s="34">
        <v>2822</v>
      </c>
    </row>
    <row r="10" spans="1:10" x14ac:dyDescent="0.25">
      <c r="A10" s="2" t="s">
        <v>47</v>
      </c>
      <c r="B10" s="34">
        <v>10</v>
      </c>
      <c r="C10" s="28">
        <v>10</v>
      </c>
      <c r="D10" s="34">
        <v>10</v>
      </c>
      <c r="E10" s="28">
        <v>10</v>
      </c>
      <c r="F10" s="34">
        <v>10</v>
      </c>
      <c r="G10" s="28"/>
      <c r="H10" s="34">
        <v>13.2</v>
      </c>
      <c r="I10" s="28">
        <v>11</v>
      </c>
      <c r="J10" s="34">
        <v>10</v>
      </c>
    </row>
    <row r="11" spans="1:10" x14ac:dyDescent="0.25">
      <c r="A11" s="2" t="s">
        <v>54</v>
      </c>
      <c r="B11" s="34">
        <v>0.95</v>
      </c>
      <c r="C11" s="28">
        <v>0.95</v>
      </c>
      <c r="D11" s="34">
        <v>0.95</v>
      </c>
      <c r="E11" s="28">
        <v>1.2</v>
      </c>
      <c r="F11" s="34">
        <v>0.95</v>
      </c>
      <c r="G11" s="28"/>
      <c r="H11" s="34">
        <v>0.95</v>
      </c>
      <c r="I11" s="28">
        <v>0.95</v>
      </c>
      <c r="J11" s="34">
        <v>0.95</v>
      </c>
    </row>
    <row r="12" spans="1:10" x14ac:dyDescent="0.25">
      <c r="A12" s="2" t="s">
        <v>31</v>
      </c>
      <c r="B12" s="34">
        <v>20</v>
      </c>
      <c r="C12" s="28">
        <v>20</v>
      </c>
      <c r="D12" s="34">
        <v>20</v>
      </c>
      <c r="E12" s="28">
        <v>20</v>
      </c>
      <c r="F12" s="34">
        <v>20</v>
      </c>
      <c r="G12" s="28"/>
      <c r="H12" s="34">
        <v>20</v>
      </c>
      <c r="I12" s="28">
        <v>20</v>
      </c>
      <c r="J12" s="34">
        <v>20</v>
      </c>
    </row>
    <row r="13" spans="1:10" x14ac:dyDescent="0.25">
      <c r="A13" s="2" t="s">
        <v>32</v>
      </c>
      <c r="B13" s="34">
        <v>13</v>
      </c>
      <c r="C13" s="28">
        <v>13</v>
      </c>
      <c r="D13" s="34">
        <v>13</v>
      </c>
      <c r="E13" s="28">
        <v>13</v>
      </c>
      <c r="F13" s="34">
        <v>13</v>
      </c>
      <c r="G13" s="28"/>
      <c r="H13" s="34">
        <v>13</v>
      </c>
      <c r="I13" s="28">
        <v>13</v>
      </c>
      <c r="J13" s="34">
        <v>13</v>
      </c>
    </row>
    <row r="14" spans="1:10" x14ac:dyDescent="0.25">
      <c r="A14" s="2" t="s">
        <v>48</v>
      </c>
      <c r="B14" s="34">
        <v>3.75</v>
      </c>
      <c r="C14" s="28">
        <v>3.75</v>
      </c>
      <c r="D14" s="34">
        <v>3.75</v>
      </c>
      <c r="E14" s="28">
        <v>3.75</v>
      </c>
      <c r="F14" s="34">
        <v>3.75</v>
      </c>
      <c r="G14" s="28"/>
      <c r="H14" s="34">
        <v>3.75</v>
      </c>
      <c r="I14" s="28">
        <v>3.75</v>
      </c>
      <c r="J14" s="34">
        <v>3.75</v>
      </c>
    </row>
    <row r="15" spans="1:10" x14ac:dyDescent="0.25">
      <c r="A15" s="2" t="s">
        <v>55</v>
      </c>
      <c r="B15" s="34">
        <v>0.81</v>
      </c>
      <c r="C15" s="28">
        <v>0.81</v>
      </c>
      <c r="D15" s="34">
        <v>0.81</v>
      </c>
      <c r="E15" s="28">
        <v>1.2</v>
      </c>
      <c r="F15" s="34">
        <v>0.81</v>
      </c>
      <c r="G15" s="28"/>
      <c r="H15" s="34">
        <v>0.81</v>
      </c>
      <c r="I15" s="28">
        <v>0.81</v>
      </c>
      <c r="J15" s="34">
        <v>0.81</v>
      </c>
    </row>
    <row r="16" spans="1:10" x14ac:dyDescent="0.25">
      <c r="A16" s="2" t="s">
        <v>79</v>
      </c>
      <c r="B16" s="34">
        <v>3100</v>
      </c>
      <c r="C16" s="28">
        <v>-21843</v>
      </c>
      <c r="D16" s="34">
        <v>1557</v>
      </c>
      <c r="E16" s="28">
        <v>-2893</v>
      </c>
      <c r="F16" s="34">
        <v>4857</v>
      </c>
      <c r="G16" s="28"/>
      <c r="H16" s="34">
        <v>3100</v>
      </c>
      <c r="I16" s="28">
        <v>1340</v>
      </c>
      <c r="J16" s="34">
        <v>780</v>
      </c>
    </row>
    <row r="17" spans="1:24" x14ac:dyDescent="0.25">
      <c r="A17" s="2" t="s">
        <v>25</v>
      </c>
      <c r="B17" s="34">
        <v>2025</v>
      </c>
      <c r="C17" s="28">
        <v>2025</v>
      </c>
      <c r="D17" s="34">
        <v>2025</v>
      </c>
      <c r="E17" s="28">
        <v>2025</v>
      </c>
      <c r="F17" s="34">
        <v>2025</v>
      </c>
      <c r="G17" s="28"/>
      <c r="H17" s="34">
        <v>2025</v>
      </c>
      <c r="I17" s="28">
        <v>2025</v>
      </c>
      <c r="J17" s="34">
        <v>2025</v>
      </c>
    </row>
    <row r="18" spans="1:24" x14ac:dyDescent="0.25">
      <c r="A18" s="1"/>
    </row>
    <row r="19" spans="1:24" x14ac:dyDescent="0.25">
      <c r="A19" s="1" t="s">
        <v>74</v>
      </c>
    </row>
    <row r="20" spans="1:24" x14ac:dyDescent="0.25">
      <c r="A20" s="2" t="s">
        <v>59</v>
      </c>
      <c r="B20" s="35">
        <f>B38+B70+B102+B135</f>
        <v>22743.537455995018</v>
      </c>
      <c r="C20" s="35">
        <f t="shared" ref="C20:J20" si="0">C38+C70+C102+C135</f>
        <v>26092.688984453518</v>
      </c>
      <c r="D20" s="35">
        <f t="shared" si="0"/>
        <v>26092.688984453518</v>
      </c>
      <c r="E20" s="35">
        <f t="shared" si="0"/>
        <v>21200.768926667548</v>
      </c>
      <c r="F20" s="35">
        <f t="shared" si="0"/>
        <v>26092.688984453518</v>
      </c>
      <c r="G20" s="35">
        <f t="shared" si="0"/>
        <v>0</v>
      </c>
      <c r="H20" s="35">
        <f t="shared" si="0"/>
        <v>22743.537455995018</v>
      </c>
      <c r="I20" s="35">
        <f t="shared" si="0"/>
        <v>18642.862454008096</v>
      </c>
      <c r="J20" s="35">
        <f t="shared" si="0"/>
        <v>21992.013982466597</v>
      </c>
    </row>
    <row r="21" spans="1:24" x14ac:dyDescent="0.25">
      <c r="A21" s="2" t="s">
        <v>60</v>
      </c>
      <c r="B21" s="35">
        <f>B168+B231+B264</f>
        <v>13988.568473701764</v>
      </c>
      <c r="C21" s="23">
        <f t="shared" ref="C21" si="1">C168+C231+C264</f>
        <v>15103.657354310295</v>
      </c>
      <c r="D21" s="35">
        <f t="shared" ref="D21" si="2">D168+D231+D264</f>
        <v>15103.657354310295</v>
      </c>
      <c r="E21" s="23">
        <f t="shared" ref="E21:H21" si="3">E168+E231+E264</f>
        <v>15103.657354310295</v>
      </c>
      <c r="F21" s="35">
        <f t="shared" si="3"/>
        <v>15103.657354310295</v>
      </c>
      <c r="G21" s="23"/>
      <c r="H21" s="35">
        <f t="shared" si="3"/>
        <v>13826.158008769269</v>
      </c>
      <c r="I21" s="23">
        <f t="shared" ref="I21:J21" si="4">I168+I231+I264</f>
        <v>14324.09793397847</v>
      </c>
      <c r="J21" s="35">
        <f t="shared" si="4"/>
        <v>15103.657354310295</v>
      </c>
    </row>
    <row r="22" spans="1:24" x14ac:dyDescent="0.25">
      <c r="A22" s="2"/>
      <c r="B22" s="18"/>
    </row>
    <row r="23" spans="1:24" s="14" customFormat="1" x14ac:dyDescent="0.25">
      <c r="A23" s="28" t="s">
        <v>29</v>
      </c>
      <c r="B23" s="35">
        <f>B38+B70+B102+B135-B168-B231-B264</f>
        <v>8754.9689822932542</v>
      </c>
      <c r="C23" s="35">
        <f t="shared" ref="C23:J23" si="5">C38+C70+C102+C135-C168-C231-C264</f>
        <v>10989.031630143223</v>
      </c>
      <c r="D23" s="35">
        <f t="shared" si="5"/>
        <v>10989.031630143223</v>
      </c>
      <c r="E23" s="35">
        <f t="shared" si="5"/>
        <v>6097.1115723572539</v>
      </c>
      <c r="F23" s="35">
        <f t="shared" si="5"/>
        <v>10989.031630143223</v>
      </c>
      <c r="G23" s="35">
        <f t="shared" si="5"/>
        <v>0</v>
      </c>
      <c r="H23" s="35">
        <f t="shared" si="5"/>
        <v>8917.3794472257487</v>
      </c>
      <c r="I23" s="35">
        <f t="shared" si="5"/>
        <v>4318.7645200296265</v>
      </c>
      <c r="J23" s="35">
        <f t="shared" si="5"/>
        <v>6888.3566281563026</v>
      </c>
      <c r="K23" s="11"/>
      <c r="L23" s="11"/>
      <c r="M23" s="11"/>
      <c r="N23" s="11"/>
      <c r="O23" s="11"/>
      <c r="P23" s="11"/>
      <c r="Q23" s="11"/>
      <c r="R23" s="11"/>
      <c r="S23" s="11"/>
      <c r="T23" s="11"/>
      <c r="U23" s="11"/>
      <c r="V23" s="11"/>
      <c r="W23" s="11"/>
      <c r="X23" s="11"/>
    </row>
    <row r="24" spans="1:24" s="14" customFormat="1" x14ac:dyDescent="0.25">
      <c r="A24" s="28" t="s">
        <v>115</v>
      </c>
      <c r="B24" s="35">
        <f t="shared" ref="B24:J24" si="6">B23-B16</f>
        <v>5654.9689822932542</v>
      </c>
      <c r="C24" s="11">
        <f t="shared" si="6"/>
        <v>32832.031630143225</v>
      </c>
      <c r="D24" s="35">
        <f t="shared" si="6"/>
        <v>9432.0316301432231</v>
      </c>
      <c r="E24" s="11">
        <f t="shared" si="6"/>
        <v>8990.1115723572548</v>
      </c>
      <c r="F24" s="35">
        <f t="shared" ref="F24" si="7">F23-F16</f>
        <v>6132.0316301432231</v>
      </c>
      <c r="G24" s="11"/>
      <c r="H24" s="35">
        <f t="shared" si="6"/>
        <v>5817.3794472257487</v>
      </c>
      <c r="I24" s="11">
        <f t="shared" si="6"/>
        <v>2978.7645200296265</v>
      </c>
      <c r="J24" s="35">
        <f t="shared" si="6"/>
        <v>6108.3566281563026</v>
      </c>
      <c r="K24" s="11"/>
      <c r="L24" s="11"/>
      <c r="M24" s="11"/>
      <c r="N24" s="11"/>
      <c r="O24" s="11"/>
      <c r="P24" s="11"/>
      <c r="Q24" s="11"/>
      <c r="R24" s="11"/>
      <c r="S24" s="11"/>
      <c r="T24" s="11"/>
      <c r="U24" s="11"/>
      <c r="V24" s="11"/>
      <c r="W24" s="11"/>
      <c r="X24" s="11"/>
    </row>
    <row r="25" spans="1:24" s="14" customFormat="1" x14ac:dyDescent="0.25">
      <c r="A25" s="28" t="s">
        <v>26</v>
      </c>
      <c r="B25" s="35">
        <f>SUM(B328:B357)-B16</f>
        <v>2113.4822355990191</v>
      </c>
      <c r="C25" s="11">
        <f>SUM(C328:C357)-C16</f>
        <v>28439.310954576991</v>
      </c>
      <c r="D25" s="35">
        <f>SUM(D328:D357)-D16</f>
        <v>5039.3109545769894</v>
      </c>
      <c r="E25" s="11">
        <f>SUM(E328:E357)-E16</f>
        <v>6368.7234240666749</v>
      </c>
      <c r="F25" s="35">
        <f>SUM(F328:F357)-F16</f>
        <v>1739.3109545769894</v>
      </c>
      <c r="G25" s="11"/>
      <c r="H25" s="35">
        <f>SUM(H328:H357)-H16</f>
        <v>2212.3464046417785</v>
      </c>
      <c r="I25" s="11">
        <f>SUM(I328:I357)-I16</f>
        <v>3640.0689031346637</v>
      </c>
      <c r="J25" s="35">
        <f>SUM(J328:J357)-J16</f>
        <v>5816.3109545769894</v>
      </c>
      <c r="K25" s="11"/>
      <c r="L25" s="11"/>
      <c r="M25" s="11"/>
      <c r="N25" s="11"/>
      <c r="O25" s="11"/>
      <c r="P25" s="11"/>
      <c r="Q25" s="11"/>
      <c r="R25" s="11"/>
      <c r="S25" s="11"/>
      <c r="T25" s="11"/>
      <c r="U25" s="11"/>
      <c r="V25" s="11"/>
      <c r="W25" s="11"/>
      <c r="X25" s="11"/>
    </row>
    <row r="26" spans="1:24" s="14" customFormat="1" x14ac:dyDescent="0.25">
      <c r="A26" s="22"/>
      <c r="B26" s="35"/>
      <c r="C26" s="11"/>
      <c r="D26" s="35"/>
      <c r="E26" s="11"/>
      <c r="F26" s="35"/>
      <c r="G26" s="11"/>
      <c r="H26" s="35"/>
      <c r="I26" s="11"/>
      <c r="J26" s="35"/>
      <c r="K26" s="11"/>
      <c r="L26" s="11"/>
      <c r="M26" s="11"/>
      <c r="N26" s="11"/>
      <c r="O26" s="11"/>
      <c r="P26" s="11"/>
      <c r="Q26" s="11"/>
      <c r="R26" s="11"/>
      <c r="S26" s="11"/>
      <c r="T26" s="11"/>
      <c r="U26" s="11"/>
      <c r="V26" s="11"/>
      <c r="W26" s="11"/>
      <c r="X26" s="11"/>
    </row>
    <row r="27" spans="1:24" s="14" customFormat="1" x14ac:dyDescent="0.25">
      <c r="A27" s="65" t="s">
        <v>138</v>
      </c>
      <c r="B27" s="66"/>
      <c r="C27" s="11"/>
      <c r="D27" s="35"/>
      <c r="E27" s="11"/>
      <c r="F27" s="35"/>
      <c r="G27" s="11"/>
      <c r="H27" s="35"/>
      <c r="I27" s="11"/>
      <c r="J27" s="35"/>
      <c r="K27" s="11"/>
      <c r="L27" s="11"/>
      <c r="M27" s="11"/>
      <c r="N27" s="11"/>
      <c r="O27" s="11"/>
      <c r="P27" s="11"/>
      <c r="Q27" s="11"/>
      <c r="R27" s="11"/>
      <c r="S27" s="11"/>
      <c r="T27" s="11"/>
      <c r="U27" s="11"/>
      <c r="V27" s="11"/>
      <c r="W27" s="11"/>
      <c r="X27" s="11"/>
    </row>
    <row r="28" spans="1:24" s="14" customFormat="1" x14ac:dyDescent="0.25">
      <c r="A28" s="65" t="s">
        <v>137</v>
      </c>
      <c r="B28" s="67">
        <f>B$6*(0.038/0.0036)/(B$10*0.293)+B$7/(B$232)</f>
        <v>6710.850709139173</v>
      </c>
      <c r="C28" s="11"/>
      <c r="D28" s="35"/>
      <c r="E28" s="11"/>
      <c r="F28" s="35"/>
      <c r="G28" s="11"/>
      <c r="H28" s="35"/>
      <c r="I28" s="11"/>
      <c r="J28" s="35"/>
      <c r="K28" s="11"/>
      <c r="L28" s="11"/>
      <c r="M28" s="11"/>
      <c r="N28" s="11"/>
      <c r="O28" s="11"/>
      <c r="P28" s="11"/>
      <c r="Q28" s="11"/>
      <c r="R28" s="11"/>
      <c r="S28" s="11"/>
      <c r="T28" s="11"/>
      <c r="U28" s="11"/>
      <c r="V28" s="11"/>
      <c r="W28" s="11"/>
      <c r="X28" s="11"/>
    </row>
    <row r="29" spans="1:24" s="14" customFormat="1" x14ac:dyDescent="0.25">
      <c r="A29" s="65" t="s">
        <v>139</v>
      </c>
      <c r="B29" s="66">
        <f>B174+B205+B237</f>
        <v>774.87193246682455</v>
      </c>
      <c r="C29" s="11"/>
      <c r="D29" s="35"/>
      <c r="E29" s="11"/>
      <c r="F29" s="35"/>
      <c r="G29" s="11"/>
      <c r="H29" s="35"/>
      <c r="I29" s="11"/>
      <c r="J29" s="35"/>
      <c r="K29" s="11"/>
      <c r="L29" s="11"/>
      <c r="M29" s="11"/>
      <c r="N29" s="11"/>
      <c r="O29" s="11"/>
      <c r="P29" s="11"/>
      <c r="Q29" s="11"/>
      <c r="R29" s="11"/>
      <c r="S29" s="11"/>
      <c r="T29" s="11"/>
      <c r="U29" s="11"/>
      <c r="V29" s="11"/>
      <c r="W29" s="11"/>
      <c r="X29" s="11"/>
    </row>
    <row r="30" spans="1:24" x14ac:dyDescent="0.25">
      <c r="A30" s="65" t="s">
        <v>141</v>
      </c>
      <c r="B30" s="68">
        <f>B29/B28</f>
        <v>0.11546552978917637</v>
      </c>
    </row>
    <row r="31" spans="1:24" x14ac:dyDescent="0.25">
      <c r="A31" s="65" t="s">
        <v>142</v>
      </c>
      <c r="B31" s="66">
        <f>B175+B206+B238</f>
        <v>956.16695585387913</v>
      </c>
    </row>
    <row r="32" spans="1:24" x14ac:dyDescent="0.25">
      <c r="A32" s="65" t="s">
        <v>140</v>
      </c>
      <c r="B32" s="68">
        <f>B31/B28</f>
        <v>0.1424807371369062</v>
      </c>
    </row>
    <row r="33" spans="1:10" x14ac:dyDescent="0.25">
      <c r="A33" s="65" t="s">
        <v>143</v>
      </c>
      <c r="B33" s="66">
        <f>B176+B207+B239</f>
        <v>946.3992433676832</v>
      </c>
    </row>
    <row r="34" spans="1:10" x14ac:dyDescent="0.25">
      <c r="A34" s="65" t="s">
        <v>144</v>
      </c>
      <c r="B34" s="68">
        <f>B33/B28</f>
        <v>0.1410252268134693</v>
      </c>
    </row>
    <row r="35" spans="1:10" x14ac:dyDescent="0.25">
      <c r="A35" s="22"/>
    </row>
    <row r="36" spans="1:10" x14ac:dyDescent="0.25">
      <c r="A36" s="1" t="s">
        <v>75</v>
      </c>
    </row>
    <row r="38" spans="1:10" x14ac:dyDescent="0.25">
      <c r="A38" t="s">
        <v>56</v>
      </c>
      <c r="B38" s="34">
        <f t="shared" ref="B38:J38" si="8">SUM(B39:B68)</f>
        <v>18256.539892977395</v>
      </c>
      <c r="C38" s="28">
        <f t="shared" si="8"/>
        <v>18256.539892977395</v>
      </c>
      <c r="D38" s="34">
        <f t="shared" si="8"/>
        <v>18256.539892977395</v>
      </c>
      <c r="E38" s="28">
        <f t="shared" si="8"/>
        <v>14453.094081940437</v>
      </c>
      <c r="F38" s="34">
        <f t="shared" ref="F38" si="9">SUM(F39:F68)</f>
        <v>18256.539892977395</v>
      </c>
      <c r="G38" s="28"/>
      <c r="H38" s="34">
        <f t="shared" si="8"/>
        <v>18256.539892977395</v>
      </c>
      <c r="I38" s="28">
        <f t="shared" si="8"/>
        <v>18256.539892977395</v>
      </c>
      <c r="J38" s="34">
        <f t="shared" si="8"/>
        <v>18256.539892977395</v>
      </c>
    </row>
    <row r="39" spans="1:10" x14ac:dyDescent="0.25">
      <c r="A39" s="1">
        <v>2021</v>
      </c>
    </row>
    <row r="40" spans="1:10" x14ac:dyDescent="0.25">
      <c r="A40" s="1">
        <v>2022</v>
      </c>
    </row>
    <row r="41" spans="1:10" x14ac:dyDescent="0.25">
      <c r="A41" s="1">
        <v>2023</v>
      </c>
      <c r="B41" s="34"/>
      <c r="C41" s="28"/>
      <c r="D41" s="34"/>
      <c r="E41" s="28"/>
      <c r="F41" s="34"/>
      <c r="G41" s="28"/>
      <c r="H41" s="34"/>
      <c r="I41" s="28"/>
      <c r="J41" s="34"/>
    </row>
    <row r="42" spans="1:10" x14ac:dyDescent="0.25">
      <c r="A42" s="1">
        <v>2024</v>
      </c>
      <c r="B42" s="34"/>
      <c r="C42" s="28"/>
      <c r="D42" s="34"/>
      <c r="E42" s="28"/>
      <c r="F42" s="34"/>
      <c r="G42" s="28"/>
      <c r="H42" s="34"/>
      <c r="I42" s="28"/>
      <c r="J42" s="34"/>
    </row>
    <row r="43" spans="1:10" x14ac:dyDescent="0.25">
      <c r="A43" s="1">
        <v>2025</v>
      </c>
      <c r="B43" s="34">
        <f>(B$6)/B$11*'data sources'!$I64</f>
        <v>715.51701581282828</v>
      </c>
      <c r="C43" s="28">
        <f>(C$6)/C$11*'data sources'!$I64</f>
        <v>715.51701581282828</v>
      </c>
      <c r="D43" s="34">
        <f>(D$6)/D$11*'data sources'!$I64</f>
        <v>715.51701581282828</v>
      </c>
      <c r="E43" s="28">
        <f>(E$6)/E$11*'data sources'!$I64</f>
        <v>566.45097085182238</v>
      </c>
      <c r="F43" s="34">
        <f>(F$6)/F$11*'data sources'!$I64</f>
        <v>715.51701581282828</v>
      </c>
      <c r="G43" s="28"/>
      <c r="H43" s="34">
        <f>(H$6)/H$11*'data sources'!$I64</f>
        <v>715.51701581282828</v>
      </c>
      <c r="I43" s="28">
        <f>(I$6)/I$11*'data sources'!$I64</f>
        <v>715.51701581282828</v>
      </c>
      <c r="J43" s="34">
        <f>(J$6)/J$11*'data sources'!$I64</f>
        <v>715.51701581282828</v>
      </c>
    </row>
    <row r="44" spans="1:10" x14ac:dyDescent="0.25">
      <c r="A44" s="1">
        <v>2026</v>
      </c>
      <c r="B44" s="34">
        <f>(B$6)/B$11*'data sources'!$I65</f>
        <v>778.29863245664239</v>
      </c>
      <c r="C44" s="28">
        <f>(C$6)/C$11*'data sources'!$I65</f>
        <v>778.29863245664239</v>
      </c>
      <c r="D44" s="34">
        <f>(D$6)/D$11*'data sources'!$I65</f>
        <v>778.29863245664239</v>
      </c>
      <c r="E44" s="28">
        <f>(E$6)/E$11*'data sources'!$I65</f>
        <v>616.15308402817516</v>
      </c>
      <c r="F44" s="34">
        <f>(F$6)/F$11*'data sources'!$I65</f>
        <v>778.29863245664239</v>
      </c>
      <c r="G44" s="28"/>
      <c r="H44" s="34">
        <f>(H$6)/H$11*'data sources'!$I65</f>
        <v>778.29863245664239</v>
      </c>
      <c r="I44" s="28">
        <f>(I$6)/I$11*'data sources'!$I65</f>
        <v>778.29863245664239</v>
      </c>
      <c r="J44" s="34">
        <f>(J$6)/J$11*'data sources'!$I65</f>
        <v>778.29863245664239</v>
      </c>
    </row>
    <row r="45" spans="1:10" x14ac:dyDescent="0.25">
      <c r="A45" s="1">
        <v>2027</v>
      </c>
      <c r="B45" s="34">
        <f>(B$6)/B$11*'data sources'!$I66</f>
        <v>828.84470945845283</v>
      </c>
      <c r="C45" s="28">
        <f>(C$6)/C$11*'data sources'!$I66</f>
        <v>828.84470945845283</v>
      </c>
      <c r="D45" s="34">
        <f>(D$6)/D$11*'data sources'!$I66</f>
        <v>828.84470945845283</v>
      </c>
      <c r="E45" s="28">
        <f>(E$6)/E$11*'data sources'!$I66</f>
        <v>656.16872832127513</v>
      </c>
      <c r="F45" s="34">
        <f>(F$6)/F$11*'data sources'!$I66</f>
        <v>828.84470945845283</v>
      </c>
      <c r="G45" s="28"/>
      <c r="H45" s="34">
        <f>(H$6)/H$11*'data sources'!$I66</f>
        <v>828.84470945845283</v>
      </c>
      <c r="I45" s="28">
        <f>(I$6)/I$11*'data sources'!$I66</f>
        <v>828.84470945845283</v>
      </c>
      <c r="J45" s="34">
        <f>(J$6)/J$11*'data sources'!$I66</f>
        <v>828.84470945845283</v>
      </c>
    </row>
    <row r="46" spans="1:10" x14ac:dyDescent="0.25">
      <c r="A46" s="1">
        <v>2028</v>
      </c>
      <c r="B46" s="34">
        <f>(B$6)/B$11*'data sources'!$I67</f>
        <v>915.34444417038037</v>
      </c>
      <c r="C46" s="28">
        <f>(C$6)/C$11*'data sources'!$I67</f>
        <v>915.34444417038037</v>
      </c>
      <c r="D46" s="34">
        <f>(D$6)/D$11*'data sources'!$I67</f>
        <v>915.34444417038037</v>
      </c>
      <c r="E46" s="28">
        <f>(E$6)/E$11*'data sources'!$I67</f>
        <v>724.64768496821773</v>
      </c>
      <c r="F46" s="34">
        <f>(F$6)/F$11*'data sources'!$I67</f>
        <v>915.34444417038037</v>
      </c>
      <c r="G46" s="28"/>
      <c r="H46" s="34">
        <f>(H$6)/H$11*'data sources'!$I67</f>
        <v>915.34444417038037</v>
      </c>
      <c r="I46" s="28">
        <f>(I$6)/I$11*'data sources'!$I67</f>
        <v>915.34444417038037</v>
      </c>
      <c r="J46" s="34">
        <f>(J$6)/J$11*'data sources'!$I67</f>
        <v>915.34444417038037</v>
      </c>
    </row>
    <row r="47" spans="1:10" x14ac:dyDescent="0.25">
      <c r="A47" s="1">
        <v>2029</v>
      </c>
      <c r="B47" s="34">
        <f>(B$6)/B$11*'data sources'!$I68</f>
        <v>986.57805320348257</v>
      </c>
      <c r="C47" s="28">
        <f>(C$6)/C$11*'data sources'!$I68</f>
        <v>986.57805320348257</v>
      </c>
      <c r="D47" s="34">
        <f>(D$6)/D$11*'data sources'!$I68</f>
        <v>986.57805320348257</v>
      </c>
      <c r="E47" s="28">
        <f>(E$6)/E$11*'data sources'!$I68</f>
        <v>781.04095878609041</v>
      </c>
      <c r="F47" s="34">
        <f>(F$6)/F$11*'data sources'!$I68</f>
        <v>986.57805320348257</v>
      </c>
      <c r="G47" s="28"/>
      <c r="H47" s="34">
        <f>(H$6)/H$11*'data sources'!$I68</f>
        <v>986.57805320348257</v>
      </c>
      <c r="I47" s="28">
        <f>(I$6)/I$11*'data sources'!$I68</f>
        <v>986.57805320348257</v>
      </c>
      <c r="J47" s="34">
        <f>(J$6)/J$11*'data sources'!$I68</f>
        <v>986.57805320348257</v>
      </c>
    </row>
    <row r="48" spans="1:10" x14ac:dyDescent="0.25">
      <c r="A48" s="1">
        <v>2030</v>
      </c>
      <c r="B48" s="34">
        <f>(B$6)/B$11*'data sources'!$I69</f>
        <v>1054.6473455182509</v>
      </c>
      <c r="C48" s="28">
        <f>(C$6)/C$11*'data sources'!$I69</f>
        <v>1054.6473455182509</v>
      </c>
      <c r="D48" s="34">
        <f>(D$6)/D$11*'data sources'!$I69</f>
        <v>1054.6473455182509</v>
      </c>
      <c r="E48" s="28">
        <f>(E$6)/E$11*'data sources'!$I69</f>
        <v>834.9291485352818</v>
      </c>
      <c r="F48" s="34">
        <f>(F$6)/F$11*'data sources'!$I69</f>
        <v>1054.6473455182509</v>
      </c>
      <c r="G48" s="28"/>
      <c r="H48" s="34">
        <f>(H$6)/H$11*'data sources'!$I69</f>
        <v>1054.6473455182509</v>
      </c>
      <c r="I48" s="28">
        <f>(I$6)/I$11*'data sources'!$I69</f>
        <v>1054.6473455182509</v>
      </c>
      <c r="J48" s="34">
        <f>(J$6)/J$11*'data sources'!$I69</f>
        <v>1054.6473455182509</v>
      </c>
    </row>
    <row r="49" spans="1:10" x14ac:dyDescent="0.25">
      <c r="A49" s="1">
        <v>2031</v>
      </c>
      <c r="B49" s="34">
        <f>(B$6)/B$11*'data sources'!$I70</f>
        <v>1145.3051747211362</v>
      </c>
      <c r="C49" s="28">
        <f>(C$6)/C$11*'data sources'!$I70</f>
        <v>1145.3051747211362</v>
      </c>
      <c r="D49" s="34">
        <f>(D$6)/D$11*'data sources'!$I70</f>
        <v>1145.3051747211362</v>
      </c>
      <c r="E49" s="28">
        <f>(E$6)/E$11*'data sources'!$I70</f>
        <v>906.69992998756607</v>
      </c>
      <c r="F49" s="34">
        <f>(F$6)/F$11*'data sources'!$I70</f>
        <v>1145.3051747211362</v>
      </c>
      <c r="G49" s="28"/>
      <c r="H49" s="34">
        <f>(H$6)/H$11*'data sources'!$I70</f>
        <v>1145.3051747211362</v>
      </c>
      <c r="I49" s="28">
        <f>(I$6)/I$11*'data sources'!$I70</f>
        <v>1145.3051747211362</v>
      </c>
      <c r="J49" s="34">
        <f>(J$6)/J$11*'data sources'!$I70</f>
        <v>1145.3051747211362</v>
      </c>
    </row>
    <row r="50" spans="1:10" x14ac:dyDescent="0.25">
      <c r="A50" s="1">
        <v>2032</v>
      </c>
      <c r="B50" s="34">
        <f>(B$6)/B$11*'data sources'!$I71</f>
        <v>1225.7150594742618</v>
      </c>
      <c r="C50" s="28">
        <f>(C$6)/C$11*'data sources'!$I71</f>
        <v>1225.7150594742618</v>
      </c>
      <c r="D50" s="34">
        <f>(D$6)/D$11*'data sources'!$I71</f>
        <v>1225.7150594742618</v>
      </c>
      <c r="E50" s="28">
        <f>(E$6)/E$11*'data sources'!$I71</f>
        <v>970.35775541712394</v>
      </c>
      <c r="F50" s="34">
        <f>(F$6)/F$11*'data sources'!$I71</f>
        <v>1225.7150594742618</v>
      </c>
      <c r="G50" s="28"/>
      <c r="H50" s="34">
        <f>(H$6)/H$11*'data sources'!$I71</f>
        <v>1225.7150594742618</v>
      </c>
      <c r="I50" s="28">
        <f>(I$6)/I$11*'data sources'!$I71</f>
        <v>1225.7150594742618</v>
      </c>
      <c r="J50" s="34">
        <f>(J$6)/J$11*'data sources'!$I71</f>
        <v>1225.7150594742618</v>
      </c>
    </row>
    <row r="51" spans="1:10" x14ac:dyDescent="0.25">
      <c r="A51" s="1">
        <v>2033</v>
      </c>
      <c r="B51" s="34">
        <f>(B$6)/B$11*'data sources'!$I72</f>
        <v>1290.670529990253</v>
      </c>
      <c r="C51" s="28">
        <f>(C$6)/C$11*'data sources'!$I72</f>
        <v>1290.670529990253</v>
      </c>
      <c r="D51" s="34">
        <f>(D$6)/D$11*'data sources'!$I72</f>
        <v>1290.670529990253</v>
      </c>
      <c r="E51" s="28">
        <f>(E$6)/E$11*'data sources'!$I72</f>
        <v>1021.7808362422837</v>
      </c>
      <c r="F51" s="34">
        <f>(F$6)/F$11*'data sources'!$I72</f>
        <v>1290.670529990253</v>
      </c>
      <c r="G51" s="28"/>
      <c r="H51" s="34">
        <f>(H$6)/H$11*'data sources'!$I72</f>
        <v>1290.670529990253</v>
      </c>
      <c r="I51" s="28">
        <f>(I$6)/I$11*'data sources'!$I72</f>
        <v>1290.670529990253</v>
      </c>
      <c r="J51" s="34">
        <f>(J$6)/J$11*'data sources'!$I72</f>
        <v>1290.670529990253</v>
      </c>
    </row>
    <row r="52" spans="1:10" x14ac:dyDescent="0.25">
      <c r="A52" s="1">
        <v>2034</v>
      </c>
      <c r="B52" s="34">
        <f>(B$6)/B$11*'data sources'!$I73</f>
        <v>1383.5797785672996</v>
      </c>
      <c r="C52" s="28">
        <f>(C$6)/C$11*'data sources'!$I73</f>
        <v>1383.5797785672996</v>
      </c>
      <c r="D52" s="34">
        <f>(D$6)/D$11*'data sources'!$I73</f>
        <v>1383.5797785672996</v>
      </c>
      <c r="E52" s="28">
        <f>(E$6)/E$11*'data sources'!$I73</f>
        <v>1095.333991365779</v>
      </c>
      <c r="F52" s="34">
        <f>(F$6)/F$11*'data sources'!$I73</f>
        <v>1383.5797785672996</v>
      </c>
      <c r="G52" s="28"/>
      <c r="H52" s="34">
        <f>(H$6)/H$11*'data sources'!$I73</f>
        <v>1383.5797785672996</v>
      </c>
      <c r="I52" s="28">
        <f>(I$6)/I$11*'data sources'!$I73</f>
        <v>1383.5797785672996</v>
      </c>
      <c r="J52" s="34">
        <f>(J$6)/J$11*'data sources'!$I73</f>
        <v>1383.5797785672996</v>
      </c>
    </row>
    <row r="53" spans="1:10" x14ac:dyDescent="0.25">
      <c r="A53" s="1">
        <v>2035</v>
      </c>
      <c r="B53" s="34">
        <f>(B$6)/B$11*'data sources'!$I74</f>
        <v>1445.806199370144</v>
      </c>
      <c r="C53" s="28">
        <f>(C$6)/C$11*'data sources'!$I74</f>
        <v>1445.806199370144</v>
      </c>
      <c r="D53" s="34">
        <f>(D$6)/D$11*'data sources'!$I74</f>
        <v>1445.806199370144</v>
      </c>
      <c r="E53" s="28">
        <f>(E$6)/E$11*'data sources'!$I74</f>
        <v>1144.5965745013639</v>
      </c>
      <c r="F53" s="34">
        <f>(F$6)/F$11*'data sources'!$I74</f>
        <v>1445.806199370144</v>
      </c>
      <c r="G53" s="28"/>
      <c r="H53" s="34">
        <f>(H$6)/H$11*'data sources'!$I74</f>
        <v>1445.806199370144</v>
      </c>
      <c r="I53" s="28">
        <f>(I$6)/I$11*'data sources'!$I74</f>
        <v>1445.806199370144</v>
      </c>
      <c r="J53" s="34">
        <f>(J$6)/J$11*'data sources'!$I74</f>
        <v>1445.806199370144</v>
      </c>
    </row>
    <row r="54" spans="1:10" x14ac:dyDescent="0.25">
      <c r="A54" s="1">
        <v>2036</v>
      </c>
      <c r="B54" s="34">
        <f>(B$6)/B$11*'data sources'!$I75</f>
        <v>1476.479260055364</v>
      </c>
      <c r="C54" s="28">
        <f>(C$6)/C$11*'data sources'!$I75</f>
        <v>1476.479260055364</v>
      </c>
      <c r="D54" s="34">
        <f>(D$6)/D$11*'data sources'!$I75</f>
        <v>1476.479260055364</v>
      </c>
      <c r="E54" s="28">
        <f>(E$6)/E$11*'data sources'!$I75</f>
        <v>1168.8794142104964</v>
      </c>
      <c r="F54" s="34">
        <f>(F$6)/F$11*'data sources'!$I75</f>
        <v>1476.479260055364</v>
      </c>
      <c r="G54" s="28"/>
      <c r="H54" s="34">
        <f>(H$6)/H$11*'data sources'!$I75</f>
        <v>1476.479260055364</v>
      </c>
      <c r="I54" s="28">
        <f>(I$6)/I$11*'data sources'!$I75</f>
        <v>1476.479260055364</v>
      </c>
      <c r="J54" s="34">
        <f>(J$6)/J$11*'data sources'!$I75</f>
        <v>1476.479260055364</v>
      </c>
    </row>
    <row r="55" spans="1:10" x14ac:dyDescent="0.25">
      <c r="A55" s="1">
        <v>2037</v>
      </c>
      <c r="B55" s="34">
        <f>(B$6)/B$11*'data sources'!$I76</f>
        <v>1571.2508378342382</v>
      </c>
      <c r="C55" s="28">
        <f>(C$6)/C$11*'data sources'!$I76</f>
        <v>1571.2508378342382</v>
      </c>
      <c r="D55" s="34">
        <f>(D$6)/D$11*'data sources'!$I76</f>
        <v>1571.2508378342382</v>
      </c>
      <c r="E55" s="28">
        <f>(E$6)/E$11*'data sources'!$I76</f>
        <v>1243.9069132854386</v>
      </c>
      <c r="F55" s="34">
        <f>(F$6)/F$11*'data sources'!$I76</f>
        <v>1571.2508378342382</v>
      </c>
      <c r="G55" s="28"/>
      <c r="H55" s="34">
        <f>(H$6)/H$11*'data sources'!$I76</f>
        <v>1571.2508378342382</v>
      </c>
      <c r="I55" s="28">
        <f>(I$6)/I$11*'data sources'!$I76</f>
        <v>1571.2508378342382</v>
      </c>
      <c r="J55" s="34">
        <f>(J$6)/J$11*'data sources'!$I76</f>
        <v>1571.2508378342382</v>
      </c>
    </row>
    <row r="56" spans="1:10" x14ac:dyDescent="0.25">
      <c r="A56" s="1">
        <v>2038</v>
      </c>
      <c r="B56" s="34">
        <f>(B$6)/B$11*'data sources'!$I77</f>
        <v>1687.5710554061097</v>
      </c>
      <c r="C56" s="28">
        <f>(C$6)/C$11*'data sources'!$I77</f>
        <v>1687.5710554061097</v>
      </c>
      <c r="D56" s="34">
        <f>(D$6)/D$11*'data sources'!$I77</f>
        <v>1687.5710554061097</v>
      </c>
      <c r="E56" s="28">
        <f>(E$6)/E$11*'data sources'!$I77</f>
        <v>1335.9937521965035</v>
      </c>
      <c r="F56" s="34">
        <f>(F$6)/F$11*'data sources'!$I77</f>
        <v>1687.5710554061097</v>
      </c>
      <c r="G56" s="28"/>
      <c r="H56" s="34">
        <f>(H$6)/H$11*'data sources'!$I77</f>
        <v>1687.5710554061097</v>
      </c>
      <c r="I56" s="28">
        <f>(I$6)/I$11*'data sources'!$I77</f>
        <v>1687.5710554061097</v>
      </c>
      <c r="J56" s="34">
        <f>(J$6)/J$11*'data sources'!$I77</f>
        <v>1687.5710554061097</v>
      </c>
    </row>
    <row r="57" spans="1:10" x14ac:dyDescent="0.25">
      <c r="A57" s="1">
        <v>2039</v>
      </c>
      <c r="B57" s="34">
        <f>(B$6)/B$11*'data sources'!$I78</f>
        <v>1750.9317969385506</v>
      </c>
      <c r="C57" s="28">
        <f>(C$6)/C$11*'data sources'!$I78</f>
        <v>1750.9317969385506</v>
      </c>
      <c r="D57" s="34">
        <f>(D$6)/D$11*'data sources'!$I78</f>
        <v>1750.9317969385506</v>
      </c>
      <c r="E57" s="28">
        <f>(E$6)/E$11*'data sources'!$I78</f>
        <v>1386.1543392430192</v>
      </c>
      <c r="F57" s="34">
        <f>(F$6)/F$11*'data sources'!$I78</f>
        <v>1750.9317969385506</v>
      </c>
      <c r="G57" s="28"/>
      <c r="H57" s="34">
        <f>(H$6)/H$11*'data sources'!$I78</f>
        <v>1750.9317969385506</v>
      </c>
      <c r="I57" s="28">
        <f>(I$6)/I$11*'data sources'!$I78</f>
        <v>1750.9317969385506</v>
      </c>
      <c r="J57" s="34">
        <f>(J$6)/J$11*'data sources'!$I78</f>
        <v>1750.9317969385506</v>
      </c>
    </row>
    <row r="58" spans="1:10" x14ac:dyDescent="0.25">
      <c r="A58" s="1">
        <v>2040</v>
      </c>
      <c r="B58" s="34"/>
      <c r="C58" s="28"/>
      <c r="D58" s="34"/>
      <c r="E58" s="28"/>
      <c r="F58" s="34"/>
      <c r="G58" s="28"/>
      <c r="H58" s="34"/>
      <c r="I58" s="28"/>
      <c r="J58" s="34"/>
    </row>
    <row r="59" spans="1:10" x14ac:dyDescent="0.25">
      <c r="A59" s="1">
        <v>2041</v>
      </c>
    </row>
    <row r="60" spans="1:10" x14ac:dyDescent="0.25">
      <c r="A60" s="1">
        <v>2042</v>
      </c>
    </row>
    <row r="61" spans="1:10" x14ac:dyDescent="0.25">
      <c r="A61" s="1">
        <v>2043</v>
      </c>
    </row>
    <row r="62" spans="1:10" x14ac:dyDescent="0.25">
      <c r="A62" s="1">
        <v>2044</v>
      </c>
    </row>
    <row r="63" spans="1:10" x14ac:dyDescent="0.25">
      <c r="A63" s="1">
        <v>2045</v>
      </c>
    </row>
    <row r="64" spans="1:10" x14ac:dyDescent="0.25">
      <c r="A64" s="1">
        <v>2046</v>
      </c>
    </row>
    <row r="65" spans="1:10" x14ac:dyDescent="0.25">
      <c r="A65" s="1">
        <v>2047</v>
      </c>
    </row>
    <row r="66" spans="1:10" x14ac:dyDescent="0.25">
      <c r="A66" s="1">
        <v>2048</v>
      </c>
    </row>
    <row r="67" spans="1:10" x14ac:dyDescent="0.25">
      <c r="A67" s="1">
        <v>2049</v>
      </c>
    </row>
    <row r="68" spans="1:10" x14ac:dyDescent="0.25">
      <c r="A68" s="1">
        <v>2050</v>
      </c>
    </row>
    <row r="69" spans="1:10" x14ac:dyDescent="0.25">
      <c r="A69" s="1"/>
    </row>
    <row r="70" spans="1:10" x14ac:dyDescent="0.25">
      <c r="A70" t="s">
        <v>57</v>
      </c>
      <c r="B70" s="34">
        <f t="shared" ref="B70:J70" si="10">SUM(B71:B100)</f>
        <v>0</v>
      </c>
      <c r="C70" s="28">
        <f t="shared" si="10"/>
        <v>3349.1515284585012</v>
      </c>
      <c r="D70" s="34">
        <f t="shared" si="10"/>
        <v>3349.1515284585012</v>
      </c>
      <c r="E70" s="28">
        <f t="shared" si="10"/>
        <v>2260.6772817094884</v>
      </c>
      <c r="F70" s="34">
        <f t="shared" ref="F70" si="11">SUM(F71:F100)</f>
        <v>3349.1515284585012</v>
      </c>
      <c r="G70" s="28"/>
      <c r="H70" s="34">
        <f t="shared" si="10"/>
        <v>0</v>
      </c>
      <c r="I70" s="28">
        <f t="shared" si="10"/>
        <v>0</v>
      </c>
      <c r="J70" s="34">
        <f t="shared" si="10"/>
        <v>3349.1515284585012</v>
      </c>
    </row>
    <row r="71" spans="1:10" x14ac:dyDescent="0.25">
      <c r="A71" s="1">
        <v>2021</v>
      </c>
    </row>
    <row r="72" spans="1:10" x14ac:dyDescent="0.25">
      <c r="A72" s="1">
        <v>2022</v>
      </c>
    </row>
    <row r="73" spans="1:10" x14ac:dyDescent="0.25">
      <c r="A73" s="1">
        <v>2023</v>
      </c>
      <c r="B73" s="34"/>
      <c r="C73" s="28"/>
      <c r="D73" s="34"/>
      <c r="E73" s="28"/>
      <c r="F73" s="34"/>
      <c r="G73" s="28"/>
      <c r="H73" s="34"/>
      <c r="I73" s="28"/>
      <c r="J73" s="34"/>
    </row>
    <row r="74" spans="1:10" x14ac:dyDescent="0.25">
      <c r="A74" s="1">
        <v>2024</v>
      </c>
      <c r="B74" s="34"/>
      <c r="C74" s="28"/>
      <c r="D74" s="34"/>
      <c r="E74" s="28"/>
      <c r="F74" s="34"/>
      <c r="G74" s="28"/>
      <c r="H74" s="34"/>
      <c r="I74" s="28"/>
      <c r="J74" s="34"/>
    </row>
    <row r="75" spans="1:10" x14ac:dyDescent="0.25">
      <c r="A75" s="1">
        <v>2025</v>
      </c>
      <c r="B75" s="34">
        <f>(B$8)/B$15*'data sources'!$I64</f>
        <v>0</v>
      </c>
      <c r="C75" s="28">
        <f>(C$8)/C$15*'data sources'!$I64</f>
        <v>131.26117660824627</v>
      </c>
      <c r="D75" s="34">
        <f>(D$8)/D$15*'data sources'!$I64</f>
        <v>131.26117660824627</v>
      </c>
      <c r="E75" s="28">
        <f>(E$8)/E$15*'data sources'!$I64</f>
        <v>88.601294210566238</v>
      </c>
      <c r="F75" s="34">
        <f>(F$8)/F$15*'data sources'!$I64</f>
        <v>131.26117660824627</v>
      </c>
      <c r="G75" s="28"/>
      <c r="H75" s="34">
        <f>(H$8)/H$15*'data sources'!$I64</f>
        <v>0</v>
      </c>
      <c r="I75" s="28">
        <f>(I$8)/I$15*'data sources'!$I64</f>
        <v>0</v>
      </c>
      <c r="J75" s="34">
        <f>(J$8)/J$15*'data sources'!$I64</f>
        <v>131.26117660824627</v>
      </c>
    </row>
    <row r="76" spans="1:10" x14ac:dyDescent="0.25">
      <c r="A76" s="1">
        <v>2026</v>
      </c>
      <c r="B76" s="34">
        <f>(B$8)/B$15*'data sources'!$I65</f>
        <v>0</v>
      </c>
      <c r="C76" s="28">
        <f>(C$8)/C$15*'data sources'!$I65</f>
        <v>142.77842733452474</v>
      </c>
      <c r="D76" s="34">
        <f>(D$8)/D$15*'data sources'!$I65</f>
        <v>142.77842733452474</v>
      </c>
      <c r="E76" s="28">
        <f>(E$8)/E$15*'data sources'!$I65</f>
        <v>96.375438450804197</v>
      </c>
      <c r="F76" s="34">
        <f>(F$8)/F$15*'data sources'!$I65</f>
        <v>142.77842733452474</v>
      </c>
      <c r="G76" s="28"/>
      <c r="H76" s="34">
        <f>(H$8)/H$15*'data sources'!$I65</f>
        <v>0</v>
      </c>
      <c r="I76" s="28">
        <f>(I$8)/I$15*'data sources'!$I65</f>
        <v>0</v>
      </c>
      <c r="J76" s="34">
        <f>(J$8)/J$15*'data sources'!$I65</f>
        <v>142.77842733452474</v>
      </c>
    </row>
    <row r="77" spans="1:10" x14ac:dyDescent="0.25">
      <c r="A77" s="1">
        <v>2027</v>
      </c>
      <c r="B77" s="34">
        <f>(B$8)/B$15*'data sources'!$I66</f>
        <v>0</v>
      </c>
      <c r="C77" s="28">
        <f>(C$8)/C$15*'data sources'!$I66</f>
        <v>152.051075494613</v>
      </c>
      <c r="D77" s="34">
        <f>(D$8)/D$15*'data sources'!$I66</f>
        <v>152.051075494613</v>
      </c>
      <c r="E77" s="28">
        <f>(E$8)/E$15*'data sources'!$I66</f>
        <v>102.63447595886377</v>
      </c>
      <c r="F77" s="34">
        <f>(F$8)/F$15*'data sources'!$I66</f>
        <v>152.051075494613</v>
      </c>
      <c r="G77" s="28"/>
      <c r="H77" s="34">
        <f>(H$8)/H$15*'data sources'!$I66</f>
        <v>0</v>
      </c>
      <c r="I77" s="28">
        <f>(I$8)/I$15*'data sources'!$I66</f>
        <v>0</v>
      </c>
      <c r="J77" s="34">
        <f>(J$8)/J$15*'data sources'!$I66</f>
        <v>152.051075494613</v>
      </c>
    </row>
    <row r="78" spans="1:10" x14ac:dyDescent="0.25">
      <c r="A78" s="1">
        <v>2028</v>
      </c>
      <c r="B78" s="34">
        <f>(B$8)/B$15*'data sources'!$I67</f>
        <v>0</v>
      </c>
      <c r="C78" s="28">
        <f>(C$8)/C$15*'data sources'!$I67</f>
        <v>167.91940106013507</v>
      </c>
      <c r="D78" s="34">
        <f>(D$8)/D$15*'data sources'!$I67</f>
        <v>167.91940106013507</v>
      </c>
      <c r="E78" s="28">
        <f>(E$8)/E$15*'data sources'!$I67</f>
        <v>113.34559571559117</v>
      </c>
      <c r="F78" s="34">
        <f>(F$8)/F$15*'data sources'!$I67</f>
        <v>167.91940106013507</v>
      </c>
      <c r="G78" s="28"/>
      <c r="H78" s="34">
        <f>(H$8)/H$15*'data sources'!$I67</f>
        <v>0</v>
      </c>
      <c r="I78" s="28">
        <f>(I$8)/I$15*'data sources'!$I67</f>
        <v>0</v>
      </c>
      <c r="J78" s="34">
        <f>(J$8)/J$15*'data sources'!$I67</f>
        <v>167.91940106013507</v>
      </c>
    </row>
    <row r="79" spans="1:10" x14ac:dyDescent="0.25">
      <c r="A79" s="1">
        <v>2029</v>
      </c>
      <c r="B79" s="34">
        <f>(B$8)/B$15*'data sources'!$I68</f>
        <v>0</v>
      </c>
      <c r="C79" s="28">
        <f>(C$8)/C$15*'data sources'!$I68</f>
        <v>180.98716482968703</v>
      </c>
      <c r="D79" s="34">
        <f>(D$8)/D$15*'data sources'!$I68</f>
        <v>180.98716482968703</v>
      </c>
      <c r="E79" s="28">
        <f>(E$8)/E$15*'data sources'!$I68</f>
        <v>122.16633626003875</v>
      </c>
      <c r="F79" s="34">
        <f>(F$8)/F$15*'data sources'!$I68</f>
        <v>180.98716482968703</v>
      </c>
      <c r="G79" s="28"/>
      <c r="H79" s="34">
        <f>(H$8)/H$15*'data sources'!$I68</f>
        <v>0</v>
      </c>
      <c r="I79" s="28">
        <f>(I$8)/I$15*'data sources'!$I68</f>
        <v>0</v>
      </c>
      <c r="J79" s="34">
        <f>(J$8)/J$15*'data sources'!$I68</f>
        <v>180.98716482968703</v>
      </c>
    </row>
    <row r="80" spans="1:10" x14ac:dyDescent="0.25">
      <c r="A80" s="1">
        <v>2030</v>
      </c>
      <c r="B80" s="34">
        <f>(B$8)/B$15*'data sources'!$I69</f>
        <v>0</v>
      </c>
      <c r="C80" s="28">
        <f>(C$8)/C$15*'data sources'!$I69</f>
        <v>193.47443655442316</v>
      </c>
      <c r="D80" s="34">
        <f>(D$8)/D$15*'data sources'!$I69</f>
        <v>193.47443655442316</v>
      </c>
      <c r="E80" s="28">
        <f>(E$8)/E$15*'data sources'!$I69</f>
        <v>130.59524467423566</v>
      </c>
      <c r="F80" s="34">
        <f>(F$8)/F$15*'data sources'!$I69</f>
        <v>193.47443655442316</v>
      </c>
      <c r="G80" s="28"/>
      <c r="H80" s="34">
        <f>(H$8)/H$15*'data sources'!$I69</f>
        <v>0</v>
      </c>
      <c r="I80" s="28">
        <f>(I$8)/I$15*'data sources'!$I69</f>
        <v>0</v>
      </c>
      <c r="J80" s="34">
        <f>(J$8)/J$15*'data sources'!$I69</f>
        <v>193.47443655442316</v>
      </c>
    </row>
    <row r="81" spans="1:10" x14ac:dyDescent="0.25">
      <c r="A81" s="1">
        <v>2031</v>
      </c>
      <c r="B81" s="34">
        <f>(B$8)/B$15*'data sources'!$I70</f>
        <v>0</v>
      </c>
      <c r="C81" s="28">
        <f>(C$8)/C$15*'data sources'!$I70</f>
        <v>210.1055621138928</v>
      </c>
      <c r="D81" s="34">
        <f>(D$8)/D$15*'data sources'!$I70</f>
        <v>210.1055621138928</v>
      </c>
      <c r="E81" s="28">
        <f>(E$8)/E$15*'data sources'!$I70</f>
        <v>141.82125442687763</v>
      </c>
      <c r="F81" s="34">
        <f>(F$8)/F$15*'data sources'!$I70</f>
        <v>210.1055621138928</v>
      </c>
      <c r="G81" s="28"/>
      <c r="H81" s="34">
        <f>(H$8)/H$15*'data sources'!$I70</f>
        <v>0</v>
      </c>
      <c r="I81" s="28">
        <f>(I$8)/I$15*'data sources'!$I70</f>
        <v>0</v>
      </c>
      <c r="J81" s="34">
        <f>(J$8)/J$15*'data sources'!$I70</f>
        <v>210.1055621138928</v>
      </c>
    </row>
    <row r="82" spans="1:10" x14ac:dyDescent="0.25">
      <c r="A82" s="1">
        <v>2032</v>
      </c>
      <c r="B82" s="34">
        <f>(B$8)/B$15*'data sources'!$I71</f>
        <v>0</v>
      </c>
      <c r="C82" s="28">
        <f>(C$8)/C$15*'data sources'!$I71</f>
        <v>224.85670827865397</v>
      </c>
      <c r="D82" s="34">
        <f>(D$8)/D$15*'data sources'!$I71</f>
        <v>224.85670827865397</v>
      </c>
      <c r="E82" s="28">
        <f>(E$8)/E$15*'data sources'!$I71</f>
        <v>151.77827808809144</v>
      </c>
      <c r="F82" s="34">
        <f>(F$8)/F$15*'data sources'!$I71</f>
        <v>224.85670827865397</v>
      </c>
      <c r="G82" s="28"/>
      <c r="H82" s="34">
        <f>(H$8)/H$15*'data sources'!$I71</f>
        <v>0</v>
      </c>
      <c r="I82" s="28">
        <f>(I$8)/I$15*'data sources'!$I71</f>
        <v>0</v>
      </c>
      <c r="J82" s="34">
        <f>(J$8)/J$15*'data sources'!$I71</f>
        <v>224.85670827865397</v>
      </c>
    </row>
    <row r="83" spans="1:10" x14ac:dyDescent="0.25">
      <c r="A83" s="1">
        <v>2033</v>
      </c>
      <c r="B83" s="34">
        <f>(B$8)/B$15*'data sources'!$I72</f>
        <v>0</v>
      </c>
      <c r="C83" s="28">
        <f>(C$8)/C$15*'data sources'!$I72</f>
        <v>236.77275122193126</v>
      </c>
      <c r="D83" s="34">
        <f>(D$8)/D$15*'data sources'!$I72</f>
        <v>236.77275122193126</v>
      </c>
      <c r="E83" s="28">
        <f>(E$8)/E$15*'data sources'!$I72</f>
        <v>159.82160707480361</v>
      </c>
      <c r="F83" s="34">
        <f>(F$8)/F$15*'data sources'!$I72</f>
        <v>236.77275122193126</v>
      </c>
      <c r="G83" s="28"/>
      <c r="H83" s="34">
        <f>(H$8)/H$15*'data sources'!$I72</f>
        <v>0</v>
      </c>
      <c r="I83" s="28">
        <f>(I$8)/I$15*'data sources'!$I72</f>
        <v>0</v>
      </c>
      <c r="J83" s="34">
        <f>(J$8)/J$15*'data sources'!$I72</f>
        <v>236.77275122193126</v>
      </c>
    </row>
    <row r="84" spans="1:10" x14ac:dyDescent="0.25">
      <c r="A84" s="1">
        <v>2034</v>
      </c>
      <c r="B84" s="34">
        <f>(B$8)/B$15*'data sources'!$I73</f>
        <v>0</v>
      </c>
      <c r="C84" s="28">
        <f>(C$8)/C$15*'data sources'!$I73</f>
        <v>253.81689834421485</v>
      </c>
      <c r="D84" s="34">
        <f>(D$8)/D$15*'data sources'!$I73</f>
        <v>253.81689834421485</v>
      </c>
      <c r="E84" s="28">
        <f>(E$8)/E$15*'data sources'!$I73</f>
        <v>171.32640638234503</v>
      </c>
      <c r="F84" s="34">
        <f>(F$8)/F$15*'data sources'!$I73</f>
        <v>253.81689834421485</v>
      </c>
      <c r="G84" s="28"/>
      <c r="H84" s="34">
        <f>(H$8)/H$15*'data sources'!$I73</f>
        <v>0</v>
      </c>
      <c r="I84" s="28">
        <f>(I$8)/I$15*'data sources'!$I73</f>
        <v>0</v>
      </c>
      <c r="J84" s="34">
        <f>(J$8)/J$15*'data sources'!$I73</f>
        <v>253.81689834421485</v>
      </c>
    </row>
    <row r="85" spans="1:10" x14ac:dyDescent="0.25">
      <c r="A85" s="1">
        <v>2035</v>
      </c>
      <c r="B85" s="34">
        <f>(B$8)/B$15*'data sources'!$I74</f>
        <v>0</v>
      </c>
      <c r="C85" s="28">
        <f>(C$8)/C$15*'data sources'!$I74</f>
        <v>265.23229871931625</v>
      </c>
      <c r="D85" s="34">
        <f>(D$8)/D$15*'data sources'!$I74</f>
        <v>265.23229871931625</v>
      </c>
      <c r="E85" s="28">
        <f>(E$8)/E$15*'data sources'!$I74</f>
        <v>179.03180163553847</v>
      </c>
      <c r="F85" s="34">
        <f>(F$8)/F$15*'data sources'!$I74</f>
        <v>265.23229871931625</v>
      </c>
      <c r="G85" s="28"/>
      <c r="H85" s="34">
        <f>(H$8)/H$15*'data sources'!$I74</f>
        <v>0</v>
      </c>
      <c r="I85" s="28">
        <f>(I$8)/I$15*'data sources'!$I74</f>
        <v>0</v>
      </c>
      <c r="J85" s="34">
        <f>(J$8)/J$15*'data sources'!$I74</f>
        <v>265.23229871931625</v>
      </c>
    </row>
    <row r="86" spans="1:10" x14ac:dyDescent="0.25">
      <c r="A86" s="1">
        <v>2036</v>
      </c>
      <c r="B86" s="34">
        <f>(B$8)/B$15*'data sources'!$I75</f>
        <v>0</v>
      </c>
      <c r="C86" s="28">
        <f>(C$8)/C$15*'data sources'!$I75</f>
        <v>270.85925369975701</v>
      </c>
      <c r="D86" s="34">
        <f>(D$8)/D$15*'data sources'!$I75</f>
        <v>270.85925369975701</v>
      </c>
      <c r="E86" s="28">
        <f>(E$8)/E$15*'data sources'!$I75</f>
        <v>182.829996247336</v>
      </c>
      <c r="F86" s="34">
        <f>(F$8)/F$15*'data sources'!$I75</f>
        <v>270.85925369975701</v>
      </c>
      <c r="G86" s="28"/>
      <c r="H86" s="34">
        <f>(H$8)/H$15*'data sources'!$I75</f>
        <v>0</v>
      </c>
      <c r="I86" s="28">
        <f>(I$8)/I$15*'data sources'!$I75</f>
        <v>0</v>
      </c>
      <c r="J86" s="34">
        <f>(J$8)/J$15*'data sources'!$I75</f>
        <v>270.85925369975701</v>
      </c>
    </row>
    <row r="87" spans="1:10" x14ac:dyDescent="0.25">
      <c r="A87" s="1">
        <v>2037</v>
      </c>
      <c r="B87" s="34">
        <f>(B$8)/B$15*'data sources'!$I76</f>
        <v>0</v>
      </c>
      <c r="C87" s="28">
        <f>(C$8)/C$15*'data sources'!$I76</f>
        <v>288.24504402110011</v>
      </c>
      <c r="D87" s="34">
        <f>(D$8)/D$15*'data sources'!$I76</f>
        <v>288.24504402110011</v>
      </c>
      <c r="E87" s="28">
        <f>(E$8)/E$15*'data sources'!$I76</f>
        <v>194.56540471424256</v>
      </c>
      <c r="F87" s="34">
        <f>(F$8)/F$15*'data sources'!$I76</f>
        <v>288.24504402110011</v>
      </c>
      <c r="G87" s="28"/>
      <c r="H87" s="34">
        <f>(H$8)/H$15*'data sources'!$I76</f>
        <v>0</v>
      </c>
      <c r="I87" s="28">
        <f>(I$8)/I$15*'data sources'!$I76</f>
        <v>0</v>
      </c>
      <c r="J87" s="34">
        <f>(J$8)/J$15*'data sources'!$I76</f>
        <v>288.24504402110011</v>
      </c>
    </row>
    <row r="88" spans="1:10" x14ac:dyDescent="0.25">
      <c r="A88" s="1">
        <v>2038</v>
      </c>
      <c r="B88" s="34">
        <f>(B$8)/B$15*'data sources'!$I77</f>
        <v>0</v>
      </c>
      <c r="C88" s="28">
        <f>(C$8)/C$15*'data sources'!$I77</f>
        <v>309.5839196654008</v>
      </c>
      <c r="D88" s="34">
        <f>(D$8)/D$15*'data sources'!$I77</f>
        <v>309.5839196654008</v>
      </c>
      <c r="E88" s="28">
        <f>(E$8)/E$15*'data sources'!$I77</f>
        <v>208.96914577414555</v>
      </c>
      <c r="F88" s="34">
        <f>(F$8)/F$15*'data sources'!$I77</f>
        <v>309.5839196654008</v>
      </c>
      <c r="G88" s="28"/>
      <c r="H88" s="34">
        <f>(H$8)/H$15*'data sources'!$I77</f>
        <v>0</v>
      </c>
      <c r="I88" s="28">
        <f>(I$8)/I$15*'data sources'!$I77</f>
        <v>0</v>
      </c>
      <c r="J88" s="34">
        <f>(J$8)/J$15*'data sources'!$I77</f>
        <v>309.5839196654008</v>
      </c>
    </row>
    <row r="89" spans="1:10" x14ac:dyDescent="0.25">
      <c r="A89" s="1">
        <v>2039</v>
      </c>
      <c r="B89" s="34">
        <f>(B$8)/B$15*'data sources'!$I78</f>
        <v>0</v>
      </c>
      <c r="C89" s="28">
        <f>(C$8)/C$15*'data sources'!$I78</f>
        <v>321.20741051260489</v>
      </c>
      <c r="D89" s="34">
        <f>(D$8)/D$15*'data sources'!$I78</f>
        <v>321.20741051260489</v>
      </c>
      <c r="E89" s="28">
        <f>(E$8)/E$15*'data sources'!$I78</f>
        <v>216.8150020960083</v>
      </c>
      <c r="F89" s="34">
        <f>(F$8)/F$15*'data sources'!$I78</f>
        <v>321.20741051260489</v>
      </c>
      <c r="G89" s="28"/>
      <c r="H89" s="34">
        <f>(H$8)/H$15*'data sources'!$I78</f>
        <v>0</v>
      </c>
      <c r="I89" s="28">
        <f>(I$8)/I$15*'data sources'!$I78</f>
        <v>0</v>
      </c>
      <c r="J89" s="34">
        <f>(J$8)/J$15*'data sources'!$I78</f>
        <v>321.20741051260489</v>
      </c>
    </row>
    <row r="90" spans="1:10" x14ac:dyDescent="0.25">
      <c r="A90" s="1">
        <v>2040</v>
      </c>
      <c r="B90" s="34"/>
      <c r="C90" s="28"/>
      <c r="D90" s="34"/>
      <c r="E90" s="28"/>
      <c r="F90" s="34"/>
      <c r="G90" s="28"/>
      <c r="H90" s="34"/>
      <c r="I90" s="28"/>
      <c r="J90" s="34"/>
    </row>
    <row r="91" spans="1:10" x14ac:dyDescent="0.25">
      <c r="A91" s="1">
        <v>2041</v>
      </c>
    </row>
    <row r="92" spans="1:10" x14ac:dyDescent="0.25">
      <c r="A92" s="1">
        <v>2042</v>
      </c>
    </row>
    <row r="93" spans="1:10" x14ac:dyDescent="0.25">
      <c r="A93" s="1">
        <v>2043</v>
      </c>
    </row>
    <row r="94" spans="1:10" x14ac:dyDescent="0.25">
      <c r="A94" s="1">
        <v>2044</v>
      </c>
    </row>
    <row r="95" spans="1:10" x14ac:dyDescent="0.25">
      <c r="A95" s="1">
        <v>2045</v>
      </c>
    </row>
    <row r="96" spans="1:10" x14ac:dyDescent="0.25">
      <c r="A96" s="1">
        <v>2046</v>
      </c>
    </row>
    <row r="97" spans="1:10" x14ac:dyDescent="0.25">
      <c r="A97" s="1">
        <v>2047</v>
      </c>
    </row>
    <row r="98" spans="1:10" x14ac:dyDescent="0.25">
      <c r="A98" s="1">
        <v>2048</v>
      </c>
    </row>
    <row r="99" spans="1:10" x14ac:dyDescent="0.25">
      <c r="A99" s="1">
        <v>2049</v>
      </c>
    </row>
    <row r="100" spans="1:10" x14ac:dyDescent="0.25">
      <c r="A100" s="1">
        <v>2050</v>
      </c>
    </row>
    <row r="101" spans="1:10" x14ac:dyDescent="0.25">
      <c r="A101" s="1"/>
    </row>
    <row r="102" spans="1:10" x14ac:dyDescent="0.25">
      <c r="A102" t="s">
        <v>45</v>
      </c>
      <c r="B102" s="34">
        <f t="shared" ref="B102:D102" si="12">SUM(B104:B133)</f>
        <v>386.3225610307</v>
      </c>
      <c r="C102" s="28">
        <f t="shared" ref="C102" si="13">SUM(C104:C133)</f>
        <v>386.3225610307</v>
      </c>
      <c r="D102" s="34">
        <f t="shared" si="12"/>
        <v>386.3225610307</v>
      </c>
      <c r="E102" s="28">
        <f t="shared" ref="E102:H102" si="14">SUM(E104:E133)</f>
        <v>386.3225610307</v>
      </c>
      <c r="F102" s="34">
        <f t="shared" si="14"/>
        <v>386.3225610307</v>
      </c>
      <c r="G102" s="28"/>
      <c r="H102" s="34">
        <f t="shared" si="14"/>
        <v>386.3225610307</v>
      </c>
      <c r="I102" s="28">
        <f t="shared" ref="I102:J102" si="15">SUM(I104:I133)</f>
        <v>386.3225610307</v>
      </c>
      <c r="J102" s="34">
        <f t="shared" si="15"/>
        <v>386.3225610307</v>
      </c>
    </row>
    <row r="103" spans="1:10" x14ac:dyDescent="0.25">
      <c r="A103" t="s">
        <v>46</v>
      </c>
      <c r="B103" s="36">
        <f t="shared" ref="B103:J103" si="16">(1.12*B$13-0.02*B$13*B$13)/3.413</f>
        <v>3.2757105186053339</v>
      </c>
      <c r="C103" s="16">
        <f t="shared" si="16"/>
        <v>3.2757105186053339</v>
      </c>
      <c r="D103" s="36">
        <f t="shared" si="16"/>
        <v>3.2757105186053339</v>
      </c>
      <c r="E103" s="16">
        <f t="shared" si="16"/>
        <v>3.2757105186053339</v>
      </c>
      <c r="F103" s="36">
        <f t="shared" si="16"/>
        <v>3.2757105186053339</v>
      </c>
      <c r="G103" s="16"/>
      <c r="H103" s="36">
        <f t="shared" si="16"/>
        <v>3.2757105186053339</v>
      </c>
      <c r="I103" s="16">
        <f t="shared" si="16"/>
        <v>3.2757105186053339</v>
      </c>
      <c r="J103" s="36">
        <f t="shared" si="16"/>
        <v>3.2757105186053339</v>
      </c>
    </row>
    <row r="104" spans="1:10" x14ac:dyDescent="0.25">
      <c r="A104" s="1">
        <v>2021</v>
      </c>
    </row>
    <row r="105" spans="1:10" x14ac:dyDescent="0.25">
      <c r="A105" s="1">
        <v>2022</v>
      </c>
    </row>
    <row r="106" spans="1:10" x14ac:dyDescent="0.25">
      <c r="A106" s="1">
        <v>2023</v>
      </c>
      <c r="B106" s="34"/>
      <c r="C106" s="28"/>
      <c r="D106" s="34"/>
      <c r="E106" s="28"/>
      <c r="F106" s="34"/>
      <c r="G106" s="28"/>
      <c r="H106" s="34"/>
      <c r="I106" s="28"/>
      <c r="J106" s="34"/>
    </row>
    <row r="107" spans="1:10" x14ac:dyDescent="0.25">
      <c r="A107" s="1">
        <v>2024</v>
      </c>
      <c r="B107" s="34"/>
      <c r="C107" s="28"/>
      <c r="D107" s="34"/>
      <c r="E107" s="28"/>
      <c r="F107" s="34"/>
      <c r="G107" s="28"/>
      <c r="H107" s="34"/>
      <c r="I107" s="28"/>
      <c r="J107" s="34"/>
    </row>
    <row r="108" spans="1:10" x14ac:dyDescent="0.25">
      <c r="A108" s="1">
        <v>2025</v>
      </c>
      <c r="B108" s="34">
        <f>B$7/B$103*'data sources'!$K64</f>
        <v>20.576426096055211</v>
      </c>
      <c r="C108" s="28">
        <f>C$7/C$103*'data sources'!$K64</f>
        <v>20.576426096055211</v>
      </c>
      <c r="D108" s="34">
        <f>D$7/D$103*'data sources'!$K64</f>
        <v>20.576426096055211</v>
      </c>
      <c r="E108" s="28">
        <f>E$7/E$103*'data sources'!$K64</f>
        <v>20.576426096055211</v>
      </c>
      <c r="F108" s="34">
        <f>F$7/F$103*'data sources'!$K64</f>
        <v>20.576426096055211</v>
      </c>
      <c r="G108" s="28"/>
      <c r="H108" s="34">
        <f>H$7/H$103*'data sources'!$K64</f>
        <v>20.576426096055211</v>
      </c>
      <c r="I108" s="28">
        <f>I$7/I$103*'data sources'!$K64</f>
        <v>20.576426096055211</v>
      </c>
      <c r="J108" s="34">
        <f>J$7/J$103*'data sources'!$K64</f>
        <v>20.576426096055211</v>
      </c>
    </row>
    <row r="109" spans="1:10" x14ac:dyDescent="0.25">
      <c r="A109" s="1">
        <v>2026</v>
      </c>
      <c r="B109" s="34">
        <f>B$7/B$103*'data sources'!$K65</f>
        <v>23.838527028916136</v>
      </c>
      <c r="C109" s="28">
        <f>C$7/C$103*'data sources'!$K65</f>
        <v>23.838527028916136</v>
      </c>
      <c r="D109" s="34">
        <f>D$7/D$103*'data sources'!$K65</f>
        <v>23.838527028916136</v>
      </c>
      <c r="E109" s="28">
        <f>E$7/E$103*'data sources'!$K65</f>
        <v>23.838527028916136</v>
      </c>
      <c r="F109" s="34">
        <f>F$7/F$103*'data sources'!$K65</f>
        <v>23.838527028916136</v>
      </c>
      <c r="G109" s="28"/>
      <c r="H109" s="34">
        <f>H$7/H$103*'data sources'!$K65</f>
        <v>23.838527028916136</v>
      </c>
      <c r="I109" s="28">
        <f>I$7/I$103*'data sources'!$K65</f>
        <v>23.838527028916136</v>
      </c>
      <c r="J109" s="34">
        <f>J$7/J$103*'data sources'!$K65</f>
        <v>23.838527028916136</v>
      </c>
    </row>
    <row r="110" spans="1:10" x14ac:dyDescent="0.25">
      <c r="A110" s="1">
        <v>2027</v>
      </c>
      <c r="B110" s="34">
        <f>B$7/B$103*'data sources'!$K66</f>
        <v>23.394517943295064</v>
      </c>
      <c r="C110" s="28">
        <f>C$7/C$103*'data sources'!$K66</f>
        <v>23.394517943295064</v>
      </c>
      <c r="D110" s="34">
        <f>D$7/D$103*'data sources'!$K66</f>
        <v>23.394517943295064</v>
      </c>
      <c r="E110" s="28">
        <f>E$7/E$103*'data sources'!$K66</f>
        <v>23.394517943295064</v>
      </c>
      <c r="F110" s="34">
        <f>F$7/F$103*'data sources'!$K66</f>
        <v>23.394517943295064</v>
      </c>
      <c r="G110" s="28"/>
      <c r="H110" s="34">
        <f>H$7/H$103*'data sources'!$K66</f>
        <v>23.394517943295064</v>
      </c>
      <c r="I110" s="28">
        <f>I$7/I$103*'data sources'!$K66</f>
        <v>23.394517943295064</v>
      </c>
      <c r="J110" s="34">
        <f>J$7/J$103*'data sources'!$K66</f>
        <v>23.394517943295064</v>
      </c>
    </row>
    <row r="111" spans="1:10" x14ac:dyDescent="0.25">
      <c r="A111" s="1">
        <v>2028</v>
      </c>
      <c r="B111" s="34">
        <f>B$7/B$103*'data sources'!$K67</f>
        <v>23.88855529405561</v>
      </c>
      <c r="C111" s="28">
        <f>C$7/C$103*'data sources'!$K67</f>
        <v>23.88855529405561</v>
      </c>
      <c r="D111" s="34">
        <f>D$7/D$103*'data sources'!$K67</f>
        <v>23.88855529405561</v>
      </c>
      <c r="E111" s="28">
        <f>E$7/E$103*'data sources'!$K67</f>
        <v>23.88855529405561</v>
      </c>
      <c r="F111" s="34">
        <f>F$7/F$103*'data sources'!$K67</f>
        <v>23.88855529405561</v>
      </c>
      <c r="G111" s="28"/>
      <c r="H111" s="34">
        <f>H$7/H$103*'data sources'!$K67</f>
        <v>23.88855529405561</v>
      </c>
      <c r="I111" s="28">
        <f>I$7/I$103*'data sources'!$K67</f>
        <v>23.88855529405561</v>
      </c>
      <c r="J111" s="34">
        <f>J$7/J$103*'data sources'!$K67</f>
        <v>23.88855529405561</v>
      </c>
    </row>
    <row r="112" spans="1:10" x14ac:dyDescent="0.25">
      <c r="A112" s="1">
        <v>2029</v>
      </c>
      <c r="B112" s="34">
        <f>B$7/B$103*'data sources'!$K68</f>
        <v>23.830868459160076</v>
      </c>
      <c r="C112" s="28">
        <f>C$7/C$103*'data sources'!$K68</f>
        <v>23.830868459160076</v>
      </c>
      <c r="D112" s="34">
        <f>D$7/D$103*'data sources'!$K68</f>
        <v>23.830868459160076</v>
      </c>
      <c r="E112" s="28">
        <f>E$7/E$103*'data sources'!$K68</f>
        <v>23.830868459160076</v>
      </c>
      <c r="F112" s="34">
        <f>F$7/F$103*'data sources'!$K68</f>
        <v>23.830868459160076</v>
      </c>
      <c r="G112" s="28"/>
      <c r="H112" s="34">
        <f>H$7/H$103*'data sources'!$K68</f>
        <v>23.830868459160076</v>
      </c>
      <c r="I112" s="28">
        <f>I$7/I$103*'data sources'!$K68</f>
        <v>23.830868459160076</v>
      </c>
      <c r="J112" s="34">
        <f>J$7/J$103*'data sources'!$K68</f>
        <v>23.830868459160076</v>
      </c>
    </row>
    <row r="113" spans="1:10" x14ac:dyDescent="0.25">
      <c r="A113" s="1">
        <v>2030</v>
      </c>
      <c r="B113" s="34">
        <f>B$7/B$103*'data sources'!$K69</f>
        <v>26.194060720507352</v>
      </c>
      <c r="C113" s="28">
        <f>C$7/C$103*'data sources'!$K69</f>
        <v>26.194060720507352</v>
      </c>
      <c r="D113" s="34">
        <f>D$7/D$103*'data sources'!$K69</f>
        <v>26.194060720507352</v>
      </c>
      <c r="E113" s="28">
        <f>E$7/E$103*'data sources'!$K69</f>
        <v>26.194060720507352</v>
      </c>
      <c r="F113" s="34">
        <f>F$7/F$103*'data sources'!$K69</f>
        <v>26.194060720507352</v>
      </c>
      <c r="G113" s="28"/>
      <c r="H113" s="34">
        <f>H$7/H$103*'data sources'!$K69</f>
        <v>26.194060720507352</v>
      </c>
      <c r="I113" s="28">
        <f>I$7/I$103*'data sources'!$K69</f>
        <v>26.194060720507352</v>
      </c>
      <c r="J113" s="34">
        <f>J$7/J$103*'data sources'!$K69</f>
        <v>26.194060720507352</v>
      </c>
    </row>
    <row r="114" spans="1:10" x14ac:dyDescent="0.25">
      <c r="A114" s="1">
        <v>2031</v>
      </c>
      <c r="B114" s="34">
        <f>B$7/B$103*'data sources'!$K70</f>
        <v>25.76741200557198</v>
      </c>
      <c r="C114" s="28">
        <f>C$7/C$103*'data sources'!$K70</f>
        <v>25.76741200557198</v>
      </c>
      <c r="D114" s="34">
        <f>D$7/D$103*'data sources'!$K70</f>
        <v>25.76741200557198</v>
      </c>
      <c r="E114" s="28">
        <f>E$7/E$103*'data sources'!$K70</f>
        <v>25.76741200557198</v>
      </c>
      <c r="F114" s="34">
        <f>F$7/F$103*'data sources'!$K70</f>
        <v>25.76741200557198</v>
      </c>
      <c r="G114" s="28"/>
      <c r="H114" s="34">
        <f>H$7/H$103*'data sources'!$K70</f>
        <v>25.76741200557198</v>
      </c>
      <c r="I114" s="28">
        <f>I$7/I$103*'data sources'!$K70</f>
        <v>25.76741200557198</v>
      </c>
      <c r="J114" s="34">
        <f>J$7/J$103*'data sources'!$K70</f>
        <v>25.76741200557198</v>
      </c>
    </row>
    <row r="115" spans="1:10" x14ac:dyDescent="0.25">
      <c r="A115" s="1">
        <v>2032</v>
      </c>
      <c r="B115" s="34">
        <f>B$7/B$103*'data sources'!$K71</f>
        <v>24.815975515467326</v>
      </c>
      <c r="C115" s="28">
        <f>C$7/C$103*'data sources'!$K71</f>
        <v>24.815975515467326</v>
      </c>
      <c r="D115" s="34">
        <f>D$7/D$103*'data sources'!$K71</f>
        <v>24.815975515467326</v>
      </c>
      <c r="E115" s="28">
        <f>E$7/E$103*'data sources'!$K71</f>
        <v>24.815975515467326</v>
      </c>
      <c r="F115" s="34">
        <f>F$7/F$103*'data sources'!$K71</f>
        <v>24.815975515467326</v>
      </c>
      <c r="G115" s="28"/>
      <c r="H115" s="34">
        <f>H$7/H$103*'data sources'!$K71</f>
        <v>24.815975515467326</v>
      </c>
      <c r="I115" s="28">
        <f>I$7/I$103*'data sources'!$K71</f>
        <v>24.815975515467326</v>
      </c>
      <c r="J115" s="34">
        <f>J$7/J$103*'data sources'!$K71</f>
        <v>24.815975515467326</v>
      </c>
    </row>
    <row r="116" spans="1:10" x14ac:dyDescent="0.25">
      <c r="A116" s="1">
        <v>2033</v>
      </c>
      <c r="B116" s="34">
        <f>B$7/B$103*'data sources'!$K72</f>
        <v>25.112439658177717</v>
      </c>
      <c r="C116" s="28">
        <f>C$7/C$103*'data sources'!$K72</f>
        <v>25.112439658177717</v>
      </c>
      <c r="D116" s="34">
        <f>D$7/D$103*'data sources'!$K72</f>
        <v>25.112439658177717</v>
      </c>
      <c r="E116" s="28">
        <f>E$7/E$103*'data sources'!$K72</f>
        <v>25.112439658177717</v>
      </c>
      <c r="F116" s="34">
        <f>F$7/F$103*'data sources'!$K72</f>
        <v>25.112439658177717</v>
      </c>
      <c r="G116" s="28"/>
      <c r="H116" s="34">
        <f>H$7/H$103*'data sources'!$K72</f>
        <v>25.112439658177717</v>
      </c>
      <c r="I116" s="28">
        <f>I$7/I$103*'data sources'!$K72</f>
        <v>25.112439658177717</v>
      </c>
      <c r="J116" s="34">
        <f>J$7/J$103*'data sources'!$K72</f>
        <v>25.112439658177717</v>
      </c>
    </row>
    <row r="117" spans="1:10" x14ac:dyDescent="0.25">
      <c r="A117" s="1">
        <v>2034</v>
      </c>
      <c r="B117" s="34">
        <f>B$7/B$103*'data sources'!$K73</f>
        <v>24.816421101484607</v>
      </c>
      <c r="C117" s="28">
        <f>C$7/C$103*'data sources'!$K73</f>
        <v>24.816421101484607</v>
      </c>
      <c r="D117" s="34">
        <f>D$7/D$103*'data sources'!$K73</f>
        <v>24.816421101484607</v>
      </c>
      <c r="E117" s="28">
        <f>E$7/E$103*'data sources'!$K73</f>
        <v>24.816421101484607</v>
      </c>
      <c r="F117" s="34">
        <f>F$7/F$103*'data sources'!$K73</f>
        <v>24.816421101484607</v>
      </c>
      <c r="G117" s="28"/>
      <c r="H117" s="34">
        <f>H$7/H$103*'data sources'!$K73</f>
        <v>24.816421101484607</v>
      </c>
      <c r="I117" s="28">
        <f>I$7/I$103*'data sources'!$K73</f>
        <v>24.816421101484607</v>
      </c>
      <c r="J117" s="34">
        <f>J$7/J$103*'data sources'!$K73</f>
        <v>24.816421101484607</v>
      </c>
    </row>
    <row r="118" spans="1:10" x14ac:dyDescent="0.25">
      <c r="A118" s="1">
        <v>2035</v>
      </c>
      <c r="B118" s="34">
        <f>B$7/B$103*'data sources'!$K74</f>
        <v>26.934601324579475</v>
      </c>
      <c r="C118" s="28">
        <f>C$7/C$103*'data sources'!$K74</f>
        <v>26.934601324579475</v>
      </c>
      <c r="D118" s="34">
        <f>D$7/D$103*'data sources'!$K74</f>
        <v>26.934601324579475</v>
      </c>
      <c r="E118" s="28">
        <f>E$7/E$103*'data sources'!$K74</f>
        <v>26.934601324579475</v>
      </c>
      <c r="F118" s="34">
        <f>F$7/F$103*'data sources'!$K74</f>
        <v>26.934601324579475</v>
      </c>
      <c r="G118" s="28"/>
      <c r="H118" s="34">
        <f>H$7/H$103*'data sources'!$K74</f>
        <v>26.934601324579475</v>
      </c>
      <c r="I118" s="28">
        <f>I$7/I$103*'data sources'!$K74</f>
        <v>26.934601324579475</v>
      </c>
      <c r="J118" s="34">
        <f>J$7/J$103*'data sources'!$K74</f>
        <v>26.934601324579475</v>
      </c>
    </row>
    <row r="119" spans="1:10" x14ac:dyDescent="0.25">
      <c r="A119" s="1">
        <v>2036</v>
      </c>
      <c r="B119" s="34">
        <f>B$7/B$103*'data sources'!$K75</f>
        <v>27.700269121976998</v>
      </c>
      <c r="C119" s="28">
        <f>C$7/C$103*'data sources'!$K75</f>
        <v>27.700269121976998</v>
      </c>
      <c r="D119" s="34">
        <f>D$7/D$103*'data sources'!$K75</f>
        <v>27.700269121976998</v>
      </c>
      <c r="E119" s="28">
        <f>E$7/E$103*'data sources'!$K75</f>
        <v>27.700269121976998</v>
      </c>
      <c r="F119" s="34">
        <f>F$7/F$103*'data sources'!$K75</f>
        <v>27.700269121976998</v>
      </c>
      <c r="G119" s="28"/>
      <c r="H119" s="34">
        <f>H$7/H$103*'data sources'!$K75</f>
        <v>27.700269121976998</v>
      </c>
      <c r="I119" s="28">
        <f>I$7/I$103*'data sources'!$K75</f>
        <v>27.700269121976998</v>
      </c>
      <c r="J119" s="34">
        <f>J$7/J$103*'data sources'!$K75</f>
        <v>27.700269121976998</v>
      </c>
    </row>
    <row r="120" spans="1:10" x14ac:dyDescent="0.25">
      <c r="A120" s="1">
        <v>2037</v>
      </c>
      <c r="B120" s="34">
        <f>B$7/B$103*'data sources'!$K76</f>
        <v>27.988415300953573</v>
      </c>
      <c r="C120" s="28">
        <f>C$7/C$103*'data sources'!$K76</f>
        <v>27.988415300953573</v>
      </c>
      <c r="D120" s="34">
        <f>D$7/D$103*'data sources'!$K76</f>
        <v>27.988415300953573</v>
      </c>
      <c r="E120" s="28">
        <f>E$7/E$103*'data sources'!$K76</f>
        <v>27.988415300953573</v>
      </c>
      <c r="F120" s="34">
        <f>F$7/F$103*'data sources'!$K76</f>
        <v>27.988415300953573</v>
      </c>
      <c r="G120" s="28"/>
      <c r="H120" s="34">
        <f>H$7/H$103*'data sources'!$K76</f>
        <v>27.988415300953573</v>
      </c>
      <c r="I120" s="28">
        <f>I$7/I$103*'data sources'!$K76</f>
        <v>27.988415300953573</v>
      </c>
      <c r="J120" s="34">
        <f>J$7/J$103*'data sources'!$K76</f>
        <v>27.988415300953573</v>
      </c>
    </row>
    <row r="121" spans="1:10" x14ac:dyDescent="0.25">
      <c r="A121" s="1">
        <v>2038</v>
      </c>
      <c r="B121" s="34">
        <f>B$7/B$103*'data sources'!$K77</f>
        <v>29.758723474799428</v>
      </c>
      <c r="C121" s="28">
        <f>C$7/C$103*'data sources'!$K77</f>
        <v>29.758723474799428</v>
      </c>
      <c r="D121" s="34">
        <f>D$7/D$103*'data sources'!$K77</f>
        <v>29.758723474799428</v>
      </c>
      <c r="E121" s="28">
        <f>E$7/E$103*'data sources'!$K77</f>
        <v>29.758723474799428</v>
      </c>
      <c r="F121" s="34">
        <f>F$7/F$103*'data sources'!$K77</f>
        <v>29.758723474799428</v>
      </c>
      <c r="G121" s="28"/>
      <c r="H121" s="34">
        <f>H$7/H$103*'data sources'!$K77</f>
        <v>29.758723474799428</v>
      </c>
      <c r="I121" s="28">
        <f>I$7/I$103*'data sources'!$K77</f>
        <v>29.758723474799428</v>
      </c>
      <c r="J121" s="34">
        <f>J$7/J$103*'data sources'!$K77</f>
        <v>29.758723474799428</v>
      </c>
    </row>
    <row r="122" spans="1:10" x14ac:dyDescent="0.25">
      <c r="A122" s="1">
        <v>2039</v>
      </c>
      <c r="B122" s="34">
        <f>B$7/B$103*'data sources'!$K78</f>
        <v>31.705347985699483</v>
      </c>
      <c r="C122" s="28">
        <f>C$7/C$103*'data sources'!$K78</f>
        <v>31.705347985699483</v>
      </c>
      <c r="D122" s="34">
        <f>D$7/D$103*'data sources'!$K78</f>
        <v>31.705347985699483</v>
      </c>
      <c r="E122" s="28">
        <f>E$7/E$103*'data sources'!$K78</f>
        <v>31.705347985699483</v>
      </c>
      <c r="F122" s="34">
        <f>F$7/F$103*'data sources'!$K78</f>
        <v>31.705347985699483</v>
      </c>
      <c r="G122" s="28"/>
      <c r="H122" s="34">
        <f>H$7/H$103*'data sources'!$K78</f>
        <v>31.705347985699483</v>
      </c>
      <c r="I122" s="28">
        <f>I$7/I$103*'data sources'!$K78</f>
        <v>31.705347985699483</v>
      </c>
      <c r="J122" s="34">
        <f>J$7/J$103*'data sources'!$K78</f>
        <v>31.705347985699483</v>
      </c>
    </row>
    <row r="123" spans="1:10" x14ac:dyDescent="0.25">
      <c r="A123" s="1">
        <v>2040</v>
      </c>
      <c r="B123" s="34"/>
      <c r="C123" s="28"/>
      <c r="D123" s="34"/>
      <c r="E123" s="28"/>
      <c r="F123" s="34"/>
      <c r="G123" s="28"/>
      <c r="H123" s="34"/>
      <c r="I123" s="28"/>
      <c r="J123" s="34"/>
    </row>
    <row r="124" spans="1:10" x14ac:dyDescent="0.25">
      <c r="A124" s="1">
        <v>2041</v>
      </c>
    </row>
    <row r="125" spans="1:10" x14ac:dyDescent="0.25">
      <c r="A125" s="1">
        <v>2042</v>
      </c>
    </row>
    <row r="126" spans="1:10" x14ac:dyDescent="0.25">
      <c r="A126" s="1">
        <v>2043</v>
      </c>
    </row>
    <row r="127" spans="1:10" x14ac:dyDescent="0.25">
      <c r="A127" s="1">
        <v>2044</v>
      </c>
    </row>
    <row r="128" spans="1:10" x14ac:dyDescent="0.25">
      <c r="A128" s="1">
        <v>2045</v>
      </c>
    </row>
    <row r="129" spans="1:10" x14ac:dyDescent="0.25">
      <c r="A129" s="1">
        <v>2046</v>
      </c>
    </row>
    <row r="130" spans="1:10" x14ac:dyDescent="0.25">
      <c r="A130" s="1">
        <v>2047</v>
      </c>
    </row>
    <row r="131" spans="1:10" x14ac:dyDescent="0.25">
      <c r="A131" s="1">
        <v>2048</v>
      </c>
    </row>
    <row r="132" spans="1:10" x14ac:dyDescent="0.25">
      <c r="A132" s="1">
        <v>2049</v>
      </c>
    </row>
    <row r="133" spans="1:10" x14ac:dyDescent="0.25">
      <c r="A133" s="1">
        <v>2050</v>
      </c>
    </row>
    <row r="134" spans="1:10" x14ac:dyDescent="0.25">
      <c r="A134" s="1"/>
    </row>
    <row r="135" spans="1:10" x14ac:dyDescent="0.25">
      <c r="A135" s="1" t="s">
        <v>123</v>
      </c>
      <c r="B135" s="10">
        <f>SUM(B136:B165)</f>
        <v>4100.6750019869205</v>
      </c>
      <c r="C135" s="10">
        <f t="shared" ref="C135:H135" si="17">SUM(C136:C165)</f>
        <v>4100.6750019869205</v>
      </c>
      <c r="D135" s="10">
        <f t="shared" si="17"/>
        <v>4100.6750019869205</v>
      </c>
      <c r="E135" s="10">
        <f t="shared" si="17"/>
        <v>4100.6750019869205</v>
      </c>
      <c r="F135" s="10">
        <f t="shared" si="17"/>
        <v>4100.6750019869205</v>
      </c>
      <c r="G135" s="10">
        <f t="shared" si="17"/>
        <v>0</v>
      </c>
      <c r="H135" s="10">
        <f t="shared" si="17"/>
        <v>4100.6750019869205</v>
      </c>
    </row>
    <row r="136" spans="1:10" x14ac:dyDescent="0.25">
      <c r="A136" s="1">
        <v>2021</v>
      </c>
    </row>
    <row r="137" spans="1:10" x14ac:dyDescent="0.25">
      <c r="A137" s="1">
        <v>2022</v>
      </c>
    </row>
    <row r="138" spans="1:10" x14ac:dyDescent="0.25">
      <c r="A138" s="1">
        <v>2023</v>
      </c>
    </row>
    <row r="139" spans="1:10" x14ac:dyDescent="0.25">
      <c r="A139" s="1">
        <v>2024</v>
      </c>
    </row>
    <row r="140" spans="1:10" x14ac:dyDescent="0.25">
      <c r="A140" s="1">
        <v>2025</v>
      </c>
      <c r="B140" s="34">
        <f>'data sources'!$B$25*(4*'data sources'!$L64+2*'data sources'!$L65) + 'data sources'!$B$26*6*'data sources'!$M64</f>
        <v>266.47072024656347</v>
      </c>
      <c r="C140" s="34">
        <f>'data sources'!$B$25*(4*'data sources'!$L64+2*'data sources'!$L65) + 'data sources'!$B$26*6*'data sources'!$M64</f>
        <v>266.47072024656347</v>
      </c>
      <c r="D140" s="34">
        <f>'data sources'!$B$25*(4*'data sources'!$L64+2*'data sources'!$L65) + 'data sources'!$B$26*6*'data sources'!$M64</f>
        <v>266.47072024656347</v>
      </c>
      <c r="E140" s="34">
        <f>'data sources'!$B$25*(4*'data sources'!$L64+2*'data sources'!$L65) + 'data sources'!$B$26*6*'data sources'!$M64</f>
        <v>266.47072024656347</v>
      </c>
      <c r="F140" s="34">
        <f>'data sources'!$B$25*(4*'data sources'!$L64+2*'data sources'!$L65) + 'data sources'!$B$26*6*'data sources'!$M64</f>
        <v>266.47072024656347</v>
      </c>
      <c r="G140" s="34"/>
      <c r="H140" s="34">
        <f>'data sources'!$B$25*(4*'data sources'!$L64+2*'data sources'!$L65) + 'data sources'!$B$26*6*'data sources'!$M64</f>
        <v>266.47072024656347</v>
      </c>
      <c r="I140" s="34">
        <f>'data sources'!$B$25*(4*'data sources'!$L64+2*'data sources'!$L65) + 'data sources'!$B$26*6*'data sources'!$M64</f>
        <v>266.47072024656347</v>
      </c>
      <c r="J140" s="34">
        <f>'data sources'!$B$25*(4*'data sources'!$L64+2*'data sources'!$L65) + 'data sources'!$B$26*6*'data sources'!$M64</f>
        <v>266.47072024656347</v>
      </c>
    </row>
    <row r="141" spans="1:10" x14ac:dyDescent="0.25">
      <c r="A141" s="1">
        <v>2026</v>
      </c>
      <c r="B141" s="34">
        <f>'data sources'!$B$25*(4*'data sources'!$L65+2*'data sources'!$L66) + 'data sources'!$B$26*6*'data sources'!$M65</f>
        <v>283.06203023017633</v>
      </c>
      <c r="C141" s="34">
        <f>'data sources'!$B$25*(4*'data sources'!$L65+2*'data sources'!$L66) + 'data sources'!$B$26*6*'data sources'!$M65</f>
        <v>283.06203023017633</v>
      </c>
      <c r="D141" s="34">
        <f>'data sources'!$B$25*(4*'data sources'!$L65+2*'data sources'!$L66) + 'data sources'!$B$26*6*'data sources'!$M65</f>
        <v>283.06203023017633</v>
      </c>
      <c r="E141" s="34">
        <f>'data sources'!$B$25*(4*'data sources'!$L65+2*'data sources'!$L66) + 'data sources'!$B$26*6*'data sources'!$M65</f>
        <v>283.06203023017633</v>
      </c>
      <c r="F141" s="34">
        <f>'data sources'!$B$25*(4*'data sources'!$L65+2*'data sources'!$L66) + 'data sources'!$B$26*6*'data sources'!$M65</f>
        <v>283.06203023017633</v>
      </c>
      <c r="G141" s="34"/>
      <c r="H141" s="34">
        <f>'data sources'!$B$25*(4*'data sources'!$L65+2*'data sources'!$L66) + 'data sources'!$B$26*6*'data sources'!$M65</f>
        <v>283.06203023017633</v>
      </c>
      <c r="I141" s="34">
        <f>'data sources'!$B$25*(4*'data sources'!$L65+2*'data sources'!$L66) + 'data sources'!$B$26*6*'data sources'!$M65</f>
        <v>283.06203023017633</v>
      </c>
      <c r="J141" s="34">
        <f>'data sources'!$B$25*(4*'data sources'!$L65+2*'data sources'!$L66) + 'data sources'!$B$26*6*'data sources'!$M65</f>
        <v>283.06203023017633</v>
      </c>
    </row>
    <row r="142" spans="1:10" x14ac:dyDescent="0.25">
      <c r="A142" s="1">
        <v>2027</v>
      </c>
      <c r="B142" s="34">
        <f>'data sources'!$B$25*(4*'data sources'!$L66+2*'data sources'!$L67) + 'data sources'!$B$26*6*'data sources'!$M66</f>
        <v>277.92488923493431</v>
      </c>
      <c r="C142" s="34">
        <f>'data sources'!$B$25*(4*'data sources'!$L66+2*'data sources'!$L67) + 'data sources'!$B$26*6*'data sources'!$M66</f>
        <v>277.92488923493431</v>
      </c>
      <c r="D142" s="34">
        <f>'data sources'!$B$25*(4*'data sources'!$L66+2*'data sources'!$L67) + 'data sources'!$B$26*6*'data sources'!$M66</f>
        <v>277.92488923493431</v>
      </c>
      <c r="E142" s="34">
        <f>'data sources'!$B$25*(4*'data sources'!$L66+2*'data sources'!$L67) + 'data sources'!$B$26*6*'data sources'!$M66</f>
        <v>277.92488923493431</v>
      </c>
      <c r="F142" s="34">
        <f>'data sources'!$B$25*(4*'data sources'!$L66+2*'data sources'!$L67) + 'data sources'!$B$26*6*'data sources'!$M66</f>
        <v>277.92488923493431</v>
      </c>
      <c r="G142" s="34"/>
      <c r="H142" s="34">
        <f>'data sources'!$B$25*(4*'data sources'!$L66+2*'data sources'!$L67) + 'data sources'!$B$26*6*'data sources'!$M66</f>
        <v>277.92488923493431</v>
      </c>
      <c r="I142" s="34">
        <f>'data sources'!$B$25*(4*'data sources'!$L66+2*'data sources'!$L67) + 'data sources'!$B$26*6*'data sources'!$M66</f>
        <v>277.92488923493431</v>
      </c>
      <c r="J142" s="34">
        <f>'data sources'!$B$25*(4*'data sources'!$L66+2*'data sources'!$L67) + 'data sources'!$B$26*6*'data sources'!$M66</f>
        <v>277.92488923493431</v>
      </c>
    </row>
    <row r="143" spans="1:10" x14ac:dyDescent="0.25">
      <c r="A143" s="1">
        <v>2028</v>
      </c>
      <c r="B143" s="34">
        <f>'data sources'!$B$25*(4*'data sources'!$L67+2*'data sources'!$L68) + 'data sources'!$B$26*6*'data sources'!$M67</f>
        <v>237.43795140923771</v>
      </c>
      <c r="C143" s="34">
        <f>'data sources'!$B$25*(4*'data sources'!$L67+2*'data sources'!$L68) + 'data sources'!$B$26*6*'data sources'!$M67</f>
        <v>237.43795140923771</v>
      </c>
      <c r="D143" s="34">
        <f>'data sources'!$B$25*(4*'data sources'!$L67+2*'data sources'!$L68) + 'data sources'!$B$26*6*'data sources'!$M67</f>
        <v>237.43795140923771</v>
      </c>
      <c r="E143" s="34">
        <f>'data sources'!$B$25*(4*'data sources'!$L67+2*'data sources'!$L68) + 'data sources'!$B$26*6*'data sources'!$M67</f>
        <v>237.43795140923771</v>
      </c>
      <c r="F143" s="34">
        <f>'data sources'!$B$25*(4*'data sources'!$L67+2*'data sources'!$L68) + 'data sources'!$B$26*6*'data sources'!$M67</f>
        <v>237.43795140923771</v>
      </c>
      <c r="G143" s="34"/>
      <c r="H143" s="34">
        <f>'data sources'!$B$25*(4*'data sources'!$L67+2*'data sources'!$L68) + 'data sources'!$B$26*6*'data sources'!$M67</f>
        <v>237.43795140923771</v>
      </c>
      <c r="I143" s="34">
        <f>'data sources'!$B$25*(4*'data sources'!$L67+2*'data sources'!$L68) + 'data sources'!$B$26*6*'data sources'!$M67</f>
        <v>237.43795140923771</v>
      </c>
      <c r="J143" s="34">
        <f>'data sources'!$B$25*(4*'data sources'!$L67+2*'data sources'!$L68) + 'data sources'!$B$26*6*'data sources'!$M67</f>
        <v>237.43795140923771</v>
      </c>
    </row>
    <row r="144" spans="1:10" x14ac:dyDescent="0.25">
      <c r="A144" s="1">
        <v>2029</v>
      </c>
      <c r="B144" s="34">
        <f>'data sources'!$B$25*(4*'data sources'!$L68+2*'data sources'!$L69) + 'data sources'!$B$26*6*'data sources'!$M68</f>
        <v>277.39855362844236</v>
      </c>
      <c r="C144" s="34">
        <f>'data sources'!$B$25*(4*'data sources'!$L68+2*'data sources'!$L69) + 'data sources'!$B$26*6*'data sources'!$M68</f>
        <v>277.39855362844236</v>
      </c>
      <c r="D144" s="34">
        <f>'data sources'!$B$25*(4*'data sources'!$L68+2*'data sources'!$L69) + 'data sources'!$B$26*6*'data sources'!$M68</f>
        <v>277.39855362844236</v>
      </c>
      <c r="E144" s="34">
        <f>'data sources'!$B$25*(4*'data sources'!$L68+2*'data sources'!$L69) + 'data sources'!$B$26*6*'data sources'!$M68</f>
        <v>277.39855362844236</v>
      </c>
      <c r="F144" s="34">
        <f>'data sources'!$B$25*(4*'data sources'!$L68+2*'data sources'!$L69) + 'data sources'!$B$26*6*'data sources'!$M68</f>
        <v>277.39855362844236</v>
      </c>
      <c r="G144" s="34"/>
      <c r="H144" s="34">
        <f>'data sources'!$B$25*(4*'data sources'!$L68+2*'data sources'!$L69) + 'data sources'!$B$26*6*'data sources'!$M68</f>
        <v>277.39855362844236</v>
      </c>
      <c r="I144" s="34">
        <f>'data sources'!$B$25*(4*'data sources'!$L68+2*'data sources'!$L69) + 'data sources'!$B$26*6*'data sources'!$M68</f>
        <v>277.39855362844236</v>
      </c>
      <c r="J144" s="34">
        <f>'data sources'!$B$25*(4*'data sources'!$L68+2*'data sources'!$L69) + 'data sources'!$B$26*6*'data sources'!$M68</f>
        <v>277.39855362844236</v>
      </c>
    </row>
    <row r="145" spans="1:10" x14ac:dyDescent="0.25">
      <c r="A145" s="1">
        <v>2030</v>
      </c>
      <c r="B145" s="34">
        <f>'data sources'!$B$25*(4*'data sources'!$L69+2*'data sources'!$L70) + 'data sources'!$B$26*6*'data sources'!$M69</f>
        <v>278.69617887502716</v>
      </c>
      <c r="C145" s="34">
        <f>'data sources'!$B$25*(4*'data sources'!$L69+2*'data sources'!$L70) + 'data sources'!$B$26*6*'data sources'!$M69</f>
        <v>278.69617887502716</v>
      </c>
      <c r="D145" s="34">
        <f>'data sources'!$B$25*(4*'data sources'!$L69+2*'data sources'!$L70) + 'data sources'!$B$26*6*'data sources'!$M69</f>
        <v>278.69617887502716</v>
      </c>
      <c r="E145" s="34">
        <f>'data sources'!$B$25*(4*'data sources'!$L69+2*'data sources'!$L70) + 'data sources'!$B$26*6*'data sources'!$M69</f>
        <v>278.69617887502716</v>
      </c>
      <c r="F145" s="34">
        <f>'data sources'!$B$25*(4*'data sources'!$L69+2*'data sources'!$L70) + 'data sources'!$B$26*6*'data sources'!$M69</f>
        <v>278.69617887502716</v>
      </c>
      <c r="G145" s="34"/>
      <c r="H145" s="34">
        <f>'data sources'!$B$25*(4*'data sources'!$L69+2*'data sources'!$L70) + 'data sources'!$B$26*6*'data sources'!$M69</f>
        <v>278.69617887502716</v>
      </c>
      <c r="I145" s="34">
        <f>'data sources'!$B$25*(4*'data sources'!$L69+2*'data sources'!$L70) + 'data sources'!$B$26*6*'data sources'!$M69</f>
        <v>278.69617887502716</v>
      </c>
      <c r="J145" s="34">
        <f>'data sources'!$B$25*(4*'data sources'!$L69+2*'data sources'!$L70) + 'data sources'!$B$26*6*'data sources'!$M69</f>
        <v>278.69617887502716</v>
      </c>
    </row>
    <row r="146" spans="1:10" x14ac:dyDescent="0.25">
      <c r="A146" s="1">
        <v>2031</v>
      </c>
      <c r="B146" s="34">
        <f>'data sources'!$B$25*(4*'data sources'!$L70+2*'data sources'!$L71) + 'data sources'!$B$26*6*'data sources'!$M70</f>
        <v>279.94008131395344</v>
      </c>
      <c r="C146" s="34">
        <f>'data sources'!$B$25*(4*'data sources'!$L70+2*'data sources'!$L71) + 'data sources'!$B$26*6*'data sources'!$M70</f>
        <v>279.94008131395344</v>
      </c>
      <c r="D146" s="34">
        <f>'data sources'!$B$25*(4*'data sources'!$L70+2*'data sources'!$L71) + 'data sources'!$B$26*6*'data sources'!$M70</f>
        <v>279.94008131395344</v>
      </c>
      <c r="E146" s="34">
        <f>'data sources'!$B$25*(4*'data sources'!$L70+2*'data sources'!$L71) + 'data sources'!$B$26*6*'data sources'!$M70</f>
        <v>279.94008131395344</v>
      </c>
      <c r="F146" s="34">
        <f>'data sources'!$B$25*(4*'data sources'!$L70+2*'data sources'!$L71) + 'data sources'!$B$26*6*'data sources'!$M70</f>
        <v>279.94008131395344</v>
      </c>
      <c r="G146" s="34"/>
      <c r="H146" s="34">
        <f>'data sources'!$B$25*(4*'data sources'!$L70+2*'data sources'!$L71) + 'data sources'!$B$26*6*'data sources'!$M70</f>
        <v>279.94008131395344</v>
      </c>
      <c r="I146" s="34">
        <f>'data sources'!$B$25*(4*'data sources'!$L70+2*'data sources'!$L71) + 'data sources'!$B$26*6*'data sources'!$M70</f>
        <v>279.94008131395344</v>
      </c>
      <c r="J146" s="34">
        <f>'data sources'!$B$25*(4*'data sources'!$L70+2*'data sources'!$L71) + 'data sources'!$B$26*6*'data sources'!$M70</f>
        <v>279.94008131395344</v>
      </c>
    </row>
    <row r="147" spans="1:10" x14ac:dyDescent="0.25">
      <c r="A147" s="1">
        <v>2032</v>
      </c>
      <c r="B147" s="34">
        <f>'data sources'!$B$25*(4*'data sources'!$L71+2*'data sources'!$L72) + 'data sources'!$B$26*6*'data sources'!$M71</f>
        <v>279.81573450983478</v>
      </c>
      <c r="C147" s="34">
        <f>'data sources'!$B$25*(4*'data sources'!$L71+2*'data sources'!$L72) + 'data sources'!$B$26*6*'data sources'!$M71</f>
        <v>279.81573450983478</v>
      </c>
      <c r="D147" s="34">
        <f>'data sources'!$B$25*(4*'data sources'!$L71+2*'data sources'!$L72) + 'data sources'!$B$26*6*'data sources'!$M71</f>
        <v>279.81573450983478</v>
      </c>
      <c r="E147" s="34">
        <f>'data sources'!$B$25*(4*'data sources'!$L71+2*'data sources'!$L72) + 'data sources'!$B$26*6*'data sources'!$M71</f>
        <v>279.81573450983478</v>
      </c>
      <c r="F147" s="34">
        <f>'data sources'!$B$25*(4*'data sources'!$L71+2*'data sources'!$L72) + 'data sources'!$B$26*6*'data sources'!$M71</f>
        <v>279.81573450983478</v>
      </c>
      <c r="G147" s="34"/>
      <c r="H147" s="34">
        <f>'data sources'!$B$25*(4*'data sources'!$L71+2*'data sources'!$L72) + 'data sources'!$B$26*6*'data sources'!$M71</f>
        <v>279.81573450983478</v>
      </c>
      <c r="I147" s="34">
        <f>'data sources'!$B$25*(4*'data sources'!$L71+2*'data sources'!$L72) + 'data sources'!$B$26*6*'data sources'!$M71</f>
        <v>279.81573450983478</v>
      </c>
      <c r="J147" s="34">
        <f>'data sources'!$B$25*(4*'data sources'!$L71+2*'data sources'!$L72) + 'data sources'!$B$26*6*'data sources'!$M71</f>
        <v>279.81573450983478</v>
      </c>
    </row>
    <row r="148" spans="1:10" x14ac:dyDescent="0.25">
      <c r="A148" s="1">
        <v>2033</v>
      </c>
      <c r="B148" s="34">
        <f>'data sources'!$B$25*(4*'data sources'!$L72+2*'data sources'!$L73) + 'data sources'!$B$26*6*'data sources'!$M72</f>
        <v>290.35577314962808</v>
      </c>
      <c r="C148" s="34">
        <f>'data sources'!$B$25*(4*'data sources'!$L72+2*'data sources'!$L73) + 'data sources'!$B$26*6*'data sources'!$M72</f>
        <v>290.35577314962808</v>
      </c>
      <c r="D148" s="34">
        <f>'data sources'!$B$25*(4*'data sources'!$L72+2*'data sources'!$L73) + 'data sources'!$B$26*6*'data sources'!$M72</f>
        <v>290.35577314962808</v>
      </c>
      <c r="E148" s="34">
        <f>'data sources'!$B$25*(4*'data sources'!$L72+2*'data sources'!$L73) + 'data sources'!$B$26*6*'data sources'!$M72</f>
        <v>290.35577314962808</v>
      </c>
      <c r="F148" s="34">
        <f>'data sources'!$B$25*(4*'data sources'!$L72+2*'data sources'!$L73) + 'data sources'!$B$26*6*'data sources'!$M72</f>
        <v>290.35577314962808</v>
      </c>
      <c r="G148" s="34"/>
      <c r="H148" s="34">
        <f>'data sources'!$B$25*(4*'data sources'!$L72+2*'data sources'!$L73) + 'data sources'!$B$26*6*'data sources'!$M72</f>
        <v>290.35577314962808</v>
      </c>
      <c r="I148" s="34">
        <f>'data sources'!$B$25*(4*'data sources'!$L72+2*'data sources'!$L73) + 'data sources'!$B$26*6*'data sources'!$M72</f>
        <v>290.35577314962808</v>
      </c>
      <c r="J148" s="34">
        <f>'data sources'!$B$25*(4*'data sources'!$L72+2*'data sources'!$L73) + 'data sources'!$B$26*6*'data sources'!$M72</f>
        <v>290.35577314962808</v>
      </c>
    </row>
    <row r="149" spans="1:10" x14ac:dyDescent="0.25">
      <c r="A149" s="1">
        <v>2034</v>
      </c>
      <c r="B149" s="34">
        <f>'data sources'!$B$25*(4*'data sources'!$L73+2*'data sources'!$L74) + 'data sources'!$B$26*6*'data sources'!$M73</f>
        <v>261.58993193618767</v>
      </c>
      <c r="C149" s="34">
        <f>'data sources'!$B$25*(4*'data sources'!$L73+2*'data sources'!$L74) + 'data sources'!$B$26*6*'data sources'!$M73</f>
        <v>261.58993193618767</v>
      </c>
      <c r="D149" s="34">
        <f>'data sources'!$B$25*(4*'data sources'!$L73+2*'data sources'!$L74) + 'data sources'!$B$26*6*'data sources'!$M73</f>
        <v>261.58993193618767</v>
      </c>
      <c r="E149" s="34">
        <f>'data sources'!$B$25*(4*'data sources'!$L73+2*'data sources'!$L74) + 'data sources'!$B$26*6*'data sources'!$M73</f>
        <v>261.58993193618767</v>
      </c>
      <c r="F149" s="34">
        <f>'data sources'!$B$25*(4*'data sources'!$L73+2*'data sources'!$L74) + 'data sources'!$B$26*6*'data sources'!$M73</f>
        <v>261.58993193618767</v>
      </c>
      <c r="G149" s="34"/>
      <c r="H149" s="34">
        <f>'data sources'!$B$25*(4*'data sources'!$L73+2*'data sources'!$L74) + 'data sources'!$B$26*6*'data sources'!$M73</f>
        <v>261.58993193618767</v>
      </c>
      <c r="I149" s="34">
        <f>'data sources'!$B$25*(4*'data sources'!$L73+2*'data sources'!$L74) + 'data sources'!$B$26*6*'data sources'!$M73</f>
        <v>261.58993193618767</v>
      </c>
      <c r="J149" s="34">
        <f>'data sources'!$B$25*(4*'data sources'!$L73+2*'data sources'!$L74) + 'data sources'!$B$26*6*'data sources'!$M73</f>
        <v>261.58993193618767</v>
      </c>
    </row>
    <row r="150" spans="1:10" x14ac:dyDescent="0.25">
      <c r="A150" s="1">
        <v>2035</v>
      </c>
      <c r="B150" s="34">
        <f>'data sources'!$B$25*(4*'data sources'!$L74+2*'data sources'!$L75) + 'data sources'!$B$26*6*'data sources'!$M74</f>
        <v>273.45860991516423</v>
      </c>
      <c r="C150" s="34">
        <f>'data sources'!$B$25*(4*'data sources'!$L74+2*'data sources'!$L75) + 'data sources'!$B$26*6*'data sources'!$M74</f>
        <v>273.45860991516423</v>
      </c>
      <c r="D150" s="34">
        <f>'data sources'!$B$25*(4*'data sources'!$L74+2*'data sources'!$L75) + 'data sources'!$B$26*6*'data sources'!$M74</f>
        <v>273.45860991516423</v>
      </c>
      <c r="E150" s="34">
        <f>'data sources'!$B$25*(4*'data sources'!$L74+2*'data sources'!$L75) + 'data sources'!$B$26*6*'data sources'!$M74</f>
        <v>273.45860991516423</v>
      </c>
      <c r="F150" s="34">
        <f>'data sources'!$B$25*(4*'data sources'!$L74+2*'data sources'!$L75) + 'data sources'!$B$26*6*'data sources'!$M74</f>
        <v>273.45860991516423</v>
      </c>
      <c r="G150" s="34"/>
      <c r="H150" s="34">
        <f>'data sources'!$B$25*(4*'data sources'!$L74+2*'data sources'!$L75) + 'data sources'!$B$26*6*'data sources'!$M74</f>
        <v>273.45860991516423</v>
      </c>
      <c r="I150" s="34">
        <f>'data sources'!$B$25*(4*'data sources'!$L74+2*'data sources'!$L75) + 'data sources'!$B$26*6*'data sources'!$M74</f>
        <v>273.45860991516423</v>
      </c>
      <c r="J150" s="34">
        <f>'data sources'!$B$25*(4*'data sources'!$L74+2*'data sources'!$L75) + 'data sources'!$B$26*6*'data sources'!$M74</f>
        <v>273.45860991516423</v>
      </c>
    </row>
    <row r="151" spans="1:10" x14ac:dyDescent="0.25">
      <c r="A151" s="1">
        <v>2036</v>
      </c>
      <c r="B151" s="34">
        <f>'data sources'!$B$25*(4*'data sources'!$L75+2*'data sources'!$L76) + 'data sources'!$B$26*6*'data sources'!$M75</f>
        <v>271.32626493570126</v>
      </c>
      <c r="C151" s="34">
        <f>'data sources'!$B$25*(4*'data sources'!$L75+2*'data sources'!$L76) + 'data sources'!$B$26*6*'data sources'!$M75</f>
        <v>271.32626493570126</v>
      </c>
      <c r="D151" s="34">
        <f>'data sources'!$B$25*(4*'data sources'!$L75+2*'data sources'!$L76) + 'data sources'!$B$26*6*'data sources'!$M75</f>
        <v>271.32626493570126</v>
      </c>
      <c r="E151" s="34">
        <f>'data sources'!$B$25*(4*'data sources'!$L75+2*'data sources'!$L76) + 'data sources'!$B$26*6*'data sources'!$M75</f>
        <v>271.32626493570126</v>
      </c>
      <c r="F151" s="34">
        <f>'data sources'!$B$25*(4*'data sources'!$L75+2*'data sources'!$L76) + 'data sources'!$B$26*6*'data sources'!$M75</f>
        <v>271.32626493570126</v>
      </c>
      <c r="G151" s="34"/>
      <c r="H151" s="34">
        <f>'data sources'!$B$25*(4*'data sources'!$L75+2*'data sources'!$L76) + 'data sources'!$B$26*6*'data sources'!$M75</f>
        <v>271.32626493570126</v>
      </c>
      <c r="I151" s="34">
        <f>'data sources'!$B$25*(4*'data sources'!$L75+2*'data sources'!$L76) + 'data sources'!$B$26*6*'data sources'!$M75</f>
        <v>271.32626493570126</v>
      </c>
      <c r="J151" s="34">
        <f>'data sources'!$B$25*(4*'data sources'!$L75+2*'data sources'!$L76) + 'data sources'!$B$26*6*'data sources'!$M75</f>
        <v>271.32626493570126</v>
      </c>
    </row>
    <row r="152" spans="1:10" x14ac:dyDescent="0.25">
      <c r="A152" s="1">
        <v>2037</v>
      </c>
      <c r="B152" s="34">
        <f>'data sources'!$B$25*(4*'data sources'!$L76+2*'data sources'!$L77) + 'data sources'!$B$26*6*'data sources'!$M76</f>
        <v>269.83488633213454</v>
      </c>
      <c r="C152" s="34">
        <f>'data sources'!$B$25*(4*'data sources'!$L76+2*'data sources'!$L77) + 'data sources'!$B$26*6*'data sources'!$M76</f>
        <v>269.83488633213454</v>
      </c>
      <c r="D152" s="34">
        <f>'data sources'!$B$25*(4*'data sources'!$L76+2*'data sources'!$L77) + 'data sources'!$B$26*6*'data sources'!$M76</f>
        <v>269.83488633213454</v>
      </c>
      <c r="E152" s="34">
        <f>'data sources'!$B$25*(4*'data sources'!$L76+2*'data sources'!$L77) + 'data sources'!$B$26*6*'data sources'!$M76</f>
        <v>269.83488633213454</v>
      </c>
      <c r="F152" s="34">
        <f>'data sources'!$B$25*(4*'data sources'!$L76+2*'data sources'!$L77) + 'data sources'!$B$26*6*'data sources'!$M76</f>
        <v>269.83488633213454</v>
      </c>
      <c r="G152" s="34"/>
      <c r="H152" s="34">
        <f>'data sources'!$B$25*(4*'data sources'!$L76+2*'data sources'!$L77) + 'data sources'!$B$26*6*'data sources'!$M76</f>
        <v>269.83488633213454</v>
      </c>
      <c r="I152" s="34">
        <f>'data sources'!$B$25*(4*'data sources'!$L76+2*'data sources'!$L77) + 'data sources'!$B$26*6*'data sources'!$M76</f>
        <v>269.83488633213454</v>
      </c>
      <c r="J152" s="34">
        <f>'data sources'!$B$25*(4*'data sources'!$L76+2*'data sources'!$L77) + 'data sources'!$B$26*6*'data sources'!$M76</f>
        <v>269.83488633213454</v>
      </c>
    </row>
    <row r="153" spans="1:10" x14ac:dyDescent="0.25">
      <c r="A153" s="1">
        <v>2038</v>
      </c>
      <c r="B153" s="34">
        <f>'data sources'!$B$25*(4*'data sources'!$L77+2*'data sources'!$L78) + 'data sources'!$B$26*6*'data sources'!$M77</f>
        <v>275.00117693123656</v>
      </c>
      <c r="C153" s="34">
        <f>'data sources'!$B$25*(4*'data sources'!$L77+2*'data sources'!$L78) + 'data sources'!$B$26*6*'data sources'!$M77</f>
        <v>275.00117693123656</v>
      </c>
      <c r="D153" s="34">
        <f>'data sources'!$B$25*(4*'data sources'!$L77+2*'data sources'!$L78) + 'data sources'!$B$26*6*'data sources'!$M77</f>
        <v>275.00117693123656</v>
      </c>
      <c r="E153" s="34">
        <f>'data sources'!$B$25*(4*'data sources'!$L77+2*'data sources'!$L78) + 'data sources'!$B$26*6*'data sources'!$M77</f>
        <v>275.00117693123656</v>
      </c>
      <c r="F153" s="34">
        <f>'data sources'!$B$25*(4*'data sources'!$L77+2*'data sources'!$L78) + 'data sources'!$B$26*6*'data sources'!$M77</f>
        <v>275.00117693123656</v>
      </c>
      <c r="G153" s="34"/>
      <c r="H153" s="34">
        <f>'data sources'!$B$25*(4*'data sources'!$L77+2*'data sources'!$L78) + 'data sources'!$B$26*6*'data sources'!$M77</f>
        <v>275.00117693123656</v>
      </c>
      <c r="I153" s="34">
        <f>'data sources'!$B$25*(4*'data sources'!$L77+2*'data sources'!$L78) + 'data sources'!$B$26*6*'data sources'!$M77</f>
        <v>275.00117693123656</v>
      </c>
      <c r="J153" s="34">
        <f>'data sources'!$B$25*(4*'data sources'!$L77+2*'data sources'!$L78) + 'data sources'!$B$26*6*'data sources'!$M77</f>
        <v>275.00117693123656</v>
      </c>
    </row>
    <row r="154" spans="1:10" x14ac:dyDescent="0.25">
      <c r="A154" s="1">
        <v>2039</v>
      </c>
      <c r="B154" s="34">
        <f>'data sources'!$B$25*(4*'data sources'!$L78+2*'data sources'!$L79) + 'data sources'!$B$26*6*'data sources'!$M78</f>
        <v>278.36221933869945</v>
      </c>
      <c r="C154" s="34">
        <f>'data sources'!$B$25*(4*'data sources'!$L78+2*'data sources'!$L79) + 'data sources'!$B$26*6*'data sources'!$M78</f>
        <v>278.36221933869945</v>
      </c>
      <c r="D154" s="34">
        <f>'data sources'!$B$25*(4*'data sources'!$L78+2*'data sources'!$L79) + 'data sources'!$B$26*6*'data sources'!$M78</f>
        <v>278.36221933869945</v>
      </c>
      <c r="E154" s="34">
        <f>'data sources'!$B$25*(4*'data sources'!$L78+2*'data sources'!$L79) + 'data sources'!$B$26*6*'data sources'!$M78</f>
        <v>278.36221933869945</v>
      </c>
      <c r="F154" s="34">
        <f>'data sources'!$B$25*(4*'data sources'!$L78+2*'data sources'!$L79) + 'data sources'!$B$26*6*'data sources'!$M78</f>
        <v>278.36221933869945</v>
      </c>
      <c r="G154" s="34"/>
      <c r="H154" s="34">
        <f>'data sources'!$B$25*(4*'data sources'!$L78+2*'data sources'!$L79) + 'data sources'!$B$26*6*'data sources'!$M78</f>
        <v>278.36221933869945</v>
      </c>
      <c r="I154" s="34">
        <f>'data sources'!$B$25*(4*'data sources'!$L78+2*'data sources'!$L79) + 'data sources'!$B$26*6*'data sources'!$M78</f>
        <v>278.36221933869945</v>
      </c>
      <c r="J154" s="34">
        <f>'data sources'!$B$25*(4*'data sources'!$L78+2*'data sources'!$L79) + 'data sources'!$B$26*6*'data sources'!$M78</f>
        <v>278.36221933869945</v>
      </c>
    </row>
    <row r="155" spans="1:10" x14ac:dyDescent="0.25">
      <c r="A155" s="1">
        <v>2040</v>
      </c>
      <c r="B155" s="34"/>
    </row>
    <row r="156" spans="1:10" x14ac:dyDescent="0.25">
      <c r="A156" s="1">
        <v>2041</v>
      </c>
    </row>
    <row r="157" spans="1:10" x14ac:dyDescent="0.25">
      <c r="A157" s="1">
        <v>2042</v>
      </c>
    </row>
    <row r="158" spans="1:10" x14ac:dyDescent="0.25">
      <c r="A158" s="1">
        <v>2043</v>
      </c>
    </row>
    <row r="159" spans="1:10" x14ac:dyDescent="0.25">
      <c r="A159" s="1">
        <v>2044</v>
      </c>
    </row>
    <row r="160" spans="1:10" x14ac:dyDescent="0.25">
      <c r="A160" s="1">
        <v>2045</v>
      </c>
    </row>
    <row r="161" spans="1:10" x14ac:dyDescent="0.25">
      <c r="A161" s="1">
        <v>2046</v>
      </c>
    </row>
    <row r="162" spans="1:10" x14ac:dyDescent="0.25">
      <c r="A162" s="1">
        <v>2047</v>
      </c>
    </row>
    <row r="163" spans="1:10" x14ac:dyDescent="0.25">
      <c r="A163" s="1">
        <v>2048</v>
      </c>
    </row>
    <row r="164" spans="1:10" x14ac:dyDescent="0.25">
      <c r="A164" s="1">
        <v>2049</v>
      </c>
    </row>
    <row r="165" spans="1:10" x14ac:dyDescent="0.25">
      <c r="A165" s="1">
        <v>2050</v>
      </c>
    </row>
    <row r="166" spans="1:10" x14ac:dyDescent="0.25">
      <c r="A166" s="1"/>
    </row>
    <row r="168" spans="1:10" x14ac:dyDescent="0.25">
      <c r="A168" t="s">
        <v>42</v>
      </c>
      <c r="B168" s="34">
        <f>SUM(B170:B199)+SUM(B201:B224)</f>
        <v>13688.631929790428</v>
      </c>
      <c r="C168" s="34">
        <f t="shared" ref="C168:J168" si="18">SUM(C170:C199)+SUM(C201:C224)</f>
        <v>14322.925345192654</v>
      </c>
      <c r="D168" s="34">
        <f t="shared" si="18"/>
        <v>14322.925345192654</v>
      </c>
      <c r="E168" s="34">
        <f t="shared" si="18"/>
        <v>14322.925345192654</v>
      </c>
      <c r="F168" s="34">
        <f t="shared" ref="F168" si="19">SUM(F170:F199)+SUM(F201:F224)</f>
        <v>14322.925345192654</v>
      </c>
      <c r="G168" s="34"/>
      <c r="H168" s="34">
        <f t="shared" si="18"/>
        <v>13526.221464857934</v>
      </c>
      <c r="I168" s="34">
        <f t="shared" si="18"/>
        <v>14024.161390067135</v>
      </c>
      <c r="J168" s="34">
        <f t="shared" si="18"/>
        <v>14322.925345192654</v>
      </c>
    </row>
    <row r="169" spans="1:10" x14ac:dyDescent="0.25">
      <c r="A169" t="s">
        <v>122</v>
      </c>
      <c r="B169" s="34"/>
      <c r="C169" s="28"/>
      <c r="D169" s="34"/>
      <c r="E169" s="28"/>
      <c r="F169" s="34"/>
      <c r="G169" s="28"/>
      <c r="H169" s="34"/>
      <c r="I169" s="28"/>
      <c r="J169" s="34"/>
    </row>
    <row r="170" spans="1:10" x14ac:dyDescent="0.25">
      <c r="A170" s="1">
        <v>2021</v>
      </c>
      <c r="B170" s="34"/>
      <c r="C170" s="28"/>
      <c r="D170" s="34"/>
      <c r="E170" s="28"/>
      <c r="F170" s="34"/>
      <c r="G170" s="28"/>
      <c r="H170" s="34"/>
      <c r="I170" s="28"/>
      <c r="J170" s="34"/>
    </row>
    <row r="171" spans="1:10" x14ac:dyDescent="0.25">
      <c r="A171" s="1">
        <v>2022</v>
      </c>
      <c r="B171" s="34"/>
      <c r="C171" s="28"/>
      <c r="D171" s="34"/>
      <c r="E171" s="28"/>
      <c r="F171" s="34"/>
      <c r="G171" s="28"/>
      <c r="H171" s="34"/>
      <c r="I171" s="28"/>
      <c r="J171" s="34"/>
    </row>
    <row r="172" spans="1:10" x14ac:dyDescent="0.25">
      <c r="A172" s="1">
        <v>2023</v>
      </c>
      <c r="B172" s="34"/>
      <c r="C172" s="28"/>
      <c r="D172" s="34"/>
      <c r="E172" s="28"/>
      <c r="F172" s="34"/>
      <c r="G172" s="28"/>
      <c r="H172" s="34"/>
      <c r="I172" s="28"/>
      <c r="J172" s="34"/>
    </row>
    <row r="173" spans="1:10" x14ac:dyDescent="0.25">
      <c r="A173" s="1">
        <v>2024</v>
      </c>
      <c r="B173" s="34"/>
      <c r="C173" s="28"/>
      <c r="D173" s="34"/>
      <c r="E173" s="28"/>
      <c r="F173" s="34"/>
      <c r="G173" s="28"/>
      <c r="H173" s="34"/>
      <c r="I173" s="28"/>
      <c r="J173" s="34"/>
    </row>
    <row r="174" spans="1:10" x14ac:dyDescent="0.25">
      <c r="A174" s="1">
        <v>2025</v>
      </c>
      <c r="B174" s="34">
        <f>B$6*(0.038/0.0036)/(B$10*0.293)*'data sources'!$K64</f>
        <v>175.0413920699956</v>
      </c>
      <c r="C174" s="28">
        <f>C$6*(0.038/0.0036)/(C$10*0.293)*'data sources'!$K64</f>
        <v>175.0413920699956</v>
      </c>
      <c r="D174" s="34">
        <f>D$6*(0.038/0.0036)/(D$10*0.293)*'data sources'!$K64</f>
        <v>175.0413920699956</v>
      </c>
      <c r="E174" s="28">
        <f>E$6*(0.038/0.0036)/(E$10*0.293)*'data sources'!$K64</f>
        <v>175.0413920699956</v>
      </c>
      <c r="F174" s="34">
        <f>F$6*(0.038/0.0036)/(F$10*0.293)*'data sources'!$K64</f>
        <v>175.0413920699956</v>
      </c>
      <c r="G174" s="28"/>
      <c r="H174" s="34">
        <f>H$6*(0.038/0.0036)/(H$10*0.293)*'data sources'!$K64</f>
        <v>132.60711520454214</v>
      </c>
      <c r="I174" s="28">
        <f>I$6*(0.038/0.0036)/(I$10*0.293)*'data sources'!$K64</f>
        <v>159.12853824545053</v>
      </c>
      <c r="J174" s="34">
        <f>J$6*(0.038/0.0036)/(J$10*0.293)*'data sources'!$K64</f>
        <v>175.0413920699956</v>
      </c>
    </row>
    <row r="175" spans="1:10" x14ac:dyDescent="0.25">
      <c r="A175" s="1">
        <v>2026</v>
      </c>
      <c r="B175" s="34">
        <f>B$6*(0.038/0.0036)/(B$10*0.293)*'data sources'!$K65</f>
        <v>202.79172566511284</v>
      </c>
      <c r="C175" s="28">
        <f>C$6*(0.038/0.0036)/(C$10*0.293)*'data sources'!$K65</f>
        <v>202.79172566511284</v>
      </c>
      <c r="D175" s="34">
        <f>D$6*(0.038/0.0036)/(D$10*0.293)*'data sources'!$K65</f>
        <v>202.79172566511284</v>
      </c>
      <c r="E175" s="28">
        <f>E$6*(0.038/0.0036)/(E$10*0.293)*'data sources'!$K65</f>
        <v>202.79172566511284</v>
      </c>
      <c r="F175" s="34">
        <f>F$6*(0.038/0.0036)/(F$10*0.293)*'data sources'!$K65</f>
        <v>202.79172566511284</v>
      </c>
      <c r="G175" s="28"/>
      <c r="H175" s="34">
        <f>H$6*(0.038/0.0036)/(H$10*0.293)*'data sources'!$K65</f>
        <v>153.63009520084307</v>
      </c>
      <c r="I175" s="28">
        <f>I$6*(0.038/0.0036)/(I$10*0.293)*'data sources'!$K65</f>
        <v>184.35611424101168</v>
      </c>
      <c r="J175" s="34">
        <f>J$6*(0.038/0.0036)/(J$10*0.293)*'data sources'!$K65</f>
        <v>202.79172566511284</v>
      </c>
    </row>
    <row r="176" spans="1:10" x14ac:dyDescent="0.25">
      <c r="A176" s="1">
        <v>2027</v>
      </c>
      <c r="B176" s="34">
        <f>B$6*(0.038/0.0036)/(B$10*0.293)*'data sources'!$K66</f>
        <v>199.01458924326653</v>
      </c>
      <c r="C176" s="28">
        <f>C$6*(0.038/0.0036)/(C$10*0.293)*'data sources'!$K66</f>
        <v>199.01458924326653</v>
      </c>
      <c r="D176" s="34">
        <f>D$6*(0.038/0.0036)/(D$10*0.293)*'data sources'!$K66</f>
        <v>199.01458924326653</v>
      </c>
      <c r="E176" s="28">
        <f>E$6*(0.038/0.0036)/(E$10*0.293)*'data sources'!$K66</f>
        <v>199.01458924326653</v>
      </c>
      <c r="F176" s="34">
        <f>F$6*(0.038/0.0036)/(F$10*0.293)*'data sources'!$K66</f>
        <v>199.01458924326653</v>
      </c>
      <c r="G176" s="28"/>
      <c r="H176" s="34">
        <f>H$6*(0.038/0.0036)/(H$10*0.293)*'data sources'!$K66</f>
        <v>150.76862821459588</v>
      </c>
      <c r="I176" s="28">
        <f>I$6*(0.038/0.0036)/(I$10*0.293)*'data sources'!$K66</f>
        <v>180.92235385751502</v>
      </c>
      <c r="J176" s="34">
        <f>J$6*(0.038/0.0036)/(J$10*0.293)*'data sources'!$K66</f>
        <v>199.01458924326653</v>
      </c>
    </row>
    <row r="177" spans="1:10" x14ac:dyDescent="0.25">
      <c r="A177" s="1">
        <v>2028</v>
      </c>
      <c r="B177" s="34">
        <f>B$6*(0.038/0.0036)/(B$10*0.293)*'data sources'!$K67</f>
        <v>203.21731061033026</v>
      </c>
      <c r="C177" s="28">
        <f>C$6*(0.038/0.0036)/(C$10*0.293)*'data sources'!$K67</f>
        <v>203.21731061033026</v>
      </c>
      <c r="D177" s="34">
        <f>D$6*(0.038/0.0036)/(D$10*0.293)*'data sources'!$K67</f>
        <v>203.21731061033026</v>
      </c>
      <c r="E177" s="28">
        <f>E$6*(0.038/0.0036)/(E$10*0.293)*'data sources'!$K67</f>
        <v>203.21731061033026</v>
      </c>
      <c r="F177" s="34">
        <f>F$6*(0.038/0.0036)/(F$10*0.293)*'data sources'!$K67</f>
        <v>203.21731061033026</v>
      </c>
      <c r="G177" s="28"/>
      <c r="H177" s="34">
        <f>H$6*(0.038/0.0036)/(H$10*0.293)*'data sources'!$K67</f>
        <v>153.952508038129</v>
      </c>
      <c r="I177" s="28">
        <f>I$6*(0.038/0.0036)/(I$10*0.293)*'data sources'!$K67</f>
        <v>184.74300964575477</v>
      </c>
      <c r="J177" s="34">
        <f>J$6*(0.038/0.0036)/(J$10*0.293)*'data sources'!$K67</f>
        <v>203.21731061033026</v>
      </c>
    </row>
    <row r="178" spans="1:10" x14ac:dyDescent="0.25">
      <c r="A178" s="1">
        <v>2029</v>
      </c>
      <c r="B178" s="34">
        <f>B$6*(0.038/0.0036)/(B$10*0.293)*'data sources'!$K68</f>
        <v>202.72657505513286</v>
      </c>
      <c r="C178" s="28">
        <f>C$6*(0.038/0.0036)/(C$10*0.293)*'data sources'!$K68</f>
        <v>202.72657505513286</v>
      </c>
      <c r="D178" s="34">
        <f>D$6*(0.038/0.0036)/(D$10*0.293)*'data sources'!$K68</f>
        <v>202.72657505513286</v>
      </c>
      <c r="E178" s="28">
        <f>E$6*(0.038/0.0036)/(E$10*0.293)*'data sources'!$K68</f>
        <v>202.72657505513286</v>
      </c>
      <c r="F178" s="34">
        <f>F$6*(0.038/0.0036)/(F$10*0.293)*'data sources'!$K68</f>
        <v>202.72657505513286</v>
      </c>
      <c r="G178" s="28"/>
      <c r="H178" s="34">
        <f>H$6*(0.038/0.0036)/(H$10*0.293)*'data sources'!$K68</f>
        <v>153.58073867813096</v>
      </c>
      <c r="I178" s="28">
        <f>I$6*(0.038/0.0036)/(I$10*0.293)*'data sources'!$K68</f>
        <v>184.29688641375714</v>
      </c>
      <c r="J178" s="34">
        <f>J$6*(0.038/0.0036)/(J$10*0.293)*'data sources'!$K68</f>
        <v>202.72657505513286</v>
      </c>
    </row>
    <row r="179" spans="1:10" x14ac:dyDescent="0.25">
      <c r="A179" s="1">
        <v>2030</v>
      </c>
      <c r="B179" s="34">
        <f>B$6*(0.038/0.0036)/(B$10*0.293)*'data sources'!$K69</f>
        <v>222.82999151940271</v>
      </c>
      <c r="C179" s="28">
        <f>C$6*(0.038/0.0036)/(C$10*0.293)*'data sources'!$K69</f>
        <v>222.82999151940271</v>
      </c>
      <c r="D179" s="34">
        <f>D$6*(0.038/0.0036)/(D$10*0.293)*'data sources'!$K69</f>
        <v>222.82999151940271</v>
      </c>
      <c r="E179" s="28">
        <f>E$6*(0.038/0.0036)/(E$10*0.293)*'data sources'!$K69</f>
        <v>222.82999151940271</v>
      </c>
      <c r="F179" s="34">
        <f>F$6*(0.038/0.0036)/(F$10*0.293)*'data sources'!$K69</f>
        <v>222.82999151940271</v>
      </c>
      <c r="G179" s="28"/>
      <c r="H179" s="34">
        <f>H$6*(0.038/0.0036)/(H$10*0.293)*'data sources'!$K69</f>
        <v>168.81059963591116</v>
      </c>
      <c r="I179" s="28">
        <f>I$6*(0.038/0.0036)/(I$10*0.293)*'data sources'!$K69</f>
        <v>202.57271956309336</v>
      </c>
      <c r="J179" s="34">
        <f>J$6*(0.038/0.0036)/(J$10*0.293)*'data sources'!$K69</f>
        <v>222.82999151940271</v>
      </c>
    </row>
    <row r="180" spans="1:10" x14ac:dyDescent="0.25">
      <c r="A180" s="1">
        <v>2031</v>
      </c>
      <c r="B180" s="34">
        <f>B$6*(0.038/0.0036)/(B$10*0.293)*'data sources'!$K70</f>
        <v>219.20053786022331</v>
      </c>
      <c r="C180" s="28">
        <f>C$6*(0.038/0.0036)/(C$10*0.293)*'data sources'!$K70</f>
        <v>219.20053786022331</v>
      </c>
      <c r="D180" s="34">
        <f>D$6*(0.038/0.0036)/(D$10*0.293)*'data sources'!$K70</f>
        <v>219.20053786022331</v>
      </c>
      <c r="E180" s="28">
        <f>E$6*(0.038/0.0036)/(E$10*0.293)*'data sources'!$K70</f>
        <v>219.20053786022331</v>
      </c>
      <c r="F180" s="34">
        <f>F$6*(0.038/0.0036)/(F$10*0.293)*'data sources'!$K70</f>
        <v>219.20053786022331</v>
      </c>
      <c r="G180" s="28"/>
      <c r="H180" s="34">
        <f>H$6*(0.038/0.0036)/(H$10*0.293)*'data sources'!$K70</f>
        <v>166.0610135304722</v>
      </c>
      <c r="I180" s="28">
        <f>I$6*(0.038/0.0036)/(I$10*0.293)*'data sources'!$K70</f>
        <v>199.27321623656664</v>
      </c>
      <c r="J180" s="34">
        <f>J$6*(0.038/0.0036)/(J$10*0.293)*'data sources'!$K70</f>
        <v>219.20053786022331</v>
      </c>
    </row>
    <row r="181" spans="1:10" x14ac:dyDescent="0.25">
      <c r="A181" s="1">
        <v>2032</v>
      </c>
      <c r="B181" s="34">
        <f>B$6*(0.038/0.0036)/(B$10*0.293)*'data sources'!$K71</f>
        <v>211.10677235805781</v>
      </c>
      <c r="C181" s="28">
        <f>C$6*(0.038/0.0036)/(C$10*0.293)*'data sources'!$K71</f>
        <v>211.10677235805781</v>
      </c>
      <c r="D181" s="34">
        <f>D$6*(0.038/0.0036)/(D$10*0.293)*'data sources'!$K71</f>
        <v>211.10677235805781</v>
      </c>
      <c r="E181" s="28">
        <f>E$6*(0.038/0.0036)/(E$10*0.293)*'data sources'!$K71</f>
        <v>211.10677235805781</v>
      </c>
      <c r="F181" s="34">
        <f>F$6*(0.038/0.0036)/(F$10*0.293)*'data sources'!$K71</f>
        <v>211.10677235805781</v>
      </c>
      <c r="G181" s="28"/>
      <c r="H181" s="34">
        <f>H$6*(0.038/0.0036)/(H$10*0.293)*'data sources'!$K71</f>
        <v>159.92937299852863</v>
      </c>
      <c r="I181" s="28">
        <f>I$6*(0.038/0.0036)/(I$10*0.293)*'data sources'!$K71</f>
        <v>191.91524759823437</v>
      </c>
      <c r="J181" s="34">
        <f>J$6*(0.038/0.0036)/(J$10*0.293)*'data sources'!$K71</f>
        <v>211.10677235805781</v>
      </c>
    </row>
    <row r="182" spans="1:10" x14ac:dyDescent="0.25">
      <c r="A182" s="1">
        <v>2033</v>
      </c>
      <c r="B182" s="34">
        <f>B$6*(0.038/0.0036)/(B$10*0.293)*'data sources'!$K72</f>
        <v>213.6287601899881</v>
      </c>
      <c r="C182" s="28">
        <f>C$6*(0.038/0.0036)/(C$10*0.293)*'data sources'!$K72</f>
        <v>213.6287601899881</v>
      </c>
      <c r="D182" s="34">
        <f>D$6*(0.038/0.0036)/(D$10*0.293)*'data sources'!$K72</f>
        <v>213.6287601899881</v>
      </c>
      <c r="E182" s="28">
        <f>E$6*(0.038/0.0036)/(E$10*0.293)*'data sources'!$K72</f>
        <v>213.6287601899881</v>
      </c>
      <c r="F182" s="34">
        <f>F$6*(0.038/0.0036)/(F$10*0.293)*'data sources'!$K72</f>
        <v>213.6287601899881</v>
      </c>
      <c r="G182" s="28"/>
      <c r="H182" s="34">
        <f>H$6*(0.038/0.0036)/(H$10*0.293)*'data sources'!$K72</f>
        <v>161.8399698409001</v>
      </c>
      <c r="I182" s="28">
        <f>I$6*(0.038/0.0036)/(I$10*0.293)*'data sources'!$K72</f>
        <v>194.2079638090801</v>
      </c>
      <c r="J182" s="34">
        <f>J$6*(0.038/0.0036)/(J$10*0.293)*'data sources'!$K72</f>
        <v>213.6287601899881</v>
      </c>
    </row>
    <row r="183" spans="1:10" x14ac:dyDescent="0.25">
      <c r="A183" s="1">
        <v>2034</v>
      </c>
      <c r="B183" s="34">
        <f>B$6*(0.038/0.0036)/(B$10*0.293)*'data sources'!$K73</f>
        <v>211.11056290926373</v>
      </c>
      <c r="C183" s="28">
        <f>C$6*(0.038/0.0036)/(C$10*0.293)*'data sources'!$K73</f>
        <v>211.11056290926373</v>
      </c>
      <c r="D183" s="34">
        <f>D$6*(0.038/0.0036)/(D$10*0.293)*'data sources'!$K73</f>
        <v>211.11056290926373</v>
      </c>
      <c r="E183" s="28">
        <f>E$6*(0.038/0.0036)/(E$10*0.293)*'data sources'!$K73</f>
        <v>211.11056290926373</v>
      </c>
      <c r="F183" s="34">
        <f>F$6*(0.038/0.0036)/(F$10*0.293)*'data sources'!$K73</f>
        <v>211.11056290926373</v>
      </c>
      <c r="G183" s="28"/>
      <c r="H183" s="34">
        <f>H$6*(0.038/0.0036)/(H$10*0.293)*'data sources'!$K73</f>
        <v>159.93224462823011</v>
      </c>
      <c r="I183" s="28">
        <f>I$6*(0.038/0.0036)/(I$10*0.293)*'data sources'!$K73</f>
        <v>191.91869355387612</v>
      </c>
      <c r="J183" s="34">
        <f>J$6*(0.038/0.0036)/(J$10*0.293)*'data sources'!$K73</f>
        <v>211.11056290926373</v>
      </c>
    </row>
    <row r="184" spans="1:10" x14ac:dyDescent="0.25">
      <c r="A184" s="1">
        <v>2035</v>
      </c>
      <c r="B184" s="34">
        <f>B$6*(0.038/0.0036)/(B$10*0.293)*'data sources'!$K74</f>
        <v>229.12968893118943</v>
      </c>
      <c r="C184" s="28">
        <f>C$6*(0.038/0.0036)/(C$10*0.293)*'data sources'!$K74</f>
        <v>229.12968893118943</v>
      </c>
      <c r="D184" s="34">
        <f>D$6*(0.038/0.0036)/(D$10*0.293)*'data sources'!$K74</f>
        <v>229.12968893118943</v>
      </c>
      <c r="E184" s="28">
        <f>E$6*(0.038/0.0036)/(E$10*0.293)*'data sources'!$K74</f>
        <v>229.12968893118943</v>
      </c>
      <c r="F184" s="34">
        <f>F$6*(0.038/0.0036)/(F$10*0.293)*'data sources'!$K74</f>
        <v>229.12968893118943</v>
      </c>
      <c r="G184" s="28"/>
      <c r="H184" s="34">
        <f>H$6*(0.038/0.0036)/(H$10*0.293)*'data sources'!$K74</f>
        <v>173.58309767514351</v>
      </c>
      <c r="I184" s="28">
        <f>I$6*(0.038/0.0036)/(I$10*0.293)*'data sources'!$K74</f>
        <v>208.29971721017219</v>
      </c>
      <c r="J184" s="34">
        <f>J$6*(0.038/0.0036)/(J$10*0.293)*'data sources'!$K74</f>
        <v>229.12968893118943</v>
      </c>
    </row>
    <row r="185" spans="1:10" x14ac:dyDescent="0.25">
      <c r="A185" s="1">
        <v>2036</v>
      </c>
      <c r="B185" s="34">
        <f>B$6*(0.038/0.0036)/(B$10*0.293)*'data sources'!$K75</f>
        <v>235.64314061098935</v>
      </c>
      <c r="C185" s="28">
        <f>C$6*(0.038/0.0036)/(C$10*0.293)*'data sources'!$K75</f>
        <v>235.64314061098935</v>
      </c>
      <c r="D185" s="34">
        <f>D$6*(0.038/0.0036)/(D$10*0.293)*'data sources'!$K75</f>
        <v>235.64314061098935</v>
      </c>
      <c r="E185" s="28">
        <f>E$6*(0.038/0.0036)/(E$10*0.293)*'data sources'!$K75</f>
        <v>235.64314061098935</v>
      </c>
      <c r="F185" s="34">
        <f>F$6*(0.038/0.0036)/(F$10*0.293)*'data sources'!$K75</f>
        <v>235.64314061098935</v>
      </c>
      <c r="G185" s="28"/>
      <c r="H185" s="34">
        <f>H$6*(0.038/0.0036)/(H$10*0.293)*'data sources'!$K75</f>
        <v>178.51753076590103</v>
      </c>
      <c r="I185" s="28">
        <f>I$6*(0.038/0.0036)/(I$10*0.293)*'data sources'!$K75</f>
        <v>214.22103691908123</v>
      </c>
      <c r="J185" s="34">
        <f>J$6*(0.038/0.0036)/(J$10*0.293)*'data sources'!$K75</f>
        <v>235.64314061098935</v>
      </c>
    </row>
    <row r="186" spans="1:10" x14ac:dyDescent="0.25">
      <c r="A186" s="1">
        <v>2037</v>
      </c>
      <c r="B186" s="34">
        <f>B$6*(0.038/0.0036)/(B$10*0.293)*'data sources'!$K76</f>
        <v>238.09436844094662</v>
      </c>
      <c r="C186" s="28">
        <f>C$6*(0.038/0.0036)/(C$10*0.293)*'data sources'!$K76</f>
        <v>238.09436844094662</v>
      </c>
      <c r="D186" s="34">
        <f>D$6*(0.038/0.0036)/(D$10*0.293)*'data sources'!$K76</f>
        <v>238.09436844094662</v>
      </c>
      <c r="E186" s="28">
        <f>E$6*(0.038/0.0036)/(E$10*0.293)*'data sources'!$K76</f>
        <v>238.09436844094662</v>
      </c>
      <c r="F186" s="34">
        <f>F$6*(0.038/0.0036)/(F$10*0.293)*'data sources'!$K76</f>
        <v>238.09436844094662</v>
      </c>
      <c r="G186" s="28"/>
      <c r="H186" s="34">
        <f>H$6*(0.038/0.0036)/(H$10*0.293)*'data sources'!$K76</f>
        <v>180.37452154617171</v>
      </c>
      <c r="I186" s="28">
        <f>I$6*(0.038/0.0036)/(I$10*0.293)*'data sources'!$K76</f>
        <v>216.44942585540602</v>
      </c>
      <c r="J186" s="34">
        <f>J$6*(0.038/0.0036)/(J$10*0.293)*'data sources'!$K76</f>
        <v>238.09436844094662</v>
      </c>
    </row>
    <row r="187" spans="1:10" x14ac:dyDescent="0.25">
      <c r="A187" s="1">
        <v>2038</v>
      </c>
      <c r="B187" s="34">
        <f>B$6*(0.038/0.0036)/(B$10*0.293)*'data sources'!$K77</f>
        <v>253.15418522819121</v>
      </c>
      <c r="C187" s="28">
        <f>C$6*(0.038/0.0036)/(C$10*0.293)*'data sources'!$K77</f>
        <v>253.15418522819121</v>
      </c>
      <c r="D187" s="34">
        <f>D$6*(0.038/0.0036)/(D$10*0.293)*'data sources'!$K77</f>
        <v>253.15418522819121</v>
      </c>
      <c r="E187" s="28">
        <f>E$6*(0.038/0.0036)/(E$10*0.293)*'data sources'!$K77</f>
        <v>253.15418522819121</v>
      </c>
      <c r="F187" s="34">
        <f>F$6*(0.038/0.0036)/(F$10*0.293)*'data sources'!$K77</f>
        <v>253.15418522819121</v>
      </c>
      <c r="G187" s="28"/>
      <c r="H187" s="34">
        <f>H$6*(0.038/0.0036)/(H$10*0.293)*'data sources'!$K77</f>
        <v>191.78347365772063</v>
      </c>
      <c r="I187" s="28">
        <f>I$6*(0.038/0.0036)/(I$10*0.293)*'data sources'!$K77</f>
        <v>230.14016838926474</v>
      </c>
      <c r="J187" s="34">
        <f>J$6*(0.038/0.0036)/(J$10*0.293)*'data sources'!$K77</f>
        <v>253.15418522819121</v>
      </c>
    </row>
    <row r="188" spans="1:10" x14ac:dyDescent="0.25">
      <c r="A188" s="1">
        <v>2039</v>
      </c>
      <c r="B188" s="34">
        <f>B$6*(0.038/0.0036)/(B$10*0.293)*'data sources'!$K78</f>
        <v>269.71390568862847</v>
      </c>
      <c r="C188" s="28">
        <f>C$6*(0.038/0.0036)/(C$10*0.293)*'data sources'!$K78</f>
        <v>269.71390568862847</v>
      </c>
      <c r="D188" s="34">
        <f>D$6*(0.038/0.0036)/(D$10*0.293)*'data sources'!$K78</f>
        <v>269.71390568862847</v>
      </c>
      <c r="E188" s="28">
        <f>E$6*(0.038/0.0036)/(E$10*0.293)*'data sources'!$K78</f>
        <v>269.71390568862847</v>
      </c>
      <c r="F188" s="34">
        <f>F$6*(0.038/0.0036)/(F$10*0.293)*'data sources'!$K78</f>
        <v>269.71390568862847</v>
      </c>
      <c r="G188" s="28"/>
      <c r="H188" s="34">
        <f>H$6*(0.038/0.0036)/(H$10*0.293)*'data sources'!$K78</f>
        <v>204.32871643077917</v>
      </c>
      <c r="I188" s="28">
        <f>I$6*(0.038/0.0036)/(I$10*0.293)*'data sources'!$K78</f>
        <v>245.19445971693497</v>
      </c>
      <c r="J188" s="34">
        <f>J$6*(0.038/0.0036)/(J$10*0.293)*'data sources'!$K78</f>
        <v>269.71390568862847</v>
      </c>
    </row>
    <row r="189" spans="1:10" x14ac:dyDescent="0.25">
      <c r="A189" s="1">
        <v>2040</v>
      </c>
      <c r="B189" s="34"/>
      <c r="C189" s="28"/>
      <c r="D189" s="34"/>
      <c r="E189" s="28"/>
      <c r="F189" s="34"/>
      <c r="G189" s="28"/>
      <c r="H189" s="34"/>
      <c r="I189" s="28"/>
      <c r="J189" s="34"/>
    </row>
    <row r="190" spans="1:10" x14ac:dyDescent="0.25">
      <c r="A190" s="1">
        <v>2041</v>
      </c>
      <c r="B190" s="34"/>
      <c r="C190" s="28"/>
      <c r="D190" s="34"/>
      <c r="E190" s="28"/>
      <c r="F190" s="34"/>
      <c r="G190" s="28"/>
      <c r="H190" s="34"/>
      <c r="I190" s="28"/>
      <c r="J190" s="34"/>
    </row>
    <row r="191" spans="1:10" x14ac:dyDescent="0.25">
      <c r="A191" s="1">
        <v>2042</v>
      </c>
      <c r="B191" s="34"/>
      <c r="C191" s="28"/>
      <c r="D191" s="34"/>
      <c r="E191" s="28"/>
      <c r="F191" s="34"/>
      <c r="G191" s="28"/>
      <c r="H191" s="34"/>
      <c r="I191" s="28"/>
      <c r="J191" s="34"/>
    </row>
    <row r="192" spans="1:10" x14ac:dyDescent="0.25">
      <c r="A192" s="1">
        <v>2043</v>
      </c>
      <c r="B192" s="34"/>
      <c r="C192" s="28"/>
      <c r="D192" s="34"/>
      <c r="E192" s="28"/>
      <c r="F192" s="34"/>
      <c r="G192" s="28"/>
      <c r="H192" s="34"/>
      <c r="I192" s="28"/>
      <c r="J192" s="34"/>
    </row>
    <row r="193" spans="1:11" x14ac:dyDescent="0.25">
      <c r="A193" s="1">
        <v>2044</v>
      </c>
      <c r="B193" s="34"/>
      <c r="C193" s="28"/>
      <c r="D193" s="34"/>
      <c r="E193" s="28"/>
      <c r="F193" s="34"/>
      <c r="G193" s="28"/>
      <c r="H193" s="34"/>
      <c r="I193" s="28"/>
      <c r="J193" s="34"/>
    </row>
    <row r="194" spans="1:11" x14ac:dyDescent="0.25">
      <c r="A194" s="1">
        <v>2045</v>
      </c>
      <c r="B194" s="34"/>
      <c r="C194" s="28"/>
      <c r="D194" s="34"/>
      <c r="E194" s="28"/>
      <c r="F194" s="34"/>
      <c r="G194" s="28"/>
      <c r="H194" s="34"/>
      <c r="I194" s="28"/>
      <c r="J194" s="34"/>
    </row>
    <row r="195" spans="1:11" x14ac:dyDescent="0.25">
      <c r="A195" s="1">
        <v>2046</v>
      </c>
      <c r="B195" s="34"/>
      <c r="C195" s="28"/>
      <c r="D195" s="34"/>
      <c r="E195" s="28"/>
      <c r="F195" s="34"/>
      <c r="G195" s="28"/>
      <c r="H195" s="34"/>
      <c r="I195" s="28"/>
      <c r="J195" s="34"/>
    </row>
    <row r="196" spans="1:11" x14ac:dyDescent="0.25">
      <c r="A196" s="1">
        <v>2047</v>
      </c>
      <c r="B196" s="34"/>
      <c r="C196" s="28"/>
      <c r="D196" s="34"/>
      <c r="E196" s="28"/>
      <c r="F196" s="34"/>
      <c r="G196" s="28"/>
      <c r="H196" s="34"/>
      <c r="I196" s="28"/>
      <c r="J196" s="34"/>
    </row>
    <row r="197" spans="1:11" x14ac:dyDescent="0.25">
      <c r="A197" s="1">
        <v>2048</v>
      </c>
      <c r="B197" s="34"/>
      <c r="C197" s="28"/>
      <c r="D197" s="34"/>
      <c r="E197" s="28"/>
      <c r="F197" s="34"/>
      <c r="G197" s="28"/>
      <c r="H197" s="34"/>
      <c r="I197" s="28"/>
      <c r="J197" s="34"/>
    </row>
    <row r="198" spans="1:11" x14ac:dyDescent="0.25">
      <c r="A198" s="1">
        <v>2049</v>
      </c>
      <c r="B198" s="34"/>
      <c r="C198" s="28"/>
      <c r="D198" s="34"/>
      <c r="E198" s="28"/>
      <c r="F198" s="34"/>
      <c r="G198" s="28"/>
      <c r="H198" s="34"/>
      <c r="I198" s="28"/>
      <c r="J198" s="34"/>
    </row>
    <row r="199" spans="1:11" x14ac:dyDescent="0.25">
      <c r="A199" s="1">
        <v>2050</v>
      </c>
      <c r="B199" s="34"/>
      <c r="C199" s="28"/>
      <c r="D199" s="34"/>
      <c r="E199" s="28"/>
      <c r="F199" s="34"/>
      <c r="G199" s="28"/>
      <c r="H199" s="34"/>
      <c r="I199" s="28"/>
      <c r="J199" s="34"/>
    </row>
    <row r="200" spans="1:11" ht="45" x14ac:dyDescent="0.25">
      <c r="A200" s="1" t="s">
        <v>123</v>
      </c>
      <c r="B200" s="63" t="s">
        <v>136</v>
      </c>
      <c r="C200" s="28"/>
      <c r="D200" s="34"/>
      <c r="E200" s="28"/>
      <c r="F200" s="34"/>
      <c r="G200" s="28"/>
      <c r="H200" s="34"/>
      <c r="I200" s="28"/>
      <c r="J200" s="34"/>
    </row>
    <row r="201" spans="1:11" x14ac:dyDescent="0.25">
      <c r="A201" s="1">
        <v>2021</v>
      </c>
      <c r="B201" s="34"/>
      <c r="C201" s="28"/>
      <c r="D201" s="34"/>
      <c r="E201" s="28"/>
      <c r="F201" s="34"/>
      <c r="G201" s="28"/>
      <c r="H201" s="34"/>
      <c r="I201" s="28"/>
      <c r="J201" s="34"/>
    </row>
    <row r="202" spans="1:11" x14ac:dyDescent="0.25">
      <c r="A202" s="1">
        <v>2022</v>
      </c>
      <c r="B202" s="34"/>
      <c r="C202" s="28"/>
      <c r="D202" s="34"/>
      <c r="E202" s="28"/>
      <c r="F202" s="34"/>
      <c r="G202" s="28"/>
      <c r="H202" s="34"/>
      <c r="I202" s="28"/>
      <c r="J202" s="34"/>
    </row>
    <row r="203" spans="1:11" x14ac:dyDescent="0.25">
      <c r="A203" s="1">
        <v>2023</v>
      </c>
      <c r="B203" s="34"/>
      <c r="C203" s="28"/>
      <c r="D203" s="34"/>
      <c r="E203" s="28"/>
      <c r="F203" s="34"/>
      <c r="G203" s="28"/>
      <c r="H203" s="34"/>
      <c r="I203" s="28"/>
      <c r="J203" s="34"/>
    </row>
    <row r="204" spans="1:11" x14ac:dyDescent="0.25">
      <c r="A204" s="1">
        <v>2024</v>
      </c>
      <c r="B204" s="34"/>
      <c r="C204" s="28"/>
      <c r="D204" s="34"/>
      <c r="E204" s="28"/>
      <c r="F204" s="34"/>
      <c r="G204" s="28"/>
      <c r="H204" s="34"/>
      <c r="I204" s="28"/>
      <c r="J204" s="34"/>
    </row>
    <row r="205" spans="1:11" x14ac:dyDescent="0.25">
      <c r="A205" s="1">
        <v>2025</v>
      </c>
      <c r="B205" s="34">
        <f>'data sources'!$B$40*(4*'data sources'!$L64+2*'data sources'!$L65) + 'data sources'!$B$26*6*'data sources'!$M64</f>
        <v>583.85523180280825</v>
      </c>
      <c r="C205" s="34">
        <f>'data sources'!$B$40*(4*'data sources'!$L64+2*'data sources'!$L65) + 'data sources'!$B$41*6*'data sources'!$M64</f>
        <v>625.33734491922166</v>
      </c>
      <c r="D205" s="34">
        <f>'data sources'!$B$40*(4*'data sources'!$L64+2*'data sources'!$L65) + 'data sources'!$B$41*6*'data sources'!$M64</f>
        <v>625.33734491922166</v>
      </c>
      <c r="E205" s="34">
        <f>'data sources'!$B$40*(4*'data sources'!$L64+2*'data sources'!$L65) + 'data sources'!$B$41*6*'data sources'!$M64</f>
        <v>625.33734491922166</v>
      </c>
      <c r="F205" s="34">
        <f>'data sources'!$B$40*(4*'data sources'!$L64+2*'data sources'!$L65) + 'data sources'!$B$41*6*'data sources'!$M64</f>
        <v>625.33734491922166</v>
      </c>
      <c r="G205" s="34"/>
      <c r="H205" s="34">
        <f>'data sources'!$B$40*(4*'data sources'!$L64+2*'data sources'!$L65) + 'data sources'!$B$41*6*'data sources'!$M64</f>
        <v>625.33734491922166</v>
      </c>
      <c r="I205" s="34">
        <f>'data sources'!$B$40*(4*'data sources'!$L64+2*'data sources'!$L65) + 'data sources'!$B$41*6*'data sources'!$M64</f>
        <v>625.33734491922166</v>
      </c>
      <c r="J205" s="34">
        <f>'data sources'!$B$40*(4*'data sources'!$L64+2*'data sources'!$L65) + 'data sources'!$B$41*6*'data sources'!$M64</f>
        <v>625.33734491922166</v>
      </c>
      <c r="K205" s="34"/>
    </row>
    <row r="206" spans="1:11" x14ac:dyDescent="0.25">
      <c r="A206" s="1">
        <v>2026</v>
      </c>
      <c r="B206" s="34">
        <f>'data sources'!$B$40*(4*'data sources'!$L65+2*'data sources'!$L66) + 'data sources'!$B$26*6*'data sources'!$M65</f>
        <v>734.86726267603831</v>
      </c>
      <c r="C206" s="34">
        <f>'data sources'!$B$40*(4*'data sources'!$L65+2*'data sources'!$L66) + 'data sources'!$B$41*6*'data sources'!$M65</f>
        <v>778.60308845598854</v>
      </c>
      <c r="D206" s="34">
        <f>'data sources'!$B$40*(4*'data sources'!$L65+2*'data sources'!$L66) + 'data sources'!$B$41*6*'data sources'!$M65</f>
        <v>778.60308845598854</v>
      </c>
      <c r="E206" s="34">
        <f>'data sources'!$B$40*(4*'data sources'!$L65+2*'data sources'!$L66) + 'data sources'!$B$41*6*'data sources'!$M65</f>
        <v>778.60308845598854</v>
      </c>
      <c r="F206" s="34">
        <f>'data sources'!$B$40*(4*'data sources'!$L65+2*'data sources'!$L66) + 'data sources'!$B$41*6*'data sources'!$M65</f>
        <v>778.60308845598854</v>
      </c>
      <c r="G206" s="34"/>
      <c r="H206" s="34">
        <f>'data sources'!$B$40*(4*'data sources'!$L65+2*'data sources'!$L66) + 'data sources'!$B$41*6*'data sources'!$M65</f>
        <v>778.60308845598854</v>
      </c>
      <c r="I206" s="34">
        <f>'data sources'!$B$40*(4*'data sources'!$L65+2*'data sources'!$L66) + 'data sources'!$B$41*6*'data sources'!$M65</f>
        <v>778.60308845598854</v>
      </c>
      <c r="J206" s="34">
        <f>'data sources'!$B$40*(4*'data sources'!$L65+2*'data sources'!$L66) + 'data sources'!$B$41*6*'data sources'!$M65</f>
        <v>778.60308845598854</v>
      </c>
      <c r="K206" s="34"/>
    </row>
    <row r="207" spans="1:11" x14ac:dyDescent="0.25">
      <c r="A207" s="1">
        <v>2027</v>
      </c>
      <c r="B207" s="34">
        <f>'data sources'!$B$40*(4*'data sources'!$L66+2*'data sources'!$L67) + 'data sources'!$B$26*6*'data sources'!$M66</f>
        <v>729.22141033233061</v>
      </c>
      <c r="C207" s="34">
        <f>'data sources'!$B$40*(4*'data sources'!$L66+2*'data sources'!$L67) + 'data sources'!$B$41*6*'data sources'!$M66</f>
        <v>772.14142378291103</v>
      </c>
      <c r="D207" s="34">
        <f>'data sources'!$B$40*(4*'data sources'!$L66+2*'data sources'!$L67) + 'data sources'!$B$41*6*'data sources'!$M66</f>
        <v>772.14142378291103</v>
      </c>
      <c r="E207" s="34">
        <f>'data sources'!$B$40*(4*'data sources'!$L66+2*'data sources'!$L67) + 'data sources'!$B$41*6*'data sources'!$M66</f>
        <v>772.14142378291103</v>
      </c>
      <c r="F207" s="34">
        <f>'data sources'!$B$40*(4*'data sources'!$L66+2*'data sources'!$L67) + 'data sources'!$B$41*6*'data sources'!$M66</f>
        <v>772.14142378291103</v>
      </c>
      <c r="G207" s="34"/>
      <c r="H207" s="34">
        <f>'data sources'!$B$40*(4*'data sources'!$L66+2*'data sources'!$L67) + 'data sources'!$B$41*6*'data sources'!$M66</f>
        <v>772.14142378291103</v>
      </c>
      <c r="I207" s="34">
        <f>'data sources'!$B$40*(4*'data sources'!$L66+2*'data sources'!$L67) + 'data sources'!$B$41*6*'data sources'!$M66</f>
        <v>772.14142378291103</v>
      </c>
      <c r="J207" s="34">
        <f>'data sources'!$B$40*(4*'data sources'!$L66+2*'data sources'!$L67) + 'data sources'!$B$41*6*'data sources'!$M66</f>
        <v>772.14142378291103</v>
      </c>
      <c r="K207" s="34"/>
    </row>
    <row r="208" spans="1:11" x14ac:dyDescent="0.25">
      <c r="A208" s="1">
        <v>2028</v>
      </c>
      <c r="B208" s="34">
        <f>'data sources'!$B$40*(4*'data sources'!$L67+2*'data sources'!$L68) + 'data sources'!$B$26*6*'data sources'!$M67</f>
        <v>692.08976201382745</v>
      </c>
      <c r="C208" s="34">
        <f>'data sources'!$B$40*(4*'data sources'!$L67+2*'data sources'!$L68) + 'data sources'!$B$41*6*'data sources'!$M67</f>
        <v>728.55904137815878</v>
      </c>
      <c r="D208" s="34">
        <f>'data sources'!$B$40*(4*'data sources'!$L67+2*'data sources'!$L68) + 'data sources'!$B$41*6*'data sources'!$M67</f>
        <v>728.55904137815878</v>
      </c>
      <c r="E208" s="34">
        <f>'data sources'!$B$40*(4*'data sources'!$L67+2*'data sources'!$L68) + 'data sources'!$B$41*6*'data sources'!$M67</f>
        <v>728.55904137815878</v>
      </c>
      <c r="F208" s="34">
        <f>'data sources'!$B$40*(4*'data sources'!$L67+2*'data sources'!$L68) + 'data sources'!$B$41*6*'data sources'!$M67</f>
        <v>728.55904137815878</v>
      </c>
      <c r="G208" s="34"/>
      <c r="H208" s="34">
        <f>'data sources'!$B$40*(4*'data sources'!$L67+2*'data sources'!$L68) + 'data sources'!$B$41*6*'data sources'!$M67</f>
        <v>728.55904137815878</v>
      </c>
      <c r="I208" s="34">
        <f>'data sources'!$B$40*(4*'data sources'!$L67+2*'data sources'!$L68) + 'data sources'!$B$41*6*'data sources'!$M67</f>
        <v>728.55904137815878</v>
      </c>
      <c r="J208" s="34">
        <f>'data sources'!$B$40*(4*'data sources'!$L67+2*'data sources'!$L68) + 'data sources'!$B$41*6*'data sources'!$M67</f>
        <v>728.55904137815878</v>
      </c>
      <c r="K208" s="34"/>
    </row>
    <row r="209" spans="1:11" x14ac:dyDescent="0.25">
      <c r="A209" s="1">
        <v>2029</v>
      </c>
      <c r="B209" s="34">
        <f>'data sources'!$B$40*(4*'data sources'!$L68+2*'data sources'!$L69) + 'data sources'!$B$26*6*'data sources'!$M68</f>
        <v>690.82546692124902</v>
      </c>
      <c r="C209" s="34">
        <f>'data sources'!$B$40*(4*'data sources'!$L68+2*'data sources'!$L69) + 'data sources'!$B$41*6*'data sources'!$M68</f>
        <v>733.77043838935481</v>
      </c>
      <c r="D209" s="34">
        <f>'data sources'!$B$40*(4*'data sources'!$L68+2*'data sources'!$L69) + 'data sources'!$B$41*6*'data sources'!$M68</f>
        <v>733.77043838935481</v>
      </c>
      <c r="E209" s="34">
        <f>'data sources'!$B$40*(4*'data sources'!$L68+2*'data sources'!$L69) + 'data sources'!$B$41*6*'data sources'!$M68</f>
        <v>733.77043838935481</v>
      </c>
      <c r="F209" s="34">
        <f>'data sources'!$B$40*(4*'data sources'!$L68+2*'data sources'!$L69) + 'data sources'!$B$41*6*'data sources'!$M68</f>
        <v>733.77043838935481</v>
      </c>
      <c r="G209" s="34"/>
      <c r="H209" s="34">
        <f>'data sources'!$B$40*(4*'data sources'!$L68+2*'data sources'!$L69) + 'data sources'!$B$41*6*'data sources'!$M68</f>
        <v>733.77043838935481</v>
      </c>
      <c r="I209" s="34">
        <f>'data sources'!$B$40*(4*'data sources'!$L68+2*'data sources'!$L69) + 'data sources'!$B$41*6*'data sources'!$M68</f>
        <v>733.77043838935481</v>
      </c>
      <c r="J209" s="34">
        <f>'data sources'!$B$40*(4*'data sources'!$L68+2*'data sources'!$L69) + 'data sources'!$B$41*6*'data sources'!$M68</f>
        <v>733.77043838935481</v>
      </c>
      <c r="K209" s="34"/>
    </row>
    <row r="210" spans="1:11" x14ac:dyDescent="0.25">
      <c r="A210" s="1">
        <v>2030</v>
      </c>
      <c r="B210" s="34">
        <f>'data sources'!$B$40*(4*'data sources'!$L69+2*'data sources'!$L70) + 'data sources'!$B$26*6*'data sources'!$M69</f>
        <v>687.73032144036438</v>
      </c>
      <c r="C210" s="34">
        <f>'data sources'!$B$40*(4*'data sources'!$L69+2*'data sources'!$L70) + 'data sources'!$B$41*6*'data sources'!$M69</f>
        <v>730.894341405153</v>
      </c>
      <c r="D210" s="34">
        <f>'data sources'!$B$40*(4*'data sources'!$L69+2*'data sources'!$L70) + 'data sources'!$B$41*6*'data sources'!$M69</f>
        <v>730.894341405153</v>
      </c>
      <c r="E210" s="34">
        <f>'data sources'!$B$40*(4*'data sources'!$L69+2*'data sources'!$L70) + 'data sources'!$B$41*6*'data sources'!$M69</f>
        <v>730.894341405153</v>
      </c>
      <c r="F210" s="34">
        <f>'data sources'!$B$40*(4*'data sources'!$L69+2*'data sources'!$L70) + 'data sources'!$B$41*6*'data sources'!$M69</f>
        <v>730.894341405153</v>
      </c>
      <c r="G210" s="34"/>
      <c r="H210" s="34">
        <f>'data sources'!$B$40*(4*'data sources'!$L69+2*'data sources'!$L70) + 'data sources'!$B$41*6*'data sources'!$M69</f>
        <v>730.894341405153</v>
      </c>
      <c r="I210" s="34">
        <f>'data sources'!$B$40*(4*'data sources'!$L69+2*'data sources'!$L70) + 'data sources'!$B$41*6*'data sources'!$M69</f>
        <v>730.894341405153</v>
      </c>
      <c r="J210" s="34">
        <f>'data sources'!$B$40*(4*'data sources'!$L69+2*'data sources'!$L70) + 'data sources'!$B$41*6*'data sources'!$M69</f>
        <v>730.894341405153</v>
      </c>
      <c r="K210" s="34"/>
    </row>
    <row r="211" spans="1:11" x14ac:dyDescent="0.25">
      <c r="A211" s="1">
        <v>2031</v>
      </c>
      <c r="B211" s="34">
        <f>'data sources'!$B$40*(4*'data sources'!$L70+2*'data sources'!$L71) + 'data sources'!$B$26*6*'data sources'!$M70</f>
        <v>722.87636268325764</v>
      </c>
      <c r="C211" s="34">
        <f>'data sources'!$B$40*(4*'data sources'!$L70+2*'data sources'!$L71) + 'data sources'!$B$41*6*'data sources'!$M70</f>
        <v>766.14097040710976</v>
      </c>
      <c r="D211" s="34">
        <f>'data sources'!$B$40*(4*'data sources'!$L70+2*'data sources'!$L71) + 'data sources'!$B$41*6*'data sources'!$M70</f>
        <v>766.14097040710976</v>
      </c>
      <c r="E211" s="34">
        <f>'data sources'!$B$40*(4*'data sources'!$L70+2*'data sources'!$L71) + 'data sources'!$B$41*6*'data sources'!$M70</f>
        <v>766.14097040710976</v>
      </c>
      <c r="F211" s="34">
        <f>'data sources'!$B$40*(4*'data sources'!$L70+2*'data sources'!$L71) + 'data sources'!$B$41*6*'data sources'!$M70</f>
        <v>766.14097040710976</v>
      </c>
      <c r="G211" s="34"/>
      <c r="H211" s="34">
        <f>'data sources'!$B$40*(4*'data sources'!$L70+2*'data sources'!$L71) + 'data sources'!$B$41*6*'data sources'!$M70</f>
        <v>766.14097040710976</v>
      </c>
      <c r="I211" s="34">
        <f>'data sources'!$B$40*(4*'data sources'!$L70+2*'data sources'!$L71) + 'data sources'!$B$41*6*'data sources'!$M70</f>
        <v>766.14097040710976</v>
      </c>
      <c r="J211" s="34">
        <f>'data sources'!$B$40*(4*'data sources'!$L70+2*'data sources'!$L71) + 'data sources'!$B$41*6*'data sources'!$M70</f>
        <v>766.14097040710976</v>
      </c>
      <c r="K211" s="34"/>
    </row>
    <row r="212" spans="1:11" x14ac:dyDescent="0.25">
      <c r="A212" s="1">
        <v>2032</v>
      </c>
      <c r="B212" s="34">
        <f>'data sources'!$B$40*(4*'data sources'!$L71+2*'data sources'!$L72) + 'data sources'!$B$26*6*'data sources'!$M71</f>
        <v>722.14704369784113</v>
      </c>
      <c r="C212" s="34">
        <f>'data sources'!$B$40*(4*'data sources'!$L71+2*'data sources'!$L72) + 'data sources'!$B$41*6*'data sources'!$M71</f>
        <v>765.39360536481036</v>
      </c>
      <c r="D212" s="34">
        <f>'data sources'!$B$40*(4*'data sources'!$L71+2*'data sources'!$L72) + 'data sources'!$B$41*6*'data sources'!$M71</f>
        <v>765.39360536481036</v>
      </c>
      <c r="E212" s="34">
        <f>'data sources'!$B$40*(4*'data sources'!$L71+2*'data sources'!$L72) + 'data sources'!$B$41*6*'data sources'!$M71</f>
        <v>765.39360536481036</v>
      </c>
      <c r="F212" s="34">
        <f>'data sources'!$B$40*(4*'data sources'!$L71+2*'data sources'!$L72) + 'data sources'!$B$41*6*'data sources'!$M71</f>
        <v>765.39360536481036</v>
      </c>
      <c r="G212" s="34"/>
      <c r="H212" s="34">
        <f>'data sources'!$B$40*(4*'data sources'!$L71+2*'data sources'!$L72) + 'data sources'!$B$41*6*'data sources'!$M71</f>
        <v>765.39360536481036</v>
      </c>
      <c r="I212" s="34">
        <f>'data sources'!$B$40*(4*'data sources'!$L71+2*'data sources'!$L72) + 'data sources'!$B$41*6*'data sources'!$M71</f>
        <v>765.39360536481036</v>
      </c>
      <c r="J212" s="34">
        <f>'data sources'!$B$40*(4*'data sources'!$L71+2*'data sources'!$L72) + 'data sources'!$B$41*6*'data sources'!$M71</f>
        <v>765.39360536481036</v>
      </c>
      <c r="K212" s="34"/>
    </row>
    <row r="213" spans="1:11" x14ac:dyDescent="0.25">
      <c r="A213" s="1">
        <v>2033</v>
      </c>
      <c r="B213" s="34">
        <f>'data sources'!$B$40*(4*'data sources'!$L72+2*'data sources'!$L73) + 'data sources'!$B$26*6*'data sources'!$M72</f>
        <v>699.5865315346291</v>
      </c>
      <c r="C213" s="34">
        <f>'data sources'!$B$40*(4*'data sources'!$L72+2*'data sources'!$L73) + 'data sources'!$B$41*6*'data sources'!$M72</f>
        <v>744.60492262609614</v>
      </c>
      <c r="D213" s="34">
        <f>'data sources'!$B$40*(4*'data sources'!$L72+2*'data sources'!$L73) + 'data sources'!$B$41*6*'data sources'!$M72</f>
        <v>744.60492262609614</v>
      </c>
      <c r="E213" s="34">
        <f>'data sources'!$B$40*(4*'data sources'!$L72+2*'data sources'!$L73) + 'data sources'!$B$41*6*'data sources'!$M72</f>
        <v>744.60492262609614</v>
      </c>
      <c r="F213" s="34">
        <f>'data sources'!$B$40*(4*'data sources'!$L72+2*'data sources'!$L73) + 'data sources'!$B$41*6*'data sources'!$M72</f>
        <v>744.60492262609614</v>
      </c>
      <c r="G213" s="34"/>
      <c r="H213" s="34">
        <f>'data sources'!$B$40*(4*'data sources'!$L72+2*'data sources'!$L73) + 'data sources'!$B$41*6*'data sources'!$M72</f>
        <v>744.60492262609614</v>
      </c>
      <c r="I213" s="34">
        <f>'data sources'!$B$40*(4*'data sources'!$L72+2*'data sources'!$L73) + 'data sources'!$B$41*6*'data sources'!$M72</f>
        <v>744.60492262609614</v>
      </c>
      <c r="J213" s="34">
        <f>'data sources'!$B$40*(4*'data sources'!$L72+2*'data sources'!$L73) + 'data sources'!$B$41*6*'data sources'!$M72</f>
        <v>744.60492262609614</v>
      </c>
      <c r="K213" s="34"/>
    </row>
    <row r="214" spans="1:11" x14ac:dyDescent="0.25">
      <c r="A214" s="1">
        <v>2034</v>
      </c>
      <c r="B214" s="34">
        <f>'data sources'!$B$40*(4*'data sources'!$L73+2*'data sources'!$L74) + 'data sources'!$B$26*6*'data sources'!$M73</f>
        <v>693.81873389262523</v>
      </c>
      <c r="C214" s="34">
        <f>'data sources'!$B$40*(4*'data sources'!$L73+2*'data sources'!$L74) + 'data sources'!$B$41*6*'data sources'!$M73</f>
        <v>734.19473224330591</v>
      </c>
      <c r="D214" s="34">
        <f>'data sources'!$B$40*(4*'data sources'!$L73+2*'data sources'!$L74) + 'data sources'!$B$41*6*'data sources'!$M73</f>
        <v>734.19473224330591</v>
      </c>
      <c r="E214" s="34">
        <f>'data sources'!$B$40*(4*'data sources'!$L73+2*'data sources'!$L74) + 'data sources'!$B$41*6*'data sources'!$M73</f>
        <v>734.19473224330591</v>
      </c>
      <c r="F214" s="34">
        <f>'data sources'!$B$40*(4*'data sources'!$L73+2*'data sources'!$L74) + 'data sources'!$B$41*6*'data sources'!$M73</f>
        <v>734.19473224330591</v>
      </c>
      <c r="G214" s="34"/>
      <c r="H214" s="34">
        <f>'data sources'!$B$40*(4*'data sources'!$L73+2*'data sources'!$L74) + 'data sources'!$B$41*6*'data sources'!$M73</f>
        <v>734.19473224330591</v>
      </c>
      <c r="I214" s="34">
        <f>'data sources'!$B$40*(4*'data sources'!$L73+2*'data sources'!$L74) + 'data sources'!$B$41*6*'data sources'!$M73</f>
        <v>734.19473224330591</v>
      </c>
      <c r="J214" s="34">
        <f>'data sources'!$B$40*(4*'data sources'!$L73+2*'data sources'!$L74) + 'data sources'!$B$41*6*'data sources'!$M73</f>
        <v>734.19473224330591</v>
      </c>
      <c r="K214" s="34"/>
    </row>
    <row r="215" spans="1:11" x14ac:dyDescent="0.25">
      <c r="A215" s="1">
        <v>2035</v>
      </c>
      <c r="B215" s="34">
        <f>'data sources'!$B$40*(4*'data sources'!$L74+2*'data sources'!$L75) + 'data sources'!$B$26*6*'data sources'!$M74</f>
        <v>682.93501618525397</v>
      </c>
      <c r="C215" s="34">
        <f>'data sources'!$B$40*(4*'data sources'!$L74+2*'data sources'!$L75) + 'data sources'!$B$41*6*'data sources'!$M74</f>
        <v>725.26451715891551</v>
      </c>
      <c r="D215" s="34">
        <f>'data sources'!$B$40*(4*'data sources'!$L74+2*'data sources'!$L75) + 'data sources'!$B$41*6*'data sources'!$M74</f>
        <v>725.26451715891551</v>
      </c>
      <c r="E215" s="34">
        <f>'data sources'!$B$40*(4*'data sources'!$L74+2*'data sources'!$L75) + 'data sources'!$B$41*6*'data sources'!$M74</f>
        <v>725.26451715891551</v>
      </c>
      <c r="F215" s="34">
        <f>'data sources'!$B$40*(4*'data sources'!$L74+2*'data sources'!$L75) + 'data sources'!$B$41*6*'data sources'!$M74</f>
        <v>725.26451715891551</v>
      </c>
      <c r="G215" s="34"/>
      <c r="H215" s="34">
        <f>'data sources'!$B$40*(4*'data sources'!$L74+2*'data sources'!$L75) + 'data sources'!$B$41*6*'data sources'!$M74</f>
        <v>725.26451715891551</v>
      </c>
      <c r="I215" s="34">
        <f>'data sources'!$B$40*(4*'data sources'!$L74+2*'data sources'!$L75) + 'data sources'!$B$41*6*'data sources'!$M74</f>
        <v>725.26451715891551</v>
      </c>
      <c r="J215" s="34">
        <f>'data sources'!$B$40*(4*'data sources'!$L74+2*'data sources'!$L75) + 'data sources'!$B$41*6*'data sources'!$M74</f>
        <v>725.26451715891551</v>
      </c>
      <c r="K215" s="34"/>
    </row>
    <row r="216" spans="1:11" x14ac:dyDescent="0.25">
      <c r="A216" s="1">
        <v>2036</v>
      </c>
      <c r="B216" s="34">
        <f>'data sources'!$B$40*(4*'data sources'!$L75+2*'data sources'!$L76) + 'data sources'!$B$26*6*'data sources'!$M75</f>
        <v>693.001909763051</v>
      </c>
      <c r="C216" s="34">
        <f>'data sources'!$B$40*(4*'data sources'!$L75+2*'data sources'!$L76) + 'data sources'!$B$41*6*'data sources'!$M75</f>
        <v>734.95715981980038</v>
      </c>
      <c r="D216" s="34">
        <f>'data sources'!$B$40*(4*'data sources'!$L75+2*'data sources'!$L76) + 'data sources'!$B$41*6*'data sources'!$M75</f>
        <v>734.95715981980038</v>
      </c>
      <c r="E216" s="34">
        <f>'data sources'!$B$40*(4*'data sources'!$L75+2*'data sources'!$L76) + 'data sources'!$B$41*6*'data sources'!$M75</f>
        <v>734.95715981980038</v>
      </c>
      <c r="F216" s="34">
        <f>'data sources'!$B$40*(4*'data sources'!$L75+2*'data sources'!$L76) + 'data sources'!$B$41*6*'data sources'!$M75</f>
        <v>734.95715981980038</v>
      </c>
      <c r="G216" s="34"/>
      <c r="H216" s="34">
        <f>'data sources'!$B$40*(4*'data sources'!$L75+2*'data sources'!$L76) + 'data sources'!$B$41*6*'data sources'!$M75</f>
        <v>734.95715981980038</v>
      </c>
      <c r="I216" s="34">
        <f>'data sources'!$B$40*(4*'data sources'!$L75+2*'data sources'!$L76) + 'data sources'!$B$41*6*'data sources'!$M75</f>
        <v>734.95715981980038</v>
      </c>
      <c r="J216" s="34">
        <f>'data sources'!$B$40*(4*'data sources'!$L75+2*'data sources'!$L76) + 'data sources'!$B$41*6*'data sources'!$M75</f>
        <v>734.95715981980038</v>
      </c>
      <c r="K216" s="34"/>
    </row>
    <row r="217" spans="1:11" x14ac:dyDescent="0.25">
      <c r="A217" s="1">
        <v>2037</v>
      </c>
      <c r="B217" s="34">
        <f>'data sources'!$B$40*(4*'data sources'!$L76+2*'data sources'!$L77) + 'data sources'!$B$26*6*'data sources'!$M76</f>
        <v>707.45858369712982</v>
      </c>
      <c r="C217" s="34">
        <f>'data sources'!$B$40*(4*'data sources'!$L76+2*'data sources'!$L77) + 'data sources'!$B$41*6*'data sources'!$M76</f>
        <v>749.13079492646386</v>
      </c>
      <c r="D217" s="34">
        <f>'data sources'!$B$40*(4*'data sources'!$L76+2*'data sources'!$L77) + 'data sources'!$B$41*6*'data sources'!$M76</f>
        <v>749.13079492646386</v>
      </c>
      <c r="E217" s="34">
        <f>'data sources'!$B$40*(4*'data sources'!$L76+2*'data sources'!$L77) + 'data sources'!$B$41*6*'data sources'!$M76</f>
        <v>749.13079492646386</v>
      </c>
      <c r="F217" s="34">
        <f>'data sources'!$B$40*(4*'data sources'!$L76+2*'data sources'!$L77) + 'data sources'!$B$41*6*'data sources'!$M76</f>
        <v>749.13079492646386</v>
      </c>
      <c r="G217" s="34"/>
      <c r="H217" s="34">
        <f>'data sources'!$B$40*(4*'data sources'!$L76+2*'data sources'!$L77) + 'data sources'!$B$41*6*'data sources'!$M76</f>
        <v>749.13079492646386</v>
      </c>
      <c r="I217" s="34">
        <f>'data sources'!$B$40*(4*'data sources'!$L76+2*'data sources'!$L77) + 'data sources'!$B$41*6*'data sources'!$M76</f>
        <v>749.13079492646386</v>
      </c>
      <c r="J217" s="34">
        <f>'data sources'!$B$40*(4*'data sources'!$L76+2*'data sources'!$L77) + 'data sources'!$B$41*6*'data sources'!$M76</f>
        <v>749.13079492646386</v>
      </c>
      <c r="K217" s="34"/>
    </row>
    <row r="218" spans="1:11" x14ac:dyDescent="0.25">
      <c r="A218" s="1">
        <v>2038</v>
      </c>
      <c r="B218" s="34">
        <f>'data sources'!$B$40*(4*'data sources'!$L77+2*'data sources'!$L78) + 'data sources'!$B$26*6*'data sources'!$M77</f>
        <v>708.48994823832049</v>
      </c>
      <c r="C218" s="34">
        <f>'data sources'!$B$40*(4*'data sources'!$L77+2*'data sources'!$L78) + 'data sources'!$B$41*6*'data sources'!$M77</f>
        <v>750.99593738728902</v>
      </c>
      <c r="D218" s="34">
        <f>'data sources'!$B$40*(4*'data sources'!$L77+2*'data sources'!$L78) + 'data sources'!$B$41*6*'data sources'!$M77</f>
        <v>750.99593738728902</v>
      </c>
      <c r="E218" s="34">
        <f>'data sources'!$B$40*(4*'data sources'!$L77+2*'data sources'!$L78) + 'data sources'!$B$41*6*'data sources'!$M77</f>
        <v>750.99593738728902</v>
      </c>
      <c r="F218" s="34">
        <f>'data sources'!$B$40*(4*'data sources'!$L77+2*'data sources'!$L78) + 'data sources'!$B$41*6*'data sources'!$M77</f>
        <v>750.99593738728902</v>
      </c>
      <c r="G218" s="34"/>
      <c r="H218" s="34">
        <f>'data sources'!$B$40*(4*'data sources'!$L77+2*'data sources'!$L78) + 'data sources'!$B$41*6*'data sources'!$M77</f>
        <v>750.99593738728902</v>
      </c>
      <c r="I218" s="34">
        <f>'data sources'!$B$40*(4*'data sources'!$L77+2*'data sources'!$L78) + 'data sources'!$B$41*6*'data sources'!$M77</f>
        <v>750.99593738728902</v>
      </c>
      <c r="J218" s="34">
        <f>'data sources'!$B$40*(4*'data sources'!$L77+2*'data sources'!$L78) + 'data sources'!$B$41*6*'data sources'!$M77</f>
        <v>750.99593738728902</v>
      </c>
      <c r="K218" s="34"/>
    </row>
    <row r="219" spans="1:11" x14ac:dyDescent="0.25">
      <c r="A219" s="1">
        <v>2039</v>
      </c>
      <c r="B219" s="34">
        <f>'data sources'!$B$40*(4*'data sources'!$L78+2*'data sources'!$L79) + 'data sources'!$B$26*6*'data sources'!$M78</f>
        <v>653.32483853098313</v>
      </c>
      <c r="C219" s="34">
        <f>'data sources'!$B$40*(4*'data sources'!$L78+2*'data sources'!$L79) + 'data sources'!$B$41*6*'data sources'!$M78</f>
        <v>696.5335205473541</v>
      </c>
      <c r="D219" s="34">
        <f>'data sources'!$B$40*(4*'data sources'!$L78+2*'data sources'!$L79) + 'data sources'!$B$41*6*'data sources'!$M78</f>
        <v>696.5335205473541</v>
      </c>
      <c r="E219" s="34">
        <f>'data sources'!$B$40*(4*'data sources'!$L78+2*'data sources'!$L79) + 'data sources'!$B$41*6*'data sources'!$M78</f>
        <v>696.5335205473541</v>
      </c>
      <c r="F219" s="34">
        <f>'data sources'!$B$40*(4*'data sources'!$L78+2*'data sources'!$L79) + 'data sources'!$B$41*6*'data sources'!$M78</f>
        <v>696.5335205473541</v>
      </c>
      <c r="G219" s="34"/>
      <c r="H219" s="34">
        <f>'data sources'!$B$40*(4*'data sources'!$L78+2*'data sources'!$L79) + 'data sources'!$B$41*6*'data sources'!$M78</f>
        <v>696.5335205473541</v>
      </c>
      <c r="I219" s="34">
        <f>'data sources'!$B$40*(4*'data sources'!$L78+2*'data sources'!$L79) + 'data sources'!$B$41*6*'data sources'!$M78</f>
        <v>696.5335205473541</v>
      </c>
      <c r="J219" s="34">
        <f>'data sources'!$B$40*(4*'data sources'!$L78+2*'data sources'!$L79) + 'data sources'!$B$41*6*'data sources'!$M78</f>
        <v>696.5335205473541</v>
      </c>
      <c r="K219" s="34"/>
    </row>
    <row r="220" spans="1:11" x14ac:dyDescent="0.25">
      <c r="A220" s="1">
        <v>2040</v>
      </c>
      <c r="B220" s="34"/>
      <c r="C220" s="28"/>
      <c r="D220" s="34"/>
      <c r="E220" s="28"/>
      <c r="F220" s="34"/>
      <c r="G220" s="28"/>
      <c r="H220" s="34"/>
      <c r="I220" s="28"/>
      <c r="J220" s="34"/>
    </row>
    <row r="221" spans="1:11" x14ac:dyDescent="0.25">
      <c r="A221" s="1">
        <v>2041</v>
      </c>
      <c r="B221" s="34"/>
      <c r="C221" s="28"/>
      <c r="D221" s="34"/>
      <c r="E221" s="28"/>
      <c r="F221" s="34"/>
      <c r="G221" s="28"/>
      <c r="H221" s="34"/>
      <c r="I221" s="28"/>
      <c r="J221" s="34"/>
    </row>
    <row r="222" spans="1:11" x14ac:dyDescent="0.25">
      <c r="A222" s="1">
        <v>2042</v>
      </c>
      <c r="B222" s="34"/>
      <c r="C222" s="28"/>
      <c r="D222" s="34"/>
      <c r="E222" s="28"/>
      <c r="F222" s="34"/>
      <c r="G222" s="28"/>
      <c r="H222" s="34"/>
      <c r="I222" s="28"/>
      <c r="J222" s="34"/>
    </row>
    <row r="223" spans="1:11" x14ac:dyDescent="0.25">
      <c r="A223" s="1">
        <v>2043</v>
      </c>
      <c r="B223" s="34"/>
      <c r="C223" s="28"/>
      <c r="D223" s="34"/>
      <c r="E223" s="28"/>
      <c r="F223" s="34"/>
      <c r="G223" s="28"/>
      <c r="H223" s="34"/>
      <c r="I223" s="28"/>
      <c r="J223" s="34"/>
    </row>
    <row r="224" spans="1:11" x14ac:dyDescent="0.25">
      <c r="A224" s="1">
        <v>2044</v>
      </c>
      <c r="B224" s="34"/>
      <c r="C224" s="28"/>
      <c r="D224" s="34"/>
      <c r="E224" s="28"/>
      <c r="F224" s="34"/>
      <c r="G224" s="28"/>
      <c r="H224" s="34"/>
      <c r="I224" s="28"/>
      <c r="J224" s="34"/>
    </row>
    <row r="225" spans="1:10" x14ac:dyDescent="0.25">
      <c r="A225" s="1">
        <v>2045</v>
      </c>
      <c r="B225" s="34"/>
      <c r="C225" s="28"/>
      <c r="D225" s="34"/>
      <c r="E225" s="28"/>
      <c r="F225" s="34"/>
      <c r="G225" s="28"/>
      <c r="H225" s="34"/>
      <c r="I225" s="28"/>
      <c r="J225" s="34"/>
    </row>
    <row r="226" spans="1:10" x14ac:dyDescent="0.25">
      <c r="A226" s="1">
        <v>2046</v>
      </c>
      <c r="B226" s="34"/>
      <c r="C226" s="28"/>
      <c r="D226" s="34"/>
      <c r="E226" s="28"/>
      <c r="F226" s="34"/>
      <c r="G226" s="28"/>
      <c r="H226" s="34"/>
      <c r="I226" s="28"/>
      <c r="J226" s="34"/>
    </row>
    <row r="227" spans="1:10" x14ac:dyDescent="0.25">
      <c r="A227" s="1">
        <v>2047</v>
      </c>
      <c r="B227" s="34"/>
      <c r="C227" s="28"/>
      <c r="D227" s="34"/>
      <c r="E227" s="28"/>
      <c r="F227" s="34"/>
      <c r="G227" s="28"/>
      <c r="H227" s="34"/>
      <c r="I227" s="28"/>
      <c r="J227" s="34"/>
    </row>
    <row r="228" spans="1:10" x14ac:dyDescent="0.25">
      <c r="A228" s="1">
        <v>2048</v>
      </c>
      <c r="B228" s="34"/>
      <c r="C228" s="28"/>
      <c r="D228" s="34"/>
      <c r="E228" s="28"/>
      <c r="F228" s="34"/>
      <c r="G228" s="28"/>
      <c r="H228" s="34"/>
      <c r="I228" s="28"/>
      <c r="J228" s="34"/>
    </row>
    <row r="229" spans="1:10" x14ac:dyDescent="0.25">
      <c r="A229" s="1">
        <v>2049</v>
      </c>
      <c r="B229" s="34"/>
      <c r="C229" s="28"/>
      <c r="D229" s="34"/>
      <c r="E229" s="28"/>
      <c r="F229" s="34"/>
      <c r="G229" s="28"/>
      <c r="H229" s="34"/>
      <c r="I229" s="28"/>
      <c r="J229" s="34"/>
    </row>
    <row r="230" spans="1:10" x14ac:dyDescent="0.25">
      <c r="A230" s="1">
        <v>2050</v>
      </c>
      <c r="B230" s="34"/>
      <c r="C230" s="28"/>
      <c r="D230" s="34"/>
      <c r="E230" s="28"/>
      <c r="F230" s="34"/>
      <c r="G230" s="28"/>
      <c r="H230" s="34"/>
      <c r="I230" s="28"/>
      <c r="J230" s="34"/>
    </row>
    <row r="231" spans="1:10" x14ac:dyDescent="0.25">
      <c r="A231" t="s">
        <v>43</v>
      </c>
      <c r="B231" s="34">
        <f t="shared" ref="B231:D231" si="20">SUM(B233:B262)</f>
        <v>299.93654391133521</v>
      </c>
      <c r="C231" s="28">
        <f t="shared" ref="C231" si="21">SUM(C233:C262)</f>
        <v>299.93654391133521</v>
      </c>
      <c r="D231" s="34">
        <f t="shared" si="20"/>
        <v>299.93654391133521</v>
      </c>
      <c r="E231" s="28">
        <f t="shared" ref="E231:H231" si="22">SUM(E233:E262)</f>
        <v>299.93654391133521</v>
      </c>
      <c r="F231" s="34">
        <f t="shared" si="22"/>
        <v>299.93654391133521</v>
      </c>
      <c r="G231" s="28"/>
      <c r="H231" s="34">
        <f t="shared" si="22"/>
        <v>299.93654391133521</v>
      </c>
      <c r="I231" s="28">
        <f t="shared" ref="I231:J231" si="23">SUM(I233:I262)</f>
        <v>299.93654391133521</v>
      </c>
      <c r="J231" s="34">
        <f t="shared" si="23"/>
        <v>299.93654391133521</v>
      </c>
    </row>
    <row r="232" spans="1:10" x14ac:dyDescent="0.25">
      <c r="A232" t="s">
        <v>44</v>
      </c>
      <c r="B232" s="36">
        <f>(1.12*B12-0.02*B12*B12)/3.413</f>
        <v>4.2191620275417527</v>
      </c>
      <c r="C232" s="16">
        <f>(1.12*C12-0.02*C12*C12)/3.413</f>
        <v>4.2191620275417527</v>
      </c>
      <c r="D232" s="36">
        <f>(1.12*D12-0.02*D12*D12)/3.413</f>
        <v>4.2191620275417527</v>
      </c>
      <c r="E232" s="16">
        <f>(1.12*E12-0.02*E12*E12)/3.413</f>
        <v>4.2191620275417527</v>
      </c>
      <c r="F232" s="36">
        <f>(1.12*F12-0.02*F12*F12)/3.413</f>
        <v>4.2191620275417527</v>
      </c>
      <c r="G232" s="16"/>
      <c r="H232" s="36">
        <f>(1.12*H12-0.02*H12*H12)/3.413</f>
        <v>4.2191620275417527</v>
      </c>
      <c r="I232" s="16">
        <f>(1.12*I12-0.02*I12*I12)/3.413</f>
        <v>4.2191620275417527</v>
      </c>
      <c r="J232" s="36">
        <f>(1.12*J12-0.02*J12*J12)/3.413</f>
        <v>4.2191620275417527</v>
      </c>
    </row>
    <row r="233" spans="1:10" x14ac:dyDescent="0.25">
      <c r="A233" s="1">
        <v>2021</v>
      </c>
      <c r="B233" s="34"/>
      <c r="C233" s="28"/>
      <c r="D233" s="34"/>
      <c r="E233" s="28"/>
      <c r="F233" s="34"/>
      <c r="G233" s="28"/>
      <c r="H233" s="34"/>
      <c r="I233" s="28"/>
      <c r="J233" s="34"/>
    </row>
    <row r="234" spans="1:10" x14ac:dyDescent="0.25">
      <c r="A234" s="1">
        <v>2022</v>
      </c>
      <c r="B234" s="34"/>
      <c r="C234" s="28"/>
      <c r="D234" s="34"/>
      <c r="E234" s="28"/>
      <c r="F234" s="34"/>
      <c r="G234" s="28"/>
      <c r="H234" s="34"/>
      <c r="I234" s="28"/>
      <c r="J234" s="34"/>
    </row>
    <row r="235" spans="1:10" x14ac:dyDescent="0.25">
      <c r="A235" s="1">
        <v>2023</v>
      </c>
      <c r="B235" s="34"/>
      <c r="C235" s="28"/>
      <c r="D235" s="34"/>
      <c r="E235" s="28"/>
      <c r="F235" s="34"/>
      <c r="G235" s="28"/>
      <c r="H235" s="34"/>
      <c r="I235" s="28"/>
      <c r="J235" s="34"/>
    </row>
    <row r="236" spans="1:10" x14ac:dyDescent="0.25">
      <c r="A236" s="1">
        <v>2024</v>
      </c>
      <c r="B236" s="34"/>
      <c r="C236" s="28"/>
      <c r="D236" s="34"/>
      <c r="E236" s="28"/>
      <c r="F236" s="34"/>
      <c r="G236" s="28"/>
      <c r="H236" s="34"/>
      <c r="I236" s="28"/>
      <c r="J236" s="34"/>
    </row>
    <row r="237" spans="1:10" x14ac:dyDescent="0.25">
      <c r="A237" s="1">
        <v>2025</v>
      </c>
      <c r="B237" s="34">
        <f>B$7/(B$232)*'data sources'!$K64</f>
        <v>15.975308594020646</v>
      </c>
      <c r="C237" s="28">
        <f>C$7/(C$232)*'data sources'!$K64</f>
        <v>15.975308594020646</v>
      </c>
      <c r="D237" s="34">
        <f>D$7/(D$232)*'data sources'!$K64</f>
        <v>15.975308594020646</v>
      </c>
      <c r="E237" s="28">
        <f>E$7/(E$232)*'data sources'!$K64</f>
        <v>15.975308594020646</v>
      </c>
      <c r="F237" s="34">
        <f>F$7/(F$232)*'data sources'!$K64</f>
        <v>15.975308594020646</v>
      </c>
      <c r="G237" s="28"/>
      <c r="H237" s="34">
        <f>H$7/(H$232)*'data sources'!$K64</f>
        <v>15.975308594020646</v>
      </c>
      <c r="I237" s="28">
        <f>I$7/(I$232)*'data sources'!$K64</f>
        <v>15.975308594020646</v>
      </c>
      <c r="J237" s="34">
        <f>J$7/(J$232)*'data sources'!$K64</f>
        <v>15.975308594020646</v>
      </c>
    </row>
    <row r="238" spans="1:10" x14ac:dyDescent="0.25">
      <c r="A238" s="1">
        <v>2026</v>
      </c>
      <c r="B238" s="34">
        <f>B$7/(B$232)*'data sources'!$K65</f>
        <v>18.507967512727951</v>
      </c>
      <c r="C238" s="28">
        <f>C$7/(C$232)*'data sources'!$K65</f>
        <v>18.507967512727951</v>
      </c>
      <c r="D238" s="34">
        <f>D$7/(D$232)*'data sources'!$K65</f>
        <v>18.507967512727951</v>
      </c>
      <c r="E238" s="28">
        <f>E$7/(E$232)*'data sources'!$K65</f>
        <v>18.507967512727951</v>
      </c>
      <c r="F238" s="34">
        <f>F$7/(F$232)*'data sources'!$K65</f>
        <v>18.507967512727951</v>
      </c>
      <c r="G238" s="28"/>
      <c r="H238" s="34">
        <f>H$7/(H$232)*'data sources'!$K65</f>
        <v>18.507967512727951</v>
      </c>
      <c r="I238" s="28">
        <f>I$7/(I$232)*'data sources'!$K65</f>
        <v>18.507967512727951</v>
      </c>
      <c r="J238" s="34">
        <f>J$7/(J$232)*'data sources'!$K65</f>
        <v>18.507967512727951</v>
      </c>
    </row>
    <row r="239" spans="1:10" x14ac:dyDescent="0.25">
      <c r="A239" s="1">
        <v>2027</v>
      </c>
      <c r="B239" s="34">
        <f>B$7/(B$232)*'data sources'!$K66</f>
        <v>18.163243792086032</v>
      </c>
      <c r="C239" s="28">
        <f>C$7/(C$232)*'data sources'!$K66</f>
        <v>18.163243792086032</v>
      </c>
      <c r="D239" s="34">
        <f>D$7/(D$232)*'data sources'!$K66</f>
        <v>18.163243792086032</v>
      </c>
      <c r="E239" s="28">
        <f>E$7/(E$232)*'data sources'!$K66</f>
        <v>18.163243792086032</v>
      </c>
      <c r="F239" s="34">
        <f>F$7/(F$232)*'data sources'!$K66</f>
        <v>18.163243792086032</v>
      </c>
      <c r="G239" s="28"/>
      <c r="H239" s="34">
        <f>H$7/(H$232)*'data sources'!$K66</f>
        <v>18.163243792086032</v>
      </c>
      <c r="I239" s="28">
        <f>I$7/(I$232)*'data sources'!$K66</f>
        <v>18.163243792086032</v>
      </c>
      <c r="J239" s="34">
        <f>J$7/(J$232)*'data sources'!$K66</f>
        <v>18.163243792086032</v>
      </c>
    </row>
    <row r="240" spans="1:10" x14ac:dyDescent="0.25">
      <c r="A240" s="1">
        <v>2028</v>
      </c>
      <c r="B240" s="34">
        <f>B$7/(B$232)*'data sources'!$K67</f>
        <v>18.546808901912623</v>
      </c>
      <c r="C240" s="28">
        <f>C$7/(C$232)*'data sources'!$K67</f>
        <v>18.546808901912623</v>
      </c>
      <c r="D240" s="34">
        <f>D$7/(D$232)*'data sources'!$K67</f>
        <v>18.546808901912623</v>
      </c>
      <c r="E240" s="28">
        <f>E$7/(E$232)*'data sources'!$K67</f>
        <v>18.546808901912623</v>
      </c>
      <c r="F240" s="34">
        <f>F$7/(F$232)*'data sources'!$K67</f>
        <v>18.546808901912623</v>
      </c>
      <c r="G240" s="28"/>
      <c r="H240" s="34">
        <f>H$7/(H$232)*'data sources'!$K67</f>
        <v>18.546808901912623</v>
      </c>
      <c r="I240" s="28">
        <f>I$7/(I$232)*'data sources'!$K67</f>
        <v>18.546808901912623</v>
      </c>
      <c r="J240" s="34">
        <f>J$7/(J$232)*'data sources'!$K67</f>
        <v>18.546808901912623</v>
      </c>
    </row>
    <row r="241" spans="1:10" x14ac:dyDescent="0.25">
      <c r="A241" s="1">
        <v>2029</v>
      </c>
      <c r="B241" s="34">
        <f>B$7/(B$232)*'data sources'!$K68</f>
        <v>18.502021484264564</v>
      </c>
      <c r="C241" s="28">
        <f>C$7/(C$232)*'data sources'!$K68</f>
        <v>18.502021484264564</v>
      </c>
      <c r="D241" s="34">
        <f>D$7/(D$232)*'data sources'!$K68</f>
        <v>18.502021484264564</v>
      </c>
      <c r="E241" s="28">
        <f>E$7/(E$232)*'data sources'!$K68</f>
        <v>18.502021484264564</v>
      </c>
      <c r="F241" s="34">
        <f>F$7/(F$232)*'data sources'!$K68</f>
        <v>18.502021484264564</v>
      </c>
      <c r="G241" s="28"/>
      <c r="H241" s="34">
        <f>H$7/(H$232)*'data sources'!$K68</f>
        <v>18.502021484264564</v>
      </c>
      <c r="I241" s="28">
        <f>I$7/(I$232)*'data sources'!$K68</f>
        <v>18.502021484264564</v>
      </c>
      <c r="J241" s="34">
        <f>J$7/(J$232)*'data sources'!$K68</f>
        <v>18.502021484264564</v>
      </c>
    </row>
    <row r="242" spans="1:10" x14ac:dyDescent="0.25">
      <c r="A242" s="1">
        <v>2030</v>
      </c>
      <c r="B242" s="34">
        <f>B$7/(B$232)*'data sources'!$K69</f>
        <v>20.336777698282798</v>
      </c>
      <c r="C242" s="28">
        <f>C$7/(C$232)*'data sources'!$K69</f>
        <v>20.336777698282798</v>
      </c>
      <c r="D242" s="34">
        <f>D$7/(D$232)*'data sources'!$K69</f>
        <v>20.336777698282798</v>
      </c>
      <c r="E242" s="28">
        <f>E$7/(E$232)*'data sources'!$K69</f>
        <v>20.336777698282798</v>
      </c>
      <c r="F242" s="34">
        <f>F$7/(F$232)*'data sources'!$K69</f>
        <v>20.336777698282798</v>
      </c>
      <c r="G242" s="28"/>
      <c r="H242" s="34">
        <f>H$7/(H$232)*'data sources'!$K69</f>
        <v>20.336777698282798</v>
      </c>
      <c r="I242" s="28">
        <f>I$7/(I$232)*'data sources'!$K69</f>
        <v>20.336777698282798</v>
      </c>
      <c r="J242" s="34">
        <f>J$7/(J$232)*'data sources'!$K69</f>
        <v>20.336777698282798</v>
      </c>
    </row>
    <row r="243" spans="1:10" x14ac:dyDescent="0.25">
      <c r="A243" s="1">
        <v>2031</v>
      </c>
      <c r="B243" s="34">
        <f>B$7/(B$232)*'data sources'!$K70</f>
        <v>20.005532376548253</v>
      </c>
      <c r="C243" s="28">
        <f>C$7/(C$232)*'data sources'!$K70</f>
        <v>20.005532376548253</v>
      </c>
      <c r="D243" s="34">
        <f>D$7/(D$232)*'data sources'!$K70</f>
        <v>20.005532376548253</v>
      </c>
      <c r="E243" s="28">
        <f>E$7/(E$232)*'data sources'!$K70</f>
        <v>20.005532376548253</v>
      </c>
      <c r="F243" s="34">
        <f>F$7/(F$232)*'data sources'!$K70</f>
        <v>20.005532376548253</v>
      </c>
      <c r="G243" s="28"/>
      <c r="H243" s="34">
        <f>H$7/(H$232)*'data sources'!$K70</f>
        <v>20.005532376548253</v>
      </c>
      <c r="I243" s="28">
        <f>I$7/(I$232)*'data sources'!$K70</f>
        <v>20.005532376548253</v>
      </c>
      <c r="J243" s="34">
        <f>J$7/(J$232)*'data sources'!$K70</f>
        <v>20.005532376548253</v>
      </c>
    </row>
    <row r="244" spans="1:10" x14ac:dyDescent="0.25">
      <c r="A244" s="1">
        <v>2032</v>
      </c>
      <c r="B244" s="34">
        <f>B$7/(B$232)*'data sources'!$K71</f>
        <v>19.266847657147554</v>
      </c>
      <c r="C244" s="28">
        <f>C$7/(C$232)*'data sources'!$K71</f>
        <v>19.266847657147554</v>
      </c>
      <c r="D244" s="34">
        <f>D$7/(D$232)*'data sources'!$K71</f>
        <v>19.266847657147554</v>
      </c>
      <c r="E244" s="28">
        <f>E$7/(E$232)*'data sources'!$K71</f>
        <v>19.266847657147554</v>
      </c>
      <c r="F244" s="34">
        <f>F$7/(F$232)*'data sources'!$K71</f>
        <v>19.266847657147554</v>
      </c>
      <c r="G244" s="28"/>
      <c r="H244" s="34">
        <f>H$7/(H$232)*'data sources'!$K71</f>
        <v>19.266847657147554</v>
      </c>
      <c r="I244" s="28">
        <f>I$7/(I$232)*'data sources'!$K71</f>
        <v>19.266847657147554</v>
      </c>
      <c r="J244" s="34">
        <f>J$7/(J$232)*'data sources'!$K71</f>
        <v>19.266847657147554</v>
      </c>
    </row>
    <row r="245" spans="1:10" x14ac:dyDescent="0.25">
      <c r="A245" s="1">
        <v>2033</v>
      </c>
      <c r="B245" s="34">
        <f>B$7/(B$232)*'data sources'!$K72</f>
        <v>19.497019123501872</v>
      </c>
      <c r="C245" s="28">
        <f>C$7/(C$232)*'data sources'!$K72</f>
        <v>19.497019123501872</v>
      </c>
      <c r="D245" s="34">
        <f>D$7/(D$232)*'data sources'!$K72</f>
        <v>19.497019123501872</v>
      </c>
      <c r="E245" s="28">
        <f>E$7/(E$232)*'data sources'!$K72</f>
        <v>19.497019123501872</v>
      </c>
      <c r="F245" s="34">
        <f>F$7/(F$232)*'data sources'!$K72</f>
        <v>19.497019123501872</v>
      </c>
      <c r="G245" s="28"/>
      <c r="H245" s="34">
        <f>H$7/(H$232)*'data sources'!$K72</f>
        <v>19.497019123501872</v>
      </c>
      <c r="I245" s="28">
        <f>I$7/(I$232)*'data sources'!$K72</f>
        <v>19.497019123501872</v>
      </c>
      <c r="J245" s="34">
        <f>J$7/(J$232)*'data sources'!$K72</f>
        <v>19.497019123501872</v>
      </c>
    </row>
    <row r="246" spans="1:10" x14ac:dyDescent="0.25">
      <c r="A246" s="1">
        <v>2034</v>
      </c>
      <c r="B246" s="34">
        <f>B$7/(B$232)*'data sources'!$K73</f>
        <v>19.267193605180417</v>
      </c>
      <c r="C246" s="28">
        <f>C$7/(C$232)*'data sources'!$K73</f>
        <v>19.267193605180417</v>
      </c>
      <c r="D246" s="34">
        <f>D$7/(D$232)*'data sources'!$K73</f>
        <v>19.267193605180417</v>
      </c>
      <c r="E246" s="28">
        <f>E$7/(E$232)*'data sources'!$K73</f>
        <v>19.267193605180417</v>
      </c>
      <c r="F246" s="34">
        <f>F$7/(F$232)*'data sources'!$K73</f>
        <v>19.267193605180417</v>
      </c>
      <c r="G246" s="28"/>
      <c r="H246" s="34">
        <f>H$7/(H$232)*'data sources'!$K73</f>
        <v>19.267193605180417</v>
      </c>
      <c r="I246" s="28">
        <f>I$7/(I$232)*'data sources'!$K73</f>
        <v>19.267193605180417</v>
      </c>
      <c r="J246" s="34">
        <f>J$7/(J$232)*'data sources'!$K73</f>
        <v>19.267193605180417</v>
      </c>
    </row>
    <row r="247" spans="1:10" x14ac:dyDescent="0.25">
      <c r="A247" s="1">
        <v>2035</v>
      </c>
      <c r="B247" s="34">
        <f>B$7/(B$232)*'data sources'!$K74</f>
        <v>20.91172519505546</v>
      </c>
      <c r="C247" s="28">
        <f>C$7/(C$232)*'data sources'!$K74</f>
        <v>20.91172519505546</v>
      </c>
      <c r="D247" s="34">
        <f>D$7/(D$232)*'data sources'!$K74</f>
        <v>20.91172519505546</v>
      </c>
      <c r="E247" s="28">
        <f>E$7/(E$232)*'data sources'!$K74</f>
        <v>20.91172519505546</v>
      </c>
      <c r="F247" s="34">
        <f>F$7/(F$232)*'data sources'!$K74</f>
        <v>20.91172519505546</v>
      </c>
      <c r="G247" s="28"/>
      <c r="H247" s="34">
        <f>H$7/(H$232)*'data sources'!$K74</f>
        <v>20.91172519505546</v>
      </c>
      <c r="I247" s="28">
        <f>I$7/(I$232)*'data sources'!$K74</f>
        <v>20.91172519505546</v>
      </c>
      <c r="J247" s="34">
        <f>J$7/(J$232)*'data sources'!$K74</f>
        <v>20.91172519505546</v>
      </c>
    </row>
    <row r="248" spans="1:10" x14ac:dyDescent="0.25">
      <c r="A248" s="1">
        <v>2036</v>
      </c>
      <c r="B248" s="34">
        <f>B$7/(B$232)*'data sources'!$K75</f>
        <v>21.506181165534926</v>
      </c>
      <c r="C248" s="28">
        <f>C$7/(C$232)*'data sources'!$K75</f>
        <v>21.506181165534926</v>
      </c>
      <c r="D248" s="34">
        <f>D$7/(D$232)*'data sources'!$K75</f>
        <v>21.506181165534926</v>
      </c>
      <c r="E248" s="28">
        <f>E$7/(E$232)*'data sources'!$K75</f>
        <v>21.506181165534926</v>
      </c>
      <c r="F248" s="34">
        <f>F$7/(F$232)*'data sources'!$K75</f>
        <v>21.506181165534926</v>
      </c>
      <c r="G248" s="28"/>
      <c r="H248" s="34">
        <f>H$7/(H$232)*'data sources'!$K75</f>
        <v>21.506181165534926</v>
      </c>
      <c r="I248" s="28">
        <f>I$7/(I$232)*'data sources'!$K75</f>
        <v>21.506181165534926</v>
      </c>
      <c r="J248" s="34">
        <f>J$7/(J$232)*'data sources'!$K75</f>
        <v>21.506181165534926</v>
      </c>
    </row>
    <row r="249" spans="1:10" x14ac:dyDescent="0.25">
      <c r="A249" s="1">
        <v>2037</v>
      </c>
      <c r="B249" s="34">
        <f>B$7/(B$232)*'data sources'!$K76</f>
        <v>21.729894657268126</v>
      </c>
      <c r="C249" s="28">
        <f>C$7/(C$232)*'data sources'!$K76</f>
        <v>21.729894657268126</v>
      </c>
      <c r="D249" s="34">
        <f>D$7/(D$232)*'data sources'!$K76</f>
        <v>21.729894657268126</v>
      </c>
      <c r="E249" s="28">
        <f>E$7/(E$232)*'data sources'!$K76</f>
        <v>21.729894657268126</v>
      </c>
      <c r="F249" s="34">
        <f>F$7/(F$232)*'data sources'!$K76</f>
        <v>21.729894657268126</v>
      </c>
      <c r="G249" s="28"/>
      <c r="H249" s="34">
        <f>H$7/(H$232)*'data sources'!$K76</f>
        <v>21.729894657268126</v>
      </c>
      <c r="I249" s="28">
        <f>I$7/(I$232)*'data sources'!$K76</f>
        <v>21.729894657268126</v>
      </c>
      <c r="J249" s="34">
        <f>J$7/(J$232)*'data sources'!$K76</f>
        <v>21.729894657268126</v>
      </c>
    </row>
    <row r="250" spans="1:10" x14ac:dyDescent="0.25">
      <c r="A250" s="1">
        <v>2038</v>
      </c>
      <c r="B250" s="34">
        <f>B$7/(B$232)*'data sources'!$K77</f>
        <v>23.104342253351227</v>
      </c>
      <c r="C250" s="28">
        <f>C$7/(C$232)*'data sources'!$K77</f>
        <v>23.104342253351227</v>
      </c>
      <c r="D250" s="34">
        <f>D$7/(D$232)*'data sources'!$K77</f>
        <v>23.104342253351227</v>
      </c>
      <c r="E250" s="28">
        <f>E$7/(E$232)*'data sources'!$K77</f>
        <v>23.104342253351227</v>
      </c>
      <c r="F250" s="34">
        <f>F$7/(F$232)*'data sources'!$K77</f>
        <v>23.104342253351227</v>
      </c>
      <c r="G250" s="28"/>
      <c r="H250" s="34">
        <f>H$7/(H$232)*'data sources'!$K77</f>
        <v>23.104342253351227</v>
      </c>
      <c r="I250" s="28">
        <f>I$7/(I$232)*'data sources'!$K77</f>
        <v>23.104342253351227</v>
      </c>
      <c r="J250" s="34">
        <f>J$7/(J$232)*'data sources'!$K77</f>
        <v>23.104342253351227</v>
      </c>
    </row>
    <row r="251" spans="1:10" x14ac:dyDescent="0.25">
      <c r="A251" s="1">
        <v>2039</v>
      </c>
      <c r="B251" s="34">
        <f>B$7/(B$232)*'data sources'!$K78</f>
        <v>24.6156798944528</v>
      </c>
      <c r="C251" s="28">
        <f>C$7/(C$232)*'data sources'!$K78</f>
        <v>24.6156798944528</v>
      </c>
      <c r="D251" s="34">
        <f>D$7/(D$232)*'data sources'!$K78</f>
        <v>24.6156798944528</v>
      </c>
      <c r="E251" s="28">
        <f>E$7/(E$232)*'data sources'!$K78</f>
        <v>24.6156798944528</v>
      </c>
      <c r="F251" s="34">
        <f>F$7/(F$232)*'data sources'!$K78</f>
        <v>24.6156798944528</v>
      </c>
      <c r="G251" s="28"/>
      <c r="H251" s="34">
        <f>H$7/(H$232)*'data sources'!$K78</f>
        <v>24.6156798944528</v>
      </c>
      <c r="I251" s="28">
        <f>I$7/(I$232)*'data sources'!$K78</f>
        <v>24.6156798944528</v>
      </c>
      <c r="J251" s="34">
        <f>J$7/(J$232)*'data sources'!$K78</f>
        <v>24.6156798944528</v>
      </c>
    </row>
    <row r="252" spans="1:10" x14ac:dyDescent="0.25">
      <c r="A252" s="1">
        <v>2040</v>
      </c>
      <c r="B252" s="34"/>
      <c r="C252" s="28"/>
      <c r="D252" s="34"/>
      <c r="E252" s="28"/>
      <c r="F252" s="34"/>
      <c r="G252" s="28"/>
      <c r="H252" s="34"/>
      <c r="I252" s="28"/>
      <c r="J252" s="34"/>
    </row>
    <row r="253" spans="1:10" x14ac:dyDescent="0.25">
      <c r="A253" s="1">
        <v>2041</v>
      </c>
      <c r="B253" s="34"/>
      <c r="C253" s="28"/>
      <c r="D253" s="34"/>
      <c r="E253" s="28"/>
      <c r="F253" s="34"/>
      <c r="G253" s="28"/>
      <c r="H253" s="34"/>
      <c r="I253" s="28"/>
      <c r="J253" s="34"/>
    </row>
    <row r="254" spans="1:10" x14ac:dyDescent="0.25">
      <c r="A254" s="1">
        <v>2042</v>
      </c>
      <c r="B254" s="34"/>
      <c r="C254" s="28"/>
      <c r="D254" s="34"/>
      <c r="E254" s="28"/>
      <c r="F254" s="34"/>
      <c r="G254" s="28"/>
      <c r="H254" s="34"/>
      <c r="I254" s="28"/>
      <c r="J254" s="34"/>
    </row>
    <row r="255" spans="1:10" x14ac:dyDescent="0.25">
      <c r="A255" s="1">
        <v>2043</v>
      </c>
      <c r="B255" s="34"/>
      <c r="C255" s="28"/>
      <c r="D255" s="34"/>
      <c r="E255" s="28"/>
      <c r="F255" s="34"/>
      <c r="G255" s="28"/>
      <c r="H255" s="34"/>
      <c r="I255" s="28"/>
      <c r="J255" s="34"/>
    </row>
    <row r="256" spans="1:10" x14ac:dyDescent="0.25">
      <c r="A256" s="1">
        <v>2044</v>
      </c>
      <c r="B256" s="34"/>
      <c r="C256" s="28"/>
      <c r="D256" s="34"/>
      <c r="E256" s="28"/>
      <c r="F256" s="34"/>
      <c r="G256" s="28"/>
      <c r="H256" s="34"/>
      <c r="I256" s="28"/>
      <c r="J256" s="34"/>
    </row>
    <row r="257" spans="1:10" x14ac:dyDescent="0.25">
      <c r="A257" s="1">
        <v>2045</v>
      </c>
      <c r="B257" s="34"/>
      <c r="C257" s="28"/>
      <c r="D257" s="34"/>
      <c r="E257" s="28"/>
      <c r="F257" s="34"/>
      <c r="G257" s="28"/>
      <c r="H257" s="34"/>
      <c r="I257" s="28"/>
      <c r="J257" s="34"/>
    </row>
    <row r="258" spans="1:10" x14ac:dyDescent="0.25">
      <c r="A258" s="1">
        <v>2046</v>
      </c>
      <c r="B258" s="34"/>
      <c r="C258" s="28"/>
      <c r="D258" s="34"/>
      <c r="E258" s="28"/>
      <c r="F258" s="34"/>
      <c r="G258" s="28"/>
      <c r="H258" s="34"/>
      <c r="I258" s="28"/>
      <c r="J258" s="34"/>
    </row>
    <row r="259" spans="1:10" x14ac:dyDescent="0.25">
      <c r="A259" s="1">
        <v>2047</v>
      </c>
      <c r="B259" s="34"/>
      <c r="C259" s="28"/>
      <c r="D259" s="34"/>
      <c r="E259" s="28"/>
      <c r="F259" s="34"/>
      <c r="G259" s="28"/>
      <c r="H259" s="34"/>
      <c r="I259" s="28"/>
      <c r="J259" s="34"/>
    </row>
    <row r="260" spans="1:10" x14ac:dyDescent="0.25">
      <c r="A260" s="1">
        <v>2048</v>
      </c>
      <c r="B260" s="34"/>
      <c r="C260" s="28"/>
      <c r="D260" s="34"/>
      <c r="E260" s="28"/>
      <c r="F260" s="34"/>
      <c r="G260" s="28"/>
      <c r="H260" s="34"/>
      <c r="I260" s="28"/>
      <c r="J260" s="34"/>
    </row>
    <row r="261" spans="1:10" x14ac:dyDescent="0.25">
      <c r="A261" s="1">
        <v>2049</v>
      </c>
      <c r="B261" s="34"/>
      <c r="C261" s="28"/>
      <c r="D261" s="34"/>
      <c r="E261" s="28"/>
      <c r="F261" s="34"/>
      <c r="G261" s="28"/>
      <c r="H261" s="34"/>
      <c r="I261" s="28"/>
      <c r="J261" s="34"/>
    </row>
    <row r="262" spans="1:10" x14ac:dyDescent="0.25">
      <c r="A262" s="1">
        <v>2050</v>
      </c>
      <c r="B262" s="34"/>
      <c r="C262" s="28"/>
      <c r="D262" s="34"/>
      <c r="E262" s="28"/>
      <c r="F262" s="34"/>
      <c r="G262" s="28"/>
      <c r="H262" s="34"/>
      <c r="I262" s="28"/>
      <c r="J262" s="34"/>
    </row>
    <row r="263" spans="1:10" x14ac:dyDescent="0.25">
      <c r="B263" s="34"/>
      <c r="C263" s="28"/>
      <c r="D263" s="34"/>
      <c r="E263" s="28"/>
      <c r="F263" s="34"/>
      <c r="G263" s="28"/>
      <c r="H263" s="34"/>
      <c r="I263" s="28"/>
      <c r="J263" s="34"/>
    </row>
    <row r="264" spans="1:10" x14ac:dyDescent="0.25">
      <c r="A264" t="s">
        <v>58</v>
      </c>
      <c r="B264" s="34">
        <f t="shared" ref="B264:J264" si="24">SUM(B265:B294)</f>
        <v>0</v>
      </c>
      <c r="C264" s="28">
        <f t="shared" si="24"/>
        <v>480.7954652063047</v>
      </c>
      <c r="D264" s="34">
        <f t="shared" si="24"/>
        <v>480.7954652063047</v>
      </c>
      <c r="E264" s="28">
        <f t="shared" si="24"/>
        <v>480.7954652063047</v>
      </c>
      <c r="F264" s="34">
        <f t="shared" ref="F264" si="25">SUM(F265:F294)</f>
        <v>480.7954652063047</v>
      </c>
      <c r="G264" s="28"/>
      <c r="H264" s="34">
        <f t="shared" si="24"/>
        <v>0</v>
      </c>
      <c r="I264" s="28">
        <f t="shared" si="24"/>
        <v>0</v>
      </c>
      <c r="J264" s="34">
        <f t="shared" si="24"/>
        <v>480.7954652063047</v>
      </c>
    </row>
    <row r="265" spans="1:10" x14ac:dyDescent="0.25">
      <c r="A265" s="1">
        <v>2021</v>
      </c>
      <c r="B265" s="34"/>
      <c r="C265" s="28"/>
      <c r="D265" s="34"/>
      <c r="E265" s="28"/>
      <c r="F265" s="34"/>
      <c r="G265" s="28"/>
      <c r="H265" s="34"/>
      <c r="I265" s="28"/>
      <c r="J265" s="34"/>
    </row>
    <row r="266" spans="1:10" x14ac:dyDescent="0.25">
      <c r="A266" s="1">
        <v>2022</v>
      </c>
      <c r="B266" s="34"/>
      <c r="C266" s="28"/>
      <c r="D266" s="34"/>
      <c r="E266" s="28"/>
      <c r="F266" s="34"/>
      <c r="G266" s="28"/>
      <c r="H266" s="34"/>
      <c r="I266" s="28"/>
      <c r="J266" s="34"/>
    </row>
    <row r="267" spans="1:10" x14ac:dyDescent="0.25">
      <c r="A267" s="1">
        <v>2023</v>
      </c>
      <c r="B267" s="34"/>
      <c r="C267" s="28"/>
      <c r="D267" s="34"/>
      <c r="E267" s="28"/>
      <c r="F267" s="34"/>
      <c r="G267" s="28"/>
      <c r="H267" s="34"/>
      <c r="I267" s="28"/>
      <c r="J267" s="34"/>
    </row>
    <row r="268" spans="1:10" x14ac:dyDescent="0.25">
      <c r="A268" s="1">
        <v>2024</v>
      </c>
      <c r="B268" s="34"/>
      <c r="C268" s="28"/>
      <c r="D268" s="34"/>
      <c r="E268" s="28"/>
      <c r="F268" s="34"/>
      <c r="G268" s="28"/>
      <c r="H268" s="34"/>
      <c r="I268" s="28"/>
      <c r="J268" s="34"/>
    </row>
    <row r="269" spans="1:10" x14ac:dyDescent="0.25">
      <c r="A269" s="1">
        <v>2025</v>
      </c>
      <c r="B269" s="34">
        <f>B$9/(B$14)*'data sources'!$K64 +0.5*(B$9/(B$10*0.293)-B$9/B$232)*'data sources'!$K64</f>
        <v>0</v>
      </c>
      <c r="C269" s="28">
        <f>C$9/(C$14)*'data sources'!$K64 +0.5*(C$9/(C$10*0.293)-C$9/C$232)*'data sources'!$K64</f>
        <v>25.608269759709525</v>
      </c>
      <c r="D269" s="34">
        <f>D$9/(D$14)*'data sources'!$K64 +0.5*(D$9/(D$10*0.293)-D$9/D$232)*'data sources'!$K64</f>
        <v>25.608269759709525</v>
      </c>
      <c r="E269" s="28">
        <f>E$9/(E$14)*'data sources'!$K64 +0.5*(E$9/(E$10*0.293)-E$9/E$232)*'data sources'!$K64</f>
        <v>25.608269759709525</v>
      </c>
      <c r="F269" s="34">
        <f>F$9/(F$14)*'data sources'!$K64 +0.5*(F$9/(F$10*0.293)-F$9/F$232)*'data sources'!$K64</f>
        <v>25.608269759709525</v>
      </c>
      <c r="G269" s="28"/>
      <c r="H269" s="34">
        <f>H$9/(H$14)*'data sources'!$K64 +0.5*(H$9/(H$10*0.293)-H$9/H$232)*'data sources'!$K64</f>
        <v>0</v>
      </c>
      <c r="I269" s="28">
        <f>I$9/(I$14)*'data sources'!$K64 +0.5*(I$9/(I$10*0.293)-I$9/I$232)*'data sources'!$K64</f>
        <v>0</v>
      </c>
      <c r="J269" s="34">
        <f>J$9/(J$14)*'data sources'!$K64 +0.5*(J$9/(J$10*0.293)-J$9/J$232)*'data sources'!$K64</f>
        <v>25.608269759709525</v>
      </c>
    </row>
    <row r="270" spans="1:10" x14ac:dyDescent="0.25">
      <c r="A270" s="1">
        <v>2026</v>
      </c>
      <c r="B270" s="34">
        <f>B$9/(B$14)*'data sources'!$K65 +0.5*(B$9/(B$10*0.293)-B$9/B$232)*'data sources'!$K65</f>
        <v>0</v>
      </c>
      <c r="C270" s="28">
        <f>C$9/(C$14)*'data sources'!$K65 +0.5*(C$9/(C$10*0.293)-C$9/C$232)*'data sources'!$K65</f>
        <v>29.668098239258651</v>
      </c>
      <c r="D270" s="34">
        <f>D$9/(D$14)*'data sources'!$K65 +0.5*(D$9/(D$10*0.293)-D$9/D$232)*'data sources'!$K65</f>
        <v>29.668098239258651</v>
      </c>
      <c r="E270" s="28">
        <f>E$9/(E$14)*'data sources'!$K65 +0.5*(E$9/(E$10*0.293)-E$9/E$232)*'data sources'!$K65</f>
        <v>29.668098239258651</v>
      </c>
      <c r="F270" s="34">
        <f>F$9/(F$14)*'data sources'!$K65 +0.5*(F$9/(F$10*0.293)-F$9/F$232)*'data sources'!$K65</f>
        <v>29.668098239258651</v>
      </c>
      <c r="G270" s="28"/>
      <c r="H270" s="34">
        <f>H$9/(H$14)*'data sources'!$K65 +0.5*(H$9/(H$10*0.293)-H$9/H$232)*'data sources'!$K65</f>
        <v>0</v>
      </c>
      <c r="I270" s="28">
        <f>I$9/(I$14)*'data sources'!$K65 +0.5*(I$9/(I$10*0.293)-I$9/I$232)*'data sources'!$K65</f>
        <v>0</v>
      </c>
      <c r="J270" s="34">
        <f>J$9/(J$14)*'data sources'!$K65 +0.5*(J$9/(J$10*0.293)-J$9/J$232)*'data sources'!$K65</f>
        <v>29.668098239258651</v>
      </c>
    </row>
    <row r="271" spans="1:10" x14ac:dyDescent="0.25">
      <c r="A271" s="1">
        <v>2027</v>
      </c>
      <c r="B271" s="34">
        <f>B$9/(B$14)*'data sources'!$K66 +0.5*(B$9/(B$10*0.293)-B$9/B$232)*'data sources'!$K66</f>
        <v>0</v>
      </c>
      <c r="C271" s="28">
        <f>C$9/(C$14)*'data sources'!$K66 +0.5*(C$9/(C$10*0.293)-C$9/C$232)*'data sources'!$K66</f>
        <v>29.115509350047891</v>
      </c>
      <c r="D271" s="34">
        <f>D$9/(D$14)*'data sources'!$K66 +0.5*(D$9/(D$10*0.293)-D$9/D$232)*'data sources'!$K66</f>
        <v>29.115509350047891</v>
      </c>
      <c r="E271" s="28">
        <f>E$9/(E$14)*'data sources'!$K66 +0.5*(E$9/(E$10*0.293)-E$9/E$232)*'data sources'!$K66</f>
        <v>29.115509350047891</v>
      </c>
      <c r="F271" s="34">
        <f>F$9/(F$14)*'data sources'!$K66 +0.5*(F$9/(F$10*0.293)-F$9/F$232)*'data sources'!$K66</f>
        <v>29.115509350047891</v>
      </c>
      <c r="G271" s="28"/>
      <c r="H271" s="34">
        <f>H$9/(H$14)*'data sources'!$K66 +0.5*(H$9/(H$10*0.293)-H$9/H$232)*'data sources'!$K66</f>
        <v>0</v>
      </c>
      <c r="I271" s="28">
        <f>I$9/(I$14)*'data sources'!$K66 +0.5*(I$9/(I$10*0.293)-I$9/I$232)*'data sources'!$K66</f>
        <v>0</v>
      </c>
      <c r="J271" s="34">
        <f>J$9/(J$14)*'data sources'!$K66 +0.5*(J$9/(J$10*0.293)-J$9/J$232)*'data sources'!$K66</f>
        <v>29.115509350047891</v>
      </c>
    </row>
    <row r="272" spans="1:10" x14ac:dyDescent="0.25">
      <c r="A272" s="1">
        <v>2028</v>
      </c>
      <c r="B272" s="34">
        <f>B$9/(B$14)*'data sources'!$K67 +0.5*(B$9/(B$10*0.293)-B$9/B$232)*'data sources'!$K67</f>
        <v>0</v>
      </c>
      <c r="C272" s="28">
        <f>C$9/(C$14)*'data sources'!$K67 +0.5*(C$9/(C$10*0.293)-C$9/C$232)*'data sources'!$K67</f>
        <v>29.730360621623849</v>
      </c>
      <c r="D272" s="34">
        <f>D$9/(D$14)*'data sources'!$K67 +0.5*(D$9/(D$10*0.293)-D$9/D$232)*'data sources'!$K67</f>
        <v>29.730360621623849</v>
      </c>
      <c r="E272" s="28">
        <f>E$9/(E$14)*'data sources'!$K67 +0.5*(E$9/(E$10*0.293)-E$9/E$232)*'data sources'!$K67</f>
        <v>29.730360621623849</v>
      </c>
      <c r="F272" s="34">
        <f>F$9/(F$14)*'data sources'!$K67 +0.5*(F$9/(F$10*0.293)-F$9/F$232)*'data sources'!$K67</f>
        <v>29.730360621623849</v>
      </c>
      <c r="G272" s="28"/>
      <c r="H272" s="34">
        <f>H$9/(H$14)*'data sources'!$K67 +0.5*(H$9/(H$10*0.293)-H$9/H$232)*'data sources'!$K67</f>
        <v>0</v>
      </c>
      <c r="I272" s="28">
        <f>I$9/(I$14)*'data sources'!$K67 +0.5*(I$9/(I$10*0.293)-I$9/I$232)*'data sources'!$K67</f>
        <v>0</v>
      </c>
      <c r="J272" s="34">
        <f>J$9/(J$14)*'data sources'!$K67 +0.5*(J$9/(J$10*0.293)-J$9/J$232)*'data sources'!$K67</f>
        <v>29.730360621623849</v>
      </c>
    </row>
    <row r="273" spans="1:10" x14ac:dyDescent="0.25">
      <c r="A273" s="1">
        <v>2029</v>
      </c>
      <c r="B273" s="34">
        <f>B$9/(B$14)*'data sources'!$K68 +0.5*(B$9/(B$10*0.293)-B$9/B$232)*'data sources'!$K68</f>
        <v>0</v>
      </c>
      <c r="C273" s="28">
        <f>C$9/(C$14)*'data sources'!$K68 +0.5*(C$9/(C$10*0.293)-C$9/C$232)*'data sources'!$K68</f>
        <v>29.658566811430941</v>
      </c>
      <c r="D273" s="34">
        <f>D$9/(D$14)*'data sources'!$K68 +0.5*(D$9/(D$10*0.293)-D$9/D$232)*'data sources'!$K68</f>
        <v>29.658566811430941</v>
      </c>
      <c r="E273" s="28">
        <f>E$9/(E$14)*'data sources'!$K68 +0.5*(E$9/(E$10*0.293)-E$9/E$232)*'data sources'!$K68</f>
        <v>29.658566811430941</v>
      </c>
      <c r="F273" s="34">
        <f>F$9/(F$14)*'data sources'!$K68 +0.5*(F$9/(F$10*0.293)-F$9/F$232)*'data sources'!$K68</f>
        <v>29.658566811430941</v>
      </c>
      <c r="G273" s="28"/>
      <c r="H273" s="34">
        <f>H$9/(H$14)*'data sources'!$K68 +0.5*(H$9/(H$10*0.293)-H$9/H$232)*'data sources'!$K68</f>
        <v>0</v>
      </c>
      <c r="I273" s="28">
        <f>I$9/(I$14)*'data sources'!$K68 +0.5*(I$9/(I$10*0.293)-I$9/I$232)*'data sources'!$K68</f>
        <v>0</v>
      </c>
      <c r="J273" s="34">
        <f>J$9/(J$14)*'data sources'!$K68 +0.5*(J$9/(J$10*0.293)-J$9/J$232)*'data sources'!$K68</f>
        <v>29.658566811430941</v>
      </c>
    </row>
    <row r="274" spans="1:10" x14ac:dyDescent="0.25">
      <c r="A274" s="1">
        <v>2030</v>
      </c>
      <c r="B274" s="34">
        <f>B$9/(B$14)*'data sources'!$K69 +0.5*(B$9/(B$10*0.293)-B$9/B$232)*'data sources'!$K69</f>
        <v>0</v>
      </c>
      <c r="C274" s="28">
        <f>C$9/(C$14)*'data sources'!$K69 +0.5*(C$9/(C$10*0.293)-C$9/C$232)*'data sources'!$K69</f>
        <v>32.59966380466637</v>
      </c>
      <c r="D274" s="34">
        <f>D$9/(D$14)*'data sources'!$K69 +0.5*(D$9/(D$10*0.293)-D$9/D$232)*'data sources'!$K69</f>
        <v>32.59966380466637</v>
      </c>
      <c r="E274" s="28">
        <f>E$9/(E$14)*'data sources'!$K69 +0.5*(E$9/(E$10*0.293)-E$9/E$232)*'data sources'!$K69</f>
        <v>32.59966380466637</v>
      </c>
      <c r="F274" s="34">
        <f>F$9/(F$14)*'data sources'!$K69 +0.5*(F$9/(F$10*0.293)-F$9/F$232)*'data sources'!$K69</f>
        <v>32.59966380466637</v>
      </c>
      <c r="G274" s="28"/>
      <c r="H274" s="34">
        <f>H$9/(H$14)*'data sources'!$K69 +0.5*(H$9/(H$10*0.293)-H$9/H$232)*'data sources'!$K69</f>
        <v>0</v>
      </c>
      <c r="I274" s="28">
        <f>I$9/(I$14)*'data sources'!$K69 +0.5*(I$9/(I$10*0.293)-I$9/I$232)*'data sources'!$K69</f>
        <v>0</v>
      </c>
      <c r="J274" s="34">
        <f>J$9/(J$14)*'data sources'!$K69 +0.5*(J$9/(J$10*0.293)-J$9/J$232)*'data sources'!$K69</f>
        <v>32.59966380466637</v>
      </c>
    </row>
    <row r="275" spans="1:10" x14ac:dyDescent="0.25">
      <c r="A275" s="1">
        <v>2031</v>
      </c>
      <c r="B275" s="34">
        <f>B$9/(B$14)*'data sources'!$K70 +0.5*(B$9/(B$10*0.293)-B$9/B$232)*'data sources'!$K70</f>
        <v>0</v>
      </c>
      <c r="C275" s="28">
        <f>C$9/(C$14)*'data sources'!$K70 +0.5*(C$9/(C$10*0.293)-C$9/C$232)*'data sources'!$K70</f>
        <v>32.068680662419283</v>
      </c>
      <c r="D275" s="34">
        <f>D$9/(D$14)*'data sources'!$K70 +0.5*(D$9/(D$10*0.293)-D$9/D$232)*'data sources'!$K70</f>
        <v>32.068680662419283</v>
      </c>
      <c r="E275" s="28">
        <f>E$9/(E$14)*'data sources'!$K70 +0.5*(E$9/(E$10*0.293)-E$9/E$232)*'data sources'!$K70</f>
        <v>32.068680662419283</v>
      </c>
      <c r="F275" s="34">
        <f>F$9/(F$14)*'data sources'!$K70 +0.5*(F$9/(F$10*0.293)-F$9/F$232)*'data sources'!$K70</f>
        <v>32.068680662419283</v>
      </c>
      <c r="G275" s="28"/>
      <c r="H275" s="34">
        <f>H$9/(H$14)*'data sources'!$K70 +0.5*(H$9/(H$10*0.293)-H$9/H$232)*'data sources'!$K70</f>
        <v>0</v>
      </c>
      <c r="I275" s="28">
        <f>I$9/(I$14)*'data sources'!$K70 +0.5*(I$9/(I$10*0.293)-I$9/I$232)*'data sources'!$K70</f>
        <v>0</v>
      </c>
      <c r="J275" s="34">
        <f>J$9/(J$14)*'data sources'!$K70 +0.5*(J$9/(J$10*0.293)-J$9/J$232)*'data sources'!$K70</f>
        <v>32.068680662419283</v>
      </c>
    </row>
    <row r="276" spans="1:10" x14ac:dyDescent="0.25">
      <c r="A276" s="1">
        <v>2032</v>
      </c>
      <c r="B276" s="34">
        <f>B$9/(B$14)*'data sources'!$K71 +0.5*(B$9/(B$10*0.293)-B$9/B$232)*'data sources'!$K71</f>
        <v>0</v>
      </c>
      <c r="C276" s="28">
        <f>C$9/(C$14)*'data sources'!$K71 +0.5*(C$9/(C$10*0.293)-C$9/C$232)*'data sources'!$K71</f>
        <v>30.884575989232022</v>
      </c>
      <c r="D276" s="34">
        <f>D$9/(D$14)*'data sources'!$K71 +0.5*(D$9/(D$10*0.293)-D$9/D$232)*'data sources'!$K71</f>
        <v>30.884575989232022</v>
      </c>
      <c r="E276" s="28">
        <f>E$9/(E$14)*'data sources'!$K71 +0.5*(E$9/(E$10*0.293)-E$9/E$232)*'data sources'!$K71</f>
        <v>30.884575989232022</v>
      </c>
      <c r="F276" s="34">
        <f>F$9/(F$14)*'data sources'!$K71 +0.5*(F$9/(F$10*0.293)-F$9/F$232)*'data sources'!$K71</f>
        <v>30.884575989232022</v>
      </c>
      <c r="G276" s="28"/>
      <c r="H276" s="34">
        <f>H$9/(H$14)*'data sources'!$K71 +0.5*(H$9/(H$10*0.293)-H$9/H$232)*'data sources'!$K71</f>
        <v>0</v>
      </c>
      <c r="I276" s="28">
        <f>I$9/(I$14)*'data sources'!$K71 +0.5*(I$9/(I$10*0.293)-I$9/I$232)*'data sources'!$K71</f>
        <v>0</v>
      </c>
      <c r="J276" s="34">
        <f>J$9/(J$14)*'data sources'!$K71 +0.5*(J$9/(J$10*0.293)-J$9/J$232)*'data sources'!$K71</f>
        <v>30.884575989232022</v>
      </c>
    </row>
    <row r="277" spans="1:10" x14ac:dyDescent="0.25">
      <c r="A277" s="1">
        <v>2033</v>
      </c>
      <c r="B277" s="34">
        <f>B$9/(B$14)*'data sources'!$K72 +0.5*(B$9/(B$10*0.293)-B$9/B$232)*'data sources'!$K72</f>
        <v>0</v>
      </c>
      <c r="C277" s="28">
        <f>C$9/(C$14)*'data sources'!$K72 +0.5*(C$9/(C$10*0.293)-C$9/C$232)*'data sources'!$K72</f>
        <v>31.253538689808302</v>
      </c>
      <c r="D277" s="34">
        <f>D$9/(D$14)*'data sources'!$K72 +0.5*(D$9/(D$10*0.293)-D$9/D$232)*'data sources'!$K72</f>
        <v>31.253538689808302</v>
      </c>
      <c r="E277" s="28">
        <f>E$9/(E$14)*'data sources'!$K72 +0.5*(E$9/(E$10*0.293)-E$9/E$232)*'data sources'!$K72</f>
        <v>31.253538689808302</v>
      </c>
      <c r="F277" s="34">
        <f>F$9/(F$14)*'data sources'!$K72 +0.5*(F$9/(F$10*0.293)-F$9/F$232)*'data sources'!$K72</f>
        <v>31.253538689808302</v>
      </c>
      <c r="G277" s="28"/>
      <c r="H277" s="34">
        <f>H$9/(H$14)*'data sources'!$K72 +0.5*(H$9/(H$10*0.293)-H$9/H$232)*'data sources'!$K72</f>
        <v>0</v>
      </c>
      <c r="I277" s="28">
        <f>I$9/(I$14)*'data sources'!$K72 +0.5*(I$9/(I$10*0.293)-I$9/I$232)*'data sources'!$K72</f>
        <v>0</v>
      </c>
      <c r="J277" s="34">
        <f>J$9/(J$14)*'data sources'!$K72 +0.5*(J$9/(J$10*0.293)-J$9/J$232)*'data sources'!$K72</f>
        <v>31.253538689808302</v>
      </c>
    </row>
    <row r="278" spans="1:10" x14ac:dyDescent="0.25">
      <c r="A278" s="1">
        <v>2034</v>
      </c>
      <c r="B278" s="34">
        <f>B$9/(B$14)*'data sources'!$K73 +0.5*(B$9/(B$10*0.293)-B$9/B$232)*'data sources'!$K73</f>
        <v>0</v>
      </c>
      <c r="C278" s="28">
        <f>C$9/(C$14)*'data sources'!$K73 +0.5*(C$9/(C$10*0.293)-C$9/C$232)*'data sources'!$K73</f>
        <v>30.885130540682237</v>
      </c>
      <c r="D278" s="34">
        <f>D$9/(D$14)*'data sources'!$K73 +0.5*(D$9/(D$10*0.293)-D$9/D$232)*'data sources'!$K73</f>
        <v>30.885130540682237</v>
      </c>
      <c r="E278" s="28">
        <f>E$9/(E$14)*'data sources'!$K73 +0.5*(E$9/(E$10*0.293)-E$9/E$232)*'data sources'!$K73</f>
        <v>30.885130540682237</v>
      </c>
      <c r="F278" s="34">
        <f>F$9/(F$14)*'data sources'!$K73 +0.5*(F$9/(F$10*0.293)-F$9/F$232)*'data sources'!$K73</f>
        <v>30.885130540682237</v>
      </c>
      <c r="G278" s="28"/>
      <c r="H278" s="34">
        <f>H$9/(H$14)*'data sources'!$K73 +0.5*(H$9/(H$10*0.293)-H$9/H$232)*'data sources'!$K73</f>
        <v>0</v>
      </c>
      <c r="I278" s="28">
        <f>I$9/(I$14)*'data sources'!$K73 +0.5*(I$9/(I$10*0.293)-I$9/I$232)*'data sources'!$K73</f>
        <v>0</v>
      </c>
      <c r="J278" s="34">
        <f>J$9/(J$14)*'data sources'!$K73 +0.5*(J$9/(J$10*0.293)-J$9/J$232)*'data sources'!$K73</f>
        <v>30.885130540682237</v>
      </c>
    </row>
    <row r="279" spans="1:10" x14ac:dyDescent="0.25">
      <c r="A279" s="1">
        <v>2035</v>
      </c>
      <c r="B279" s="34">
        <f>B$9/(B$14)*'data sources'!$K74 +0.5*(B$9/(B$10*0.293)-B$9/B$232)*'data sources'!$K74</f>
        <v>0</v>
      </c>
      <c r="C279" s="28">
        <f>C$9/(C$14)*'data sources'!$K74 +0.5*(C$9/(C$10*0.293)-C$9/C$232)*'data sources'!$K74</f>
        <v>33.521299246534127</v>
      </c>
      <c r="D279" s="34">
        <f>D$9/(D$14)*'data sources'!$K74 +0.5*(D$9/(D$10*0.293)-D$9/D$232)*'data sources'!$K74</f>
        <v>33.521299246534127</v>
      </c>
      <c r="E279" s="28">
        <f>E$9/(E$14)*'data sources'!$K74 +0.5*(E$9/(E$10*0.293)-E$9/E$232)*'data sources'!$K74</f>
        <v>33.521299246534127</v>
      </c>
      <c r="F279" s="34">
        <f>F$9/(F$14)*'data sources'!$K74 +0.5*(F$9/(F$10*0.293)-F$9/F$232)*'data sources'!$K74</f>
        <v>33.521299246534127</v>
      </c>
      <c r="G279" s="28"/>
      <c r="H279" s="34">
        <f>H$9/(H$14)*'data sources'!$K74 +0.5*(H$9/(H$10*0.293)-H$9/H$232)*'data sources'!$K74</f>
        <v>0</v>
      </c>
      <c r="I279" s="28">
        <f>I$9/(I$14)*'data sources'!$K74 +0.5*(I$9/(I$10*0.293)-I$9/I$232)*'data sources'!$K74</f>
        <v>0</v>
      </c>
      <c r="J279" s="34">
        <f>J$9/(J$14)*'data sources'!$K74 +0.5*(J$9/(J$10*0.293)-J$9/J$232)*'data sources'!$K74</f>
        <v>33.521299246534127</v>
      </c>
    </row>
    <row r="280" spans="1:10" x14ac:dyDescent="0.25">
      <c r="A280" s="1">
        <v>2036</v>
      </c>
      <c r="B280" s="34">
        <f>B$9/(B$14)*'data sources'!$K75 +0.5*(B$9/(B$10*0.293)-B$9/B$232)*'data sources'!$K75</f>
        <v>0</v>
      </c>
      <c r="C280" s="28">
        <f>C$9/(C$14)*'data sources'!$K75 +0.5*(C$9/(C$10*0.293)-C$9/C$232)*'data sources'!$K75</f>
        <v>34.474206588681241</v>
      </c>
      <c r="D280" s="34">
        <f>D$9/(D$14)*'data sources'!$K75 +0.5*(D$9/(D$10*0.293)-D$9/D$232)*'data sources'!$K75</f>
        <v>34.474206588681241</v>
      </c>
      <c r="E280" s="28">
        <f>E$9/(E$14)*'data sources'!$K75 +0.5*(E$9/(E$10*0.293)-E$9/E$232)*'data sources'!$K75</f>
        <v>34.474206588681241</v>
      </c>
      <c r="F280" s="34">
        <f>F$9/(F$14)*'data sources'!$K75 +0.5*(F$9/(F$10*0.293)-F$9/F$232)*'data sources'!$K75</f>
        <v>34.474206588681241</v>
      </c>
      <c r="G280" s="28"/>
      <c r="H280" s="34">
        <f>H$9/(H$14)*'data sources'!$K75 +0.5*(H$9/(H$10*0.293)-H$9/H$232)*'data sources'!$K75</f>
        <v>0</v>
      </c>
      <c r="I280" s="28">
        <f>I$9/(I$14)*'data sources'!$K75 +0.5*(I$9/(I$10*0.293)-I$9/I$232)*'data sources'!$K75</f>
        <v>0</v>
      </c>
      <c r="J280" s="34">
        <f>J$9/(J$14)*'data sources'!$K75 +0.5*(J$9/(J$10*0.293)-J$9/J$232)*'data sources'!$K75</f>
        <v>34.474206588681241</v>
      </c>
    </row>
    <row r="281" spans="1:10" x14ac:dyDescent="0.25">
      <c r="A281" s="1">
        <v>2037</v>
      </c>
      <c r="B281" s="34">
        <f>B$9/(B$14)*'data sources'!$K76 +0.5*(B$9/(B$10*0.293)-B$9/B$232)*'data sources'!$K76</f>
        <v>0</v>
      </c>
      <c r="C281" s="28">
        <f>C$9/(C$14)*'data sources'!$K76 +0.5*(C$9/(C$10*0.293)-C$9/C$232)*'data sources'!$K76</f>
        <v>34.832817216543205</v>
      </c>
      <c r="D281" s="34">
        <f>D$9/(D$14)*'data sources'!$K76 +0.5*(D$9/(D$10*0.293)-D$9/D$232)*'data sources'!$K76</f>
        <v>34.832817216543205</v>
      </c>
      <c r="E281" s="28">
        <f>E$9/(E$14)*'data sources'!$K76 +0.5*(E$9/(E$10*0.293)-E$9/E$232)*'data sources'!$K76</f>
        <v>34.832817216543205</v>
      </c>
      <c r="F281" s="34">
        <f>F$9/(F$14)*'data sources'!$K76 +0.5*(F$9/(F$10*0.293)-F$9/F$232)*'data sources'!$K76</f>
        <v>34.832817216543205</v>
      </c>
      <c r="G281" s="28"/>
      <c r="H281" s="34">
        <f>H$9/(H$14)*'data sources'!$K76 +0.5*(H$9/(H$10*0.293)-H$9/H$232)*'data sources'!$K76</f>
        <v>0</v>
      </c>
      <c r="I281" s="28">
        <f>I$9/(I$14)*'data sources'!$K76 +0.5*(I$9/(I$10*0.293)-I$9/I$232)*'data sources'!$K76</f>
        <v>0</v>
      </c>
      <c r="J281" s="34">
        <f>J$9/(J$14)*'data sources'!$K76 +0.5*(J$9/(J$10*0.293)-J$9/J$232)*'data sources'!$K76</f>
        <v>34.832817216543205</v>
      </c>
    </row>
    <row r="282" spans="1:10" x14ac:dyDescent="0.25">
      <c r="A282" s="1">
        <v>2038</v>
      </c>
      <c r="B282" s="34">
        <f>B$9/(B$14)*'data sources'!$K77 +0.5*(B$9/(B$10*0.293)-B$9/B$232)*'data sources'!$K77</f>
        <v>0</v>
      </c>
      <c r="C282" s="28">
        <f>C$9/(C$14)*'data sources'!$K77 +0.5*(C$9/(C$10*0.293)-C$9/C$232)*'data sources'!$K77</f>
        <v>37.036043814885986</v>
      </c>
      <c r="D282" s="34">
        <f>D$9/(D$14)*'data sources'!$K77 +0.5*(D$9/(D$10*0.293)-D$9/D$232)*'data sources'!$K77</f>
        <v>37.036043814885986</v>
      </c>
      <c r="E282" s="28">
        <f>E$9/(E$14)*'data sources'!$K77 +0.5*(E$9/(E$10*0.293)-E$9/E$232)*'data sources'!$K77</f>
        <v>37.036043814885986</v>
      </c>
      <c r="F282" s="34">
        <f>F$9/(F$14)*'data sources'!$K77 +0.5*(F$9/(F$10*0.293)-F$9/F$232)*'data sources'!$K77</f>
        <v>37.036043814885986</v>
      </c>
      <c r="G282" s="28"/>
      <c r="H282" s="34">
        <f>H$9/(H$14)*'data sources'!$K77 +0.5*(H$9/(H$10*0.293)-H$9/H$232)*'data sources'!$K77</f>
        <v>0</v>
      </c>
      <c r="I282" s="28">
        <f>I$9/(I$14)*'data sources'!$K77 +0.5*(I$9/(I$10*0.293)-I$9/I$232)*'data sources'!$K77</f>
        <v>0</v>
      </c>
      <c r="J282" s="34">
        <f>J$9/(J$14)*'data sources'!$K77 +0.5*(J$9/(J$10*0.293)-J$9/J$232)*'data sources'!$K77</f>
        <v>37.036043814885986</v>
      </c>
    </row>
    <row r="283" spans="1:10" x14ac:dyDescent="0.25">
      <c r="A283" s="1">
        <v>2039</v>
      </c>
      <c r="B283" s="34">
        <f>B$9/(B$14)*'data sources'!$K78 +0.5*(B$9/(B$10*0.293)-B$9/B$232)*'data sources'!$K78</f>
        <v>0</v>
      </c>
      <c r="C283" s="28">
        <f>C$9/(C$14)*'data sources'!$K78 +0.5*(C$9/(C$10*0.293)-C$9/C$232)*'data sources'!$K78</f>
        <v>39.458703870781122</v>
      </c>
      <c r="D283" s="34">
        <f>D$9/(D$14)*'data sources'!$K78 +0.5*(D$9/(D$10*0.293)-D$9/D$232)*'data sources'!$K78</f>
        <v>39.458703870781122</v>
      </c>
      <c r="E283" s="28">
        <f>E$9/(E$14)*'data sources'!$K78 +0.5*(E$9/(E$10*0.293)-E$9/E$232)*'data sources'!$K78</f>
        <v>39.458703870781122</v>
      </c>
      <c r="F283" s="34">
        <f>F$9/(F$14)*'data sources'!$K78 +0.5*(F$9/(F$10*0.293)-F$9/F$232)*'data sources'!$K78</f>
        <v>39.458703870781122</v>
      </c>
      <c r="G283" s="28"/>
      <c r="H283" s="34">
        <f>H$9/(H$14)*'data sources'!$K78 +0.5*(H$9/(H$10*0.293)-H$9/H$232)*'data sources'!$K78</f>
        <v>0</v>
      </c>
      <c r="I283" s="28">
        <f>I$9/(I$14)*'data sources'!$K78 +0.5*(I$9/(I$10*0.293)-I$9/I$232)*'data sources'!$K78</f>
        <v>0</v>
      </c>
      <c r="J283" s="34">
        <f>J$9/(J$14)*'data sources'!$K78 +0.5*(J$9/(J$10*0.293)-J$9/J$232)*'data sources'!$K78</f>
        <v>39.458703870781122</v>
      </c>
    </row>
    <row r="284" spans="1:10" x14ac:dyDescent="0.25">
      <c r="A284" s="1">
        <v>2040</v>
      </c>
      <c r="B284" s="34"/>
      <c r="C284" s="28"/>
      <c r="D284" s="34"/>
      <c r="E284" s="28"/>
      <c r="F284" s="34"/>
      <c r="G284" s="28"/>
      <c r="H284" s="34"/>
      <c r="I284" s="28"/>
      <c r="J284" s="34"/>
    </row>
    <row r="285" spans="1:10" x14ac:dyDescent="0.25">
      <c r="A285" s="1">
        <v>2041</v>
      </c>
      <c r="B285" s="34"/>
      <c r="C285" s="28"/>
      <c r="D285" s="34"/>
      <c r="E285" s="28"/>
      <c r="F285" s="34"/>
      <c r="G285" s="28"/>
      <c r="H285" s="34"/>
      <c r="I285" s="28"/>
      <c r="J285" s="34"/>
    </row>
    <row r="286" spans="1:10" x14ac:dyDescent="0.25">
      <c r="A286" s="1">
        <v>2042</v>
      </c>
      <c r="B286" s="34"/>
      <c r="C286" s="28"/>
      <c r="D286" s="34"/>
      <c r="E286" s="28"/>
      <c r="F286" s="34"/>
      <c r="G286" s="28"/>
      <c r="H286" s="34"/>
      <c r="I286" s="28"/>
      <c r="J286" s="34"/>
    </row>
    <row r="287" spans="1:10" x14ac:dyDescent="0.25">
      <c r="A287" s="1">
        <v>2043</v>
      </c>
      <c r="B287" s="34"/>
      <c r="C287" s="28"/>
      <c r="D287" s="34"/>
      <c r="E287" s="28"/>
      <c r="F287" s="34"/>
      <c r="G287" s="28"/>
      <c r="H287" s="34"/>
      <c r="I287" s="28"/>
      <c r="J287" s="34"/>
    </row>
    <row r="288" spans="1:10" x14ac:dyDescent="0.25">
      <c r="A288" s="1">
        <v>2044</v>
      </c>
      <c r="B288" s="34"/>
      <c r="C288" s="28"/>
      <c r="D288" s="34"/>
      <c r="E288" s="28"/>
      <c r="F288" s="34"/>
      <c r="G288" s="28"/>
      <c r="H288" s="34"/>
      <c r="I288" s="28"/>
      <c r="J288" s="34"/>
    </row>
    <row r="289" spans="1:10" x14ac:dyDescent="0.25">
      <c r="A289" s="1">
        <v>2045</v>
      </c>
      <c r="B289" s="34"/>
      <c r="C289" s="28"/>
      <c r="D289" s="34"/>
      <c r="E289" s="28"/>
      <c r="F289" s="34"/>
      <c r="G289" s="28"/>
      <c r="H289" s="34"/>
      <c r="I289" s="28"/>
      <c r="J289" s="34"/>
    </row>
    <row r="290" spans="1:10" x14ac:dyDescent="0.25">
      <c r="A290" s="1">
        <v>2046</v>
      </c>
      <c r="B290" s="34"/>
      <c r="C290" s="28"/>
      <c r="D290" s="34"/>
      <c r="E290" s="28"/>
      <c r="F290" s="34"/>
      <c r="G290" s="28"/>
      <c r="H290" s="34"/>
      <c r="I290" s="28"/>
      <c r="J290" s="34"/>
    </row>
    <row r="291" spans="1:10" x14ac:dyDescent="0.25">
      <c r="A291" s="1">
        <v>2047</v>
      </c>
      <c r="B291" s="34"/>
      <c r="C291" s="28"/>
      <c r="D291" s="34"/>
      <c r="E291" s="28"/>
      <c r="F291" s="34"/>
      <c r="G291" s="28"/>
      <c r="H291" s="34"/>
      <c r="I291" s="28"/>
      <c r="J291" s="34"/>
    </row>
    <row r="292" spans="1:10" x14ac:dyDescent="0.25">
      <c r="A292" s="1">
        <v>2048</v>
      </c>
      <c r="B292" s="34"/>
      <c r="C292" s="28"/>
      <c r="D292" s="34"/>
      <c r="E292" s="28"/>
      <c r="F292" s="34"/>
      <c r="G292" s="28"/>
      <c r="H292" s="34"/>
      <c r="I292" s="28"/>
      <c r="J292" s="34"/>
    </row>
    <row r="293" spans="1:10" x14ac:dyDescent="0.25">
      <c r="A293" s="1">
        <v>2049</v>
      </c>
      <c r="B293" s="34"/>
      <c r="C293" s="28"/>
      <c r="D293" s="34"/>
      <c r="E293" s="28"/>
      <c r="F293" s="34"/>
      <c r="G293" s="28"/>
      <c r="H293" s="34"/>
      <c r="I293" s="28"/>
      <c r="J293" s="34"/>
    </row>
    <row r="294" spans="1:10" x14ac:dyDescent="0.25">
      <c r="A294" s="1">
        <v>2050</v>
      </c>
      <c r="B294" s="34"/>
      <c r="C294" s="28"/>
      <c r="D294" s="34"/>
      <c r="E294" s="28"/>
      <c r="F294" s="34"/>
      <c r="G294" s="28"/>
      <c r="H294" s="34"/>
      <c r="I294" s="28"/>
      <c r="J294" s="34"/>
    </row>
    <row r="295" spans="1:10" x14ac:dyDescent="0.25">
      <c r="A295" t="s">
        <v>28</v>
      </c>
      <c r="B295" s="34"/>
      <c r="C295" s="28"/>
      <c r="D295" s="34"/>
      <c r="E295" s="28"/>
      <c r="F295" s="34"/>
      <c r="G295" s="28"/>
      <c r="H295" s="34"/>
      <c r="I295" s="28"/>
      <c r="J295" s="34"/>
    </row>
    <row r="296" spans="1:10" x14ac:dyDescent="0.25">
      <c r="A296" s="1">
        <v>2021</v>
      </c>
      <c r="B296" s="34">
        <f t="shared" ref="B296:C296" si="26">B39+B71+B104+B136-B170-B201-B233-B265</f>
        <v>0</v>
      </c>
      <c r="C296" s="34">
        <f t="shared" si="26"/>
        <v>0</v>
      </c>
      <c r="D296" s="34">
        <f>D39+D71+D104+D136-D170-D201-D233-D265</f>
        <v>0</v>
      </c>
      <c r="E296" s="34">
        <f t="shared" ref="E296:J296" si="27">E39+E71+E104+E136-E170-E201-E233-E265</f>
        <v>0</v>
      </c>
      <c r="F296" s="34">
        <f t="shared" si="27"/>
        <v>0</v>
      </c>
      <c r="G296" s="34">
        <f t="shared" si="27"/>
        <v>0</v>
      </c>
      <c r="H296" s="34">
        <f t="shared" si="27"/>
        <v>0</v>
      </c>
      <c r="I296" s="34">
        <f t="shared" si="27"/>
        <v>0</v>
      </c>
      <c r="J296" s="34">
        <f t="shared" si="27"/>
        <v>0</v>
      </c>
    </row>
    <row r="297" spans="1:10" x14ac:dyDescent="0.25">
      <c r="A297" s="1">
        <v>2022</v>
      </c>
      <c r="B297" s="34">
        <f t="shared" ref="B297:C297" si="28">B40+B72+B105+B137-B171-B202-B234-B266</f>
        <v>0</v>
      </c>
      <c r="C297" s="34">
        <f t="shared" si="28"/>
        <v>0</v>
      </c>
      <c r="D297" s="34">
        <f t="shared" ref="D297:J325" si="29">D40+D72+D105+D137-D171-D202-D234-D266</f>
        <v>0</v>
      </c>
      <c r="E297" s="34">
        <f t="shared" si="29"/>
        <v>0</v>
      </c>
      <c r="F297" s="34">
        <f t="shared" si="29"/>
        <v>0</v>
      </c>
      <c r="G297" s="34">
        <f t="shared" si="29"/>
        <v>0</v>
      </c>
      <c r="H297" s="34">
        <f t="shared" si="29"/>
        <v>0</v>
      </c>
      <c r="I297" s="34">
        <f t="shared" si="29"/>
        <v>0</v>
      </c>
      <c r="J297" s="34">
        <f t="shared" si="29"/>
        <v>0</v>
      </c>
    </row>
    <row r="298" spans="1:10" x14ac:dyDescent="0.25">
      <c r="A298" s="1">
        <v>2023</v>
      </c>
      <c r="B298" s="34">
        <f t="shared" ref="B298:C298" si="30">B41+B73+B106+B138-B172-B203-B235-B267</f>
        <v>0</v>
      </c>
      <c r="C298" s="34">
        <f t="shared" si="30"/>
        <v>0</v>
      </c>
      <c r="D298" s="34">
        <f t="shared" si="29"/>
        <v>0</v>
      </c>
      <c r="E298" s="34">
        <f t="shared" si="29"/>
        <v>0</v>
      </c>
      <c r="F298" s="34">
        <f t="shared" si="29"/>
        <v>0</v>
      </c>
      <c r="G298" s="34">
        <f t="shared" si="29"/>
        <v>0</v>
      </c>
      <c r="H298" s="34">
        <f t="shared" si="29"/>
        <v>0</v>
      </c>
      <c r="I298" s="34">
        <f t="shared" si="29"/>
        <v>0</v>
      </c>
      <c r="J298" s="34">
        <f t="shared" si="29"/>
        <v>0</v>
      </c>
    </row>
    <row r="299" spans="1:10" x14ac:dyDescent="0.25">
      <c r="A299" s="1">
        <v>2024</v>
      </c>
      <c r="B299" s="34">
        <f t="shared" ref="B299:C299" si="31">B42+B74+B107+B139-B173-B204-B236-B268</f>
        <v>0</v>
      </c>
      <c r="C299" s="34">
        <f t="shared" si="31"/>
        <v>0</v>
      </c>
      <c r="D299" s="34">
        <f t="shared" si="29"/>
        <v>0</v>
      </c>
      <c r="E299" s="34">
        <f t="shared" si="29"/>
        <v>0</v>
      </c>
      <c r="F299" s="34">
        <f t="shared" si="29"/>
        <v>0</v>
      </c>
      <c r="G299" s="34">
        <f t="shared" si="29"/>
        <v>0</v>
      </c>
      <c r="H299" s="34">
        <f t="shared" si="29"/>
        <v>0</v>
      </c>
      <c r="I299" s="34">
        <f t="shared" si="29"/>
        <v>0</v>
      </c>
      <c r="J299" s="34">
        <f t="shared" si="29"/>
        <v>0</v>
      </c>
    </row>
    <row r="300" spans="1:10" x14ac:dyDescent="0.25">
      <c r="A300" s="1">
        <v>2025</v>
      </c>
      <c r="B300" s="34">
        <f t="shared" ref="B300:C300" si="32">B43+B75+B108+B140-B174-B205-B237-B269</f>
        <v>227.69222968862249</v>
      </c>
      <c r="C300" s="34">
        <f t="shared" si="32"/>
        <v>291.86302342074583</v>
      </c>
      <c r="D300" s="34">
        <f t="shared" si="29"/>
        <v>291.86302342074583</v>
      </c>
      <c r="E300" s="34">
        <f t="shared" si="29"/>
        <v>100.13709606205991</v>
      </c>
      <c r="F300" s="34">
        <f t="shared" si="29"/>
        <v>291.86302342074583</v>
      </c>
      <c r="G300" s="34">
        <f t="shared" si="29"/>
        <v>0</v>
      </c>
      <c r="H300" s="34">
        <f t="shared" si="29"/>
        <v>228.64439343766259</v>
      </c>
      <c r="I300" s="34">
        <f t="shared" si="29"/>
        <v>202.12297039675417</v>
      </c>
      <c r="J300" s="34">
        <f t="shared" si="29"/>
        <v>291.86302342074583</v>
      </c>
    </row>
    <row r="301" spans="1:10" x14ac:dyDescent="0.25">
      <c r="A301" s="1">
        <v>2026</v>
      </c>
      <c r="B301" s="34">
        <f t="shared" ref="B301:C301" si="33">B44+B76+B109+B141-B175-B206-B238-B270</f>
        <v>129.03223386185587</v>
      </c>
      <c r="C301" s="34">
        <f t="shared" si="33"/>
        <v>198.40673717717161</v>
      </c>
      <c r="D301" s="34">
        <f t="shared" si="29"/>
        <v>198.40673717717161</v>
      </c>
      <c r="E301" s="34">
        <f t="shared" si="29"/>
        <v>-10.141800135016201</v>
      </c>
      <c r="F301" s="34">
        <f t="shared" si="29"/>
        <v>198.40673717717161</v>
      </c>
      <c r="G301" s="34">
        <f t="shared" si="29"/>
        <v>0</v>
      </c>
      <c r="H301" s="34">
        <f t="shared" si="29"/>
        <v>134.45803854617546</v>
      </c>
      <c r="I301" s="34">
        <f t="shared" si="29"/>
        <v>103.73201950600676</v>
      </c>
      <c r="J301" s="34">
        <f t="shared" si="29"/>
        <v>198.40673717717161</v>
      </c>
    </row>
    <row r="302" spans="1:10" x14ac:dyDescent="0.25">
      <c r="A302" s="1">
        <v>2027</v>
      </c>
      <c r="B302" s="34">
        <f t="shared" ref="B302:C302" si="34">B45+B77+B110+B142-B176-B207-B239-B271</f>
        <v>183.76487326899897</v>
      </c>
      <c r="C302" s="34">
        <f t="shared" si="34"/>
        <v>263.78042596298377</v>
      </c>
      <c r="D302" s="34">
        <f t="shared" si="29"/>
        <v>263.78042596298377</v>
      </c>
      <c r="E302" s="34">
        <f t="shared" si="29"/>
        <v>41.687845290056799</v>
      </c>
      <c r="F302" s="34">
        <f t="shared" si="29"/>
        <v>263.78042596298377</v>
      </c>
      <c r="G302" s="34">
        <f t="shared" si="29"/>
        <v>0</v>
      </c>
      <c r="H302" s="34">
        <f t="shared" si="29"/>
        <v>189.09082084708919</v>
      </c>
      <c r="I302" s="34">
        <f t="shared" si="29"/>
        <v>158.93709520417011</v>
      </c>
      <c r="J302" s="34">
        <f t="shared" si="29"/>
        <v>263.78042596298377</v>
      </c>
    </row>
    <row r="303" spans="1:10" x14ac:dyDescent="0.25">
      <c r="A303" s="1">
        <v>2028</v>
      </c>
      <c r="B303" s="34">
        <f t="shared" ref="B303:C303" si="35">B46+B78+B111+B143-B177-B208-B240-B272</f>
        <v>262.81706934760336</v>
      </c>
      <c r="C303" s="34">
        <f t="shared" si="35"/>
        <v>364.53683042178318</v>
      </c>
      <c r="D303" s="34">
        <f t="shared" si="29"/>
        <v>364.53683042178318</v>
      </c>
      <c r="E303" s="34">
        <f t="shared" si="29"/>
        <v>119.2662658750767</v>
      </c>
      <c r="F303" s="34">
        <f t="shared" si="29"/>
        <v>364.53683042178318</v>
      </c>
      <c r="G303" s="34">
        <f t="shared" si="29"/>
        <v>0</v>
      </c>
      <c r="H303" s="34">
        <f t="shared" si="29"/>
        <v>275.61259255547327</v>
      </c>
      <c r="I303" s="34">
        <f t="shared" si="29"/>
        <v>244.82209094784756</v>
      </c>
      <c r="J303" s="34">
        <f t="shared" si="29"/>
        <v>364.53683042178318</v>
      </c>
    </row>
    <row r="304" spans="1:10" x14ac:dyDescent="0.25">
      <c r="A304" s="1">
        <v>2029</v>
      </c>
      <c r="B304" s="34">
        <f t="shared" ref="B304:C304" si="36">B47+B79+B112+B144-B178-B209-B241-B273</f>
        <v>375.75341183043861</v>
      </c>
      <c r="C304" s="34">
        <f t="shared" si="36"/>
        <v>484.13703838058899</v>
      </c>
      <c r="D304" s="34">
        <f t="shared" si="29"/>
        <v>484.13703838058899</v>
      </c>
      <c r="E304" s="34">
        <f t="shared" si="29"/>
        <v>219.77911539354858</v>
      </c>
      <c r="F304" s="34">
        <f t="shared" si="29"/>
        <v>484.13703838058899</v>
      </c>
      <c r="G304" s="34">
        <f t="shared" si="29"/>
        <v>0</v>
      </c>
      <c r="H304" s="34">
        <f t="shared" si="29"/>
        <v>381.95427673933466</v>
      </c>
      <c r="I304" s="34">
        <f t="shared" si="29"/>
        <v>351.23812900370842</v>
      </c>
      <c r="J304" s="34">
        <f t="shared" si="29"/>
        <v>484.13703838058899</v>
      </c>
    </row>
    <row r="305" spans="1:10" x14ac:dyDescent="0.25">
      <c r="A305" s="1">
        <v>2030</v>
      </c>
      <c r="B305" s="34">
        <f t="shared" ref="B305:C305" si="37">B48+B80+B113+B145-B179-B210-B242-B274</f>
        <v>428.64049445573568</v>
      </c>
      <c r="C305" s="34">
        <f t="shared" si="37"/>
        <v>546.35124724070351</v>
      </c>
      <c r="D305" s="34">
        <f t="shared" si="29"/>
        <v>546.35124724070351</v>
      </c>
      <c r="E305" s="34">
        <f t="shared" si="29"/>
        <v>263.75385837754709</v>
      </c>
      <c r="F305" s="34">
        <f t="shared" si="29"/>
        <v>546.35124724070351</v>
      </c>
      <c r="G305" s="34">
        <f t="shared" si="29"/>
        <v>0</v>
      </c>
      <c r="H305" s="34">
        <f t="shared" si="29"/>
        <v>439.49586637443866</v>
      </c>
      <c r="I305" s="34">
        <f t="shared" si="29"/>
        <v>405.73374644725635</v>
      </c>
      <c r="J305" s="34">
        <f t="shared" si="29"/>
        <v>546.35124724070351</v>
      </c>
    </row>
    <row r="306" spans="1:10" x14ac:dyDescent="0.25">
      <c r="A306" s="1">
        <v>2031</v>
      </c>
      <c r="B306" s="34">
        <f t="shared" ref="B306:C306" si="38">B49+B81+B114+B146-B180-B211-B243-B275</f>
        <v>488.9302351206324</v>
      </c>
      <c r="C306" s="34">
        <f t="shared" si="38"/>
        <v>623.70250884825384</v>
      </c>
      <c r="D306" s="34">
        <f t="shared" si="29"/>
        <v>623.70250884825384</v>
      </c>
      <c r="E306" s="34">
        <f t="shared" si="29"/>
        <v>316.81295642766855</v>
      </c>
      <c r="F306" s="34">
        <f t="shared" si="29"/>
        <v>623.70250884825384</v>
      </c>
      <c r="G306" s="34">
        <f t="shared" si="29"/>
        <v>0</v>
      </c>
      <c r="H306" s="34">
        <f t="shared" si="29"/>
        <v>498.80515172653139</v>
      </c>
      <c r="I306" s="34">
        <f t="shared" si="29"/>
        <v>465.59294902043683</v>
      </c>
      <c r="J306" s="34">
        <f t="shared" si="29"/>
        <v>623.70250884825384</v>
      </c>
    </row>
    <row r="307" spans="1:10" x14ac:dyDescent="0.25">
      <c r="A307" s="1">
        <v>2032</v>
      </c>
      <c r="B307" s="34">
        <f t="shared" ref="B307:C307" si="39">B50+B82+B115+B147-B181-B212-B244-B276</f>
        <v>577.82610578651747</v>
      </c>
      <c r="C307" s="34">
        <f t="shared" si="39"/>
        <v>728.55167640897014</v>
      </c>
      <c r="D307" s="34">
        <f t="shared" si="29"/>
        <v>728.55167640897014</v>
      </c>
      <c r="E307" s="34">
        <f t="shared" si="29"/>
        <v>400.11594216126963</v>
      </c>
      <c r="F307" s="34">
        <f t="shared" si="29"/>
        <v>728.55167640897014</v>
      </c>
      <c r="G307" s="34">
        <f t="shared" si="29"/>
        <v>0</v>
      </c>
      <c r="H307" s="34">
        <f t="shared" si="29"/>
        <v>585.75694347907734</v>
      </c>
      <c r="I307" s="34">
        <f t="shared" si="29"/>
        <v>553.77106887937157</v>
      </c>
      <c r="J307" s="34">
        <f t="shared" si="29"/>
        <v>728.55167640897014</v>
      </c>
    </row>
    <row r="308" spans="1:10" x14ac:dyDescent="0.25">
      <c r="A308" s="1">
        <v>2033</v>
      </c>
      <c r="B308" s="34">
        <f t="shared" ref="B308:C308" si="40">B51+B83+B116+B148-B182-B213-B245-B277</f>
        <v>673.42643194993968</v>
      </c>
      <c r="C308" s="34">
        <f t="shared" si="40"/>
        <v>833.92725339059552</v>
      </c>
      <c r="D308" s="34">
        <f t="shared" si="29"/>
        <v>833.92725339059552</v>
      </c>
      <c r="E308" s="34">
        <f t="shared" si="29"/>
        <v>488.08641549549867</v>
      </c>
      <c r="F308" s="34">
        <f t="shared" si="29"/>
        <v>833.92725339059552</v>
      </c>
      <c r="G308" s="34">
        <f t="shared" si="29"/>
        <v>0</v>
      </c>
      <c r="H308" s="34">
        <f t="shared" si="29"/>
        <v>680.19683120756065</v>
      </c>
      <c r="I308" s="34">
        <f t="shared" si="29"/>
        <v>647.8288372393805</v>
      </c>
      <c r="J308" s="34">
        <f t="shared" si="29"/>
        <v>833.92725339059552</v>
      </c>
    </row>
    <row r="309" spans="1:10" x14ac:dyDescent="0.25">
      <c r="A309" s="1">
        <v>2034</v>
      </c>
      <c r="B309" s="34">
        <f t="shared" ref="B309:C309" si="41">B52+B84+B117+B149-B183-B214-B246-B278</f>
        <v>745.78964119790248</v>
      </c>
      <c r="C309" s="34">
        <f t="shared" si="41"/>
        <v>928.3454106507545</v>
      </c>
      <c r="D309" s="34">
        <f t="shared" si="29"/>
        <v>928.3454106507545</v>
      </c>
      <c r="E309" s="34">
        <f t="shared" si="29"/>
        <v>557.60913148736404</v>
      </c>
      <c r="F309" s="34">
        <f t="shared" si="29"/>
        <v>928.3454106507545</v>
      </c>
      <c r="G309" s="34">
        <f t="shared" si="29"/>
        <v>0</v>
      </c>
      <c r="H309" s="34">
        <f t="shared" si="29"/>
        <v>756.59196112825543</v>
      </c>
      <c r="I309" s="34">
        <f t="shared" si="29"/>
        <v>724.60551220260936</v>
      </c>
      <c r="J309" s="34">
        <f t="shared" si="29"/>
        <v>928.3454106507545</v>
      </c>
    </row>
    <row r="310" spans="1:10" x14ac:dyDescent="0.25">
      <c r="A310" s="1">
        <v>2035</v>
      </c>
      <c r="B310" s="34">
        <f t="shared" ref="B310:C310" si="42">B53+B85+B118+B150-B184-B215-B247-B279</f>
        <v>813.22298029838896</v>
      </c>
      <c r="C310" s="34">
        <f t="shared" si="42"/>
        <v>1002.6044787975094</v>
      </c>
      <c r="D310" s="34">
        <f t="shared" si="29"/>
        <v>1002.6044787975094</v>
      </c>
      <c r="E310" s="34">
        <f t="shared" si="29"/>
        <v>615.19435684495159</v>
      </c>
      <c r="F310" s="34">
        <f t="shared" si="29"/>
        <v>1002.6044787975094</v>
      </c>
      <c r="G310" s="34">
        <f t="shared" si="29"/>
        <v>0</v>
      </c>
      <c r="H310" s="34">
        <f t="shared" si="29"/>
        <v>826.44007058077318</v>
      </c>
      <c r="I310" s="34">
        <f t="shared" si="29"/>
        <v>791.72345104574447</v>
      </c>
      <c r="J310" s="34">
        <f t="shared" si="29"/>
        <v>1002.6044787975094</v>
      </c>
    </row>
    <row r="311" spans="1:10" x14ac:dyDescent="0.25">
      <c r="A311" s="1">
        <v>2036</v>
      </c>
      <c r="B311" s="34">
        <f t="shared" ref="B311:C311" si="43">B54+B86+B119+B151-B185-B216-B248-B280</f>
        <v>825.35456257346686</v>
      </c>
      <c r="C311" s="34">
        <f t="shared" si="43"/>
        <v>1019.7843596277935</v>
      </c>
      <c r="D311" s="34">
        <f t="shared" si="29"/>
        <v>1019.7843596277935</v>
      </c>
      <c r="E311" s="34">
        <f t="shared" si="29"/>
        <v>624.15525633050481</v>
      </c>
      <c r="F311" s="34">
        <f t="shared" si="29"/>
        <v>1019.7843596277935</v>
      </c>
      <c r="G311" s="34">
        <f t="shared" si="29"/>
        <v>0</v>
      </c>
      <c r="H311" s="34">
        <f t="shared" si="29"/>
        <v>840.52492236180581</v>
      </c>
      <c r="I311" s="34">
        <f t="shared" si="29"/>
        <v>804.82141620862569</v>
      </c>
      <c r="J311" s="34">
        <f t="shared" si="29"/>
        <v>1019.7843596277935</v>
      </c>
    </row>
    <row r="312" spans="1:10" x14ac:dyDescent="0.25">
      <c r="A312" s="1">
        <v>2037</v>
      </c>
      <c r="B312" s="34">
        <f t="shared" ref="B312:C312" si="44">B55+B87+B120+B152-B186-B217-B249-B281</f>
        <v>901.79129267198175</v>
      </c>
      <c r="C312" s="34">
        <f t="shared" si="44"/>
        <v>1113.5313082472046</v>
      </c>
      <c r="D312" s="34">
        <f t="shared" si="29"/>
        <v>1113.5313082472046</v>
      </c>
      <c r="E312" s="34">
        <f t="shared" si="29"/>
        <v>692.50774439154748</v>
      </c>
      <c r="F312" s="34">
        <f t="shared" si="29"/>
        <v>1113.5313082472046</v>
      </c>
      <c r="G312" s="34">
        <f t="shared" si="29"/>
        <v>0</v>
      </c>
      <c r="H312" s="34">
        <f t="shared" si="29"/>
        <v>917.83892833742266</v>
      </c>
      <c r="I312" s="34">
        <f t="shared" si="29"/>
        <v>881.76402402818849</v>
      </c>
      <c r="J312" s="34">
        <f t="shared" si="29"/>
        <v>1113.5313082472046</v>
      </c>
    </row>
    <row r="313" spans="1:10" x14ac:dyDescent="0.25">
      <c r="A313" s="1">
        <v>2038</v>
      </c>
      <c r="B313" s="34">
        <f t="shared" ref="B313:C313" si="45">B56+B88+B121+B153-B187-B218-B250-B282</f>
        <v>1007.5824800922828</v>
      </c>
      <c r="C313" s="34">
        <f t="shared" si="45"/>
        <v>1237.6243667938293</v>
      </c>
      <c r="D313" s="34">
        <f t="shared" si="29"/>
        <v>1237.6243667938293</v>
      </c>
      <c r="E313" s="34">
        <f t="shared" si="29"/>
        <v>785.43228969296763</v>
      </c>
      <c r="F313" s="34">
        <f t="shared" si="29"/>
        <v>1237.6243667938293</v>
      </c>
      <c r="G313" s="34">
        <f t="shared" si="29"/>
        <v>0</v>
      </c>
      <c r="H313" s="34">
        <f t="shared" si="29"/>
        <v>1026.4472025137848</v>
      </c>
      <c r="I313" s="34">
        <f t="shared" si="29"/>
        <v>988.09050778224071</v>
      </c>
      <c r="J313" s="34">
        <f t="shared" si="29"/>
        <v>1237.6243667938293</v>
      </c>
    </row>
    <row r="314" spans="1:10" x14ac:dyDescent="0.25">
      <c r="A314" s="1">
        <v>2039</v>
      </c>
      <c r="B314" s="34">
        <f t="shared" ref="B314:C314" si="46">B57+B89+B122+B154-B188-B219-B251-B283</f>
        <v>1113.3449401488854</v>
      </c>
      <c r="C314" s="34">
        <f t="shared" si="46"/>
        <v>1351.884964774338</v>
      </c>
      <c r="D314" s="34">
        <f t="shared" si="29"/>
        <v>1351.884964774338</v>
      </c>
      <c r="E314" s="34">
        <f t="shared" si="29"/>
        <v>882.71509866220981</v>
      </c>
      <c r="F314" s="34">
        <f t="shared" si="29"/>
        <v>1351.884964774338</v>
      </c>
      <c r="G314" s="34">
        <f t="shared" si="29"/>
        <v>0</v>
      </c>
      <c r="H314" s="34">
        <f t="shared" si="29"/>
        <v>1135.5214473903636</v>
      </c>
      <c r="I314" s="34">
        <f t="shared" si="29"/>
        <v>1094.6557041042079</v>
      </c>
      <c r="J314" s="34">
        <f t="shared" si="29"/>
        <v>1351.884964774338</v>
      </c>
    </row>
    <row r="315" spans="1:10" x14ac:dyDescent="0.25">
      <c r="A315" s="1">
        <v>2040</v>
      </c>
      <c r="B315" s="34">
        <f t="shared" ref="B315:C315" si="47">B58+B90+B123+B155-B189-B220-B252-B284</f>
        <v>0</v>
      </c>
      <c r="C315" s="34">
        <f t="shared" si="47"/>
        <v>0</v>
      </c>
      <c r="D315" s="34">
        <f t="shared" si="29"/>
        <v>0</v>
      </c>
      <c r="E315" s="34">
        <f t="shared" si="29"/>
        <v>0</v>
      </c>
      <c r="F315" s="34">
        <f t="shared" si="29"/>
        <v>0</v>
      </c>
      <c r="G315" s="34">
        <f t="shared" si="29"/>
        <v>0</v>
      </c>
      <c r="H315" s="34">
        <f t="shared" si="29"/>
        <v>0</v>
      </c>
      <c r="I315" s="34">
        <f t="shared" si="29"/>
        <v>0</v>
      </c>
      <c r="J315" s="34">
        <f t="shared" si="29"/>
        <v>0</v>
      </c>
    </row>
    <row r="316" spans="1:10" x14ac:dyDescent="0.25">
      <c r="A316" s="1">
        <v>2041</v>
      </c>
      <c r="B316" s="34">
        <f t="shared" ref="B316:C316" si="48">B59+B91+B124+B156-B190-B221-B253-B285</f>
        <v>0</v>
      </c>
      <c r="C316" s="34">
        <f t="shared" si="48"/>
        <v>0</v>
      </c>
      <c r="D316" s="34">
        <f t="shared" si="29"/>
        <v>0</v>
      </c>
      <c r="E316" s="34">
        <f t="shared" si="29"/>
        <v>0</v>
      </c>
      <c r="F316" s="34">
        <f t="shared" si="29"/>
        <v>0</v>
      </c>
      <c r="G316" s="34">
        <f t="shared" si="29"/>
        <v>0</v>
      </c>
      <c r="H316" s="34">
        <f t="shared" si="29"/>
        <v>0</v>
      </c>
      <c r="I316" s="34">
        <f t="shared" si="29"/>
        <v>0</v>
      </c>
      <c r="J316" s="34">
        <f t="shared" si="29"/>
        <v>0</v>
      </c>
    </row>
    <row r="317" spans="1:10" x14ac:dyDescent="0.25">
      <c r="A317" s="1">
        <v>2042</v>
      </c>
      <c r="B317" s="34">
        <f t="shared" ref="B317:C317" si="49">B60+B92+B125+B157-B191-B222-B254-B286</f>
        <v>0</v>
      </c>
      <c r="C317" s="34">
        <f t="shared" si="49"/>
        <v>0</v>
      </c>
      <c r="D317" s="34">
        <f t="shared" si="29"/>
        <v>0</v>
      </c>
      <c r="E317" s="34">
        <f t="shared" si="29"/>
        <v>0</v>
      </c>
      <c r="F317" s="34">
        <f t="shared" si="29"/>
        <v>0</v>
      </c>
      <c r="G317" s="34">
        <f t="shared" si="29"/>
        <v>0</v>
      </c>
      <c r="H317" s="34">
        <f t="shared" si="29"/>
        <v>0</v>
      </c>
      <c r="I317" s="34">
        <f t="shared" si="29"/>
        <v>0</v>
      </c>
      <c r="J317" s="34">
        <f t="shared" si="29"/>
        <v>0</v>
      </c>
    </row>
    <row r="318" spans="1:10" x14ac:dyDescent="0.25">
      <c r="A318" s="1">
        <v>2043</v>
      </c>
      <c r="B318" s="34">
        <f t="shared" ref="B318:C318" si="50">B61+B93+B126+B158-B192-B223-B255-B287</f>
        <v>0</v>
      </c>
      <c r="C318" s="34">
        <f t="shared" si="50"/>
        <v>0</v>
      </c>
      <c r="D318" s="34">
        <f t="shared" si="29"/>
        <v>0</v>
      </c>
      <c r="E318" s="34">
        <f t="shared" si="29"/>
        <v>0</v>
      </c>
      <c r="F318" s="34">
        <f t="shared" si="29"/>
        <v>0</v>
      </c>
      <c r="G318" s="34">
        <f t="shared" si="29"/>
        <v>0</v>
      </c>
      <c r="H318" s="34">
        <f t="shared" si="29"/>
        <v>0</v>
      </c>
      <c r="I318" s="34">
        <f t="shared" si="29"/>
        <v>0</v>
      </c>
      <c r="J318" s="34">
        <f t="shared" si="29"/>
        <v>0</v>
      </c>
    </row>
    <row r="319" spans="1:10" x14ac:dyDescent="0.25">
      <c r="A319" s="1">
        <v>2044</v>
      </c>
      <c r="B319" s="34">
        <f t="shared" ref="B319:C319" si="51">B62+B94+B127+B159-B193-B224-B256-B288</f>
        <v>0</v>
      </c>
      <c r="C319" s="34">
        <f t="shared" si="51"/>
        <v>0</v>
      </c>
      <c r="D319" s="34">
        <f t="shared" si="29"/>
        <v>0</v>
      </c>
      <c r="E319" s="34">
        <f t="shared" si="29"/>
        <v>0</v>
      </c>
      <c r="F319" s="34">
        <f t="shared" si="29"/>
        <v>0</v>
      </c>
      <c r="G319" s="34">
        <f t="shared" si="29"/>
        <v>0</v>
      </c>
      <c r="H319" s="34">
        <f t="shared" si="29"/>
        <v>0</v>
      </c>
      <c r="I319" s="34">
        <f t="shared" si="29"/>
        <v>0</v>
      </c>
      <c r="J319" s="34">
        <f t="shared" si="29"/>
        <v>0</v>
      </c>
    </row>
    <row r="320" spans="1:10" x14ac:dyDescent="0.25">
      <c r="A320" s="1">
        <v>2045</v>
      </c>
      <c r="B320" s="34">
        <f t="shared" ref="B320:C320" si="52">B63+B95+B128+B160-B194-B225-B257-B289</f>
        <v>0</v>
      </c>
      <c r="C320" s="34">
        <f t="shared" si="52"/>
        <v>0</v>
      </c>
      <c r="D320" s="34">
        <f t="shared" si="29"/>
        <v>0</v>
      </c>
      <c r="E320" s="34">
        <f t="shared" si="29"/>
        <v>0</v>
      </c>
      <c r="F320" s="34">
        <f t="shared" si="29"/>
        <v>0</v>
      </c>
      <c r="G320" s="34">
        <f t="shared" si="29"/>
        <v>0</v>
      </c>
      <c r="H320" s="34">
        <f t="shared" si="29"/>
        <v>0</v>
      </c>
      <c r="I320" s="34">
        <f t="shared" si="29"/>
        <v>0</v>
      </c>
      <c r="J320" s="34">
        <f t="shared" si="29"/>
        <v>0</v>
      </c>
    </row>
    <row r="321" spans="1:10" x14ac:dyDescent="0.25">
      <c r="A321" s="1">
        <v>2046</v>
      </c>
      <c r="B321" s="34">
        <f t="shared" ref="B321:C321" si="53">B64+B96+B129+B161-B195-B226-B258-B290</f>
        <v>0</v>
      </c>
      <c r="C321" s="34">
        <f t="shared" si="53"/>
        <v>0</v>
      </c>
      <c r="D321" s="34">
        <f t="shared" si="29"/>
        <v>0</v>
      </c>
      <c r="E321" s="34">
        <f t="shared" si="29"/>
        <v>0</v>
      </c>
      <c r="F321" s="34">
        <f t="shared" si="29"/>
        <v>0</v>
      </c>
      <c r="G321" s="34">
        <f t="shared" si="29"/>
        <v>0</v>
      </c>
      <c r="H321" s="34">
        <f t="shared" si="29"/>
        <v>0</v>
      </c>
      <c r="I321" s="34">
        <f t="shared" si="29"/>
        <v>0</v>
      </c>
      <c r="J321" s="34">
        <f t="shared" si="29"/>
        <v>0</v>
      </c>
    </row>
    <row r="322" spans="1:10" x14ac:dyDescent="0.25">
      <c r="A322" s="1">
        <v>2047</v>
      </c>
      <c r="B322" s="34">
        <f t="shared" ref="B322:C322" si="54">B65+B97+B130+B162-B196-B227-B259-B291</f>
        <v>0</v>
      </c>
      <c r="C322" s="34">
        <f t="shared" si="54"/>
        <v>0</v>
      </c>
      <c r="D322" s="34">
        <f t="shared" si="29"/>
        <v>0</v>
      </c>
      <c r="E322" s="34">
        <f t="shared" si="29"/>
        <v>0</v>
      </c>
      <c r="F322" s="34">
        <f t="shared" si="29"/>
        <v>0</v>
      </c>
      <c r="G322" s="34">
        <f t="shared" si="29"/>
        <v>0</v>
      </c>
      <c r="H322" s="34">
        <f t="shared" si="29"/>
        <v>0</v>
      </c>
      <c r="I322" s="34">
        <f t="shared" si="29"/>
        <v>0</v>
      </c>
      <c r="J322" s="34">
        <f t="shared" si="29"/>
        <v>0</v>
      </c>
    </row>
    <row r="323" spans="1:10" x14ac:dyDescent="0.25">
      <c r="A323" s="1">
        <v>2048</v>
      </c>
      <c r="B323" s="34">
        <f t="shared" ref="B323:C323" si="55">B66+B98+B131+B163-B197-B228-B260-B292</f>
        <v>0</v>
      </c>
      <c r="C323" s="34">
        <f t="shared" si="55"/>
        <v>0</v>
      </c>
      <c r="D323" s="34">
        <f t="shared" si="29"/>
        <v>0</v>
      </c>
      <c r="E323" s="34">
        <f t="shared" si="29"/>
        <v>0</v>
      </c>
      <c r="F323" s="34">
        <f t="shared" si="29"/>
        <v>0</v>
      </c>
      <c r="G323" s="34">
        <f t="shared" si="29"/>
        <v>0</v>
      </c>
      <c r="H323" s="34">
        <f t="shared" si="29"/>
        <v>0</v>
      </c>
      <c r="I323" s="34">
        <f t="shared" si="29"/>
        <v>0</v>
      </c>
      <c r="J323" s="34">
        <f t="shared" si="29"/>
        <v>0</v>
      </c>
    </row>
    <row r="324" spans="1:10" x14ac:dyDescent="0.25">
      <c r="A324" s="1">
        <v>2049</v>
      </c>
      <c r="B324" s="34">
        <f t="shared" ref="B324:C324" si="56">B67+B99+B132+B164-B198-B229-B261-B293</f>
        <v>0</v>
      </c>
      <c r="C324" s="34">
        <f t="shared" si="56"/>
        <v>0</v>
      </c>
      <c r="D324" s="34">
        <f t="shared" si="29"/>
        <v>0</v>
      </c>
      <c r="E324" s="34">
        <f t="shared" si="29"/>
        <v>0</v>
      </c>
      <c r="F324" s="34">
        <f t="shared" si="29"/>
        <v>0</v>
      </c>
      <c r="G324" s="34">
        <f t="shared" si="29"/>
        <v>0</v>
      </c>
      <c r="H324" s="34">
        <f t="shared" si="29"/>
        <v>0</v>
      </c>
      <c r="I324" s="34">
        <f t="shared" si="29"/>
        <v>0</v>
      </c>
      <c r="J324" s="34">
        <f t="shared" si="29"/>
        <v>0</v>
      </c>
    </row>
    <row r="325" spans="1:10" x14ac:dyDescent="0.25">
      <c r="A325" s="1">
        <v>2050</v>
      </c>
      <c r="B325" s="34">
        <f t="shared" ref="B325:C325" si="57">B68+B100+B133+B165-B199-B230-B262-B294</f>
        <v>0</v>
      </c>
      <c r="C325" s="34">
        <f t="shared" si="57"/>
        <v>0</v>
      </c>
      <c r="D325" s="34">
        <f t="shared" si="29"/>
        <v>0</v>
      </c>
      <c r="E325" s="34">
        <f t="shared" si="29"/>
        <v>0</v>
      </c>
      <c r="F325" s="34">
        <f t="shared" si="29"/>
        <v>0</v>
      </c>
      <c r="G325" s="34">
        <f t="shared" si="29"/>
        <v>0</v>
      </c>
      <c r="H325" s="34">
        <f t="shared" si="29"/>
        <v>0</v>
      </c>
      <c r="I325" s="34">
        <f t="shared" si="29"/>
        <v>0</v>
      </c>
      <c r="J325" s="34">
        <f t="shared" si="29"/>
        <v>0</v>
      </c>
    </row>
    <row r="326" spans="1:10" x14ac:dyDescent="0.25">
      <c r="B326" s="34"/>
      <c r="C326" s="28"/>
      <c r="D326" s="34"/>
      <c r="E326" s="28"/>
      <c r="F326" s="34"/>
      <c r="G326" s="28"/>
      <c r="H326" s="34"/>
      <c r="I326" s="28"/>
      <c r="J326" s="34"/>
    </row>
    <row r="327" spans="1:10" x14ac:dyDescent="0.25">
      <c r="A327" t="s">
        <v>22</v>
      </c>
      <c r="B327" s="34"/>
      <c r="C327" s="28"/>
      <c r="D327" s="34"/>
      <c r="E327" s="28"/>
      <c r="F327" s="34"/>
      <c r="G327" s="28"/>
      <c r="H327" s="34"/>
      <c r="I327" s="28"/>
      <c r="J327" s="34"/>
    </row>
    <row r="328" spans="1:10" x14ac:dyDescent="0.25">
      <c r="A328" s="1">
        <v>2021</v>
      </c>
      <c r="B328" s="34"/>
      <c r="C328" s="28"/>
      <c r="D328" s="34"/>
      <c r="E328" s="28"/>
      <c r="F328" s="34"/>
      <c r="G328" s="28"/>
      <c r="H328" s="34"/>
      <c r="I328" s="28"/>
      <c r="J328" s="34"/>
    </row>
    <row r="329" spans="1:10" x14ac:dyDescent="0.25">
      <c r="A329" s="1">
        <v>2022</v>
      </c>
      <c r="B329" s="34"/>
      <c r="C329" s="28"/>
      <c r="D329" s="34"/>
      <c r="E329" s="28"/>
      <c r="F329" s="34"/>
      <c r="G329" s="28"/>
      <c r="H329" s="34"/>
      <c r="I329" s="28"/>
      <c r="J329" s="34"/>
    </row>
    <row r="330" spans="1:10" x14ac:dyDescent="0.25">
      <c r="A330" s="1">
        <v>2023</v>
      </c>
      <c r="B330" s="34"/>
      <c r="C330" s="28"/>
      <c r="D330" s="34"/>
      <c r="E330" s="28"/>
      <c r="F330" s="34"/>
      <c r="G330" s="28"/>
      <c r="H330" s="34"/>
      <c r="I330" s="28"/>
      <c r="J330" s="34"/>
    </row>
    <row r="331" spans="1:10" x14ac:dyDescent="0.25">
      <c r="A331" s="1">
        <v>2024</v>
      </c>
      <c r="B331" s="34"/>
      <c r="C331" s="28"/>
      <c r="D331" s="34"/>
      <c r="E331" s="28"/>
      <c r="F331" s="34"/>
      <c r="G331" s="28"/>
      <c r="H331" s="34"/>
      <c r="I331" s="28"/>
      <c r="J331" s="34"/>
    </row>
    <row r="332" spans="1:10" x14ac:dyDescent="0.25">
      <c r="A332" s="1">
        <v>2025</v>
      </c>
      <c r="B332" s="34">
        <f>B300/(1+'data sources'!$B$47)^($A300-2025)</f>
        <v>227.69222968862249</v>
      </c>
      <c r="C332" s="28">
        <f>C300/(1+'data sources'!$B$47)^($A300-2025)</f>
        <v>291.86302342074583</v>
      </c>
      <c r="D332" s="34">
        <f>D300/(1+'data sources'!$B$47)^($A300-2025)</f>
        <v>291.86302342074583</v>
      </c>
      <c r="E332" s="28">
        <f>E300/(1+'data sources'!$B$47)^($A300-2025)</f>
        <v>100.13709606205991</v>
      </c>
      <c r="F332" s="34">
        <f>F300/(1+'data sources'!$B$47)^($A300-2025)</f>
        <v>291.86302342074583</v>
      </c>
      <c r="G332" s="28"/>
      <c r="H332" s="34">
        <f>H300/(1+'data sources'!$B$47)^($A300-2025)</f>
        <v>228.64439343766259</v>
      </c>
      <c r="I332" s="28">
        <f>I300/(1+'data sources'!$B$47)^($A300-2025)</f>
        <v>202.12297039675417</v>
      </c>
      <c r="J332" s="34">
        <f>J300/(1+'data sources'!$B$47)^($A300-2025)</f>
        <v>291.86302342074583</v>
      </c>
    </row>
    <row r="333" spans="1:10" x14ac:dyDescent="0.25">
      <c r="A333" s="1">
        <v>2026</v>
      </c>
      <c r="B333" s="34">
        <f>B301/(1+'data sources'!$B$47)^($A301-2025)</f>
        <v>121.63672121215674</v>
      </c>
      <c r="C333" s="28">
        <f>C301/(1+'data sources'!$B$47)^($A301-2025)</f>
        <v>187.03500865117988</v>
      </c>
      <c r="D333" s="34">
        <f>D301/(1+'data sources'!$B$47)^($A301-2025)</f>
        <v>187.03500865117988</v>
      </c>
      <c r="E333" s="28">
        <f>E301/(1+'data sources'!$B$47)^($A301-2025)</f>
        <v>-9.5605204892686668</v>
      </c>
      <c r="F333" s="34">
        <f>F301/(1+'data sources'!$B$47)^($A301-2025)</f>
        <v>187.03500865117988</v>
      </c>
      <c r="G333" s="28"/>
      <c r="H333" s="34">
        <f>H301/(1+'data sources'!$B$47)^($A301-2025)</f>
        <v>126.75154463251835</v>
      </c>
      <c r="I333" s="28">
        <f>I301/(1+'data sources'!$B$47)^($A301-2025)</f>
        <v>97.786594556944536</v>
      </c>
      <c r="J333" s="34">
        <f>J301/(1+'data sources'!$B$47)^($A301-2025)</f>
        <v>187.03500865117988</v>
      </c>
    </row>
    <row r="334" spans="1:10" x14ac:dyDescent="0.25">
      <c r="A334" s="1">
        <v>2027</v>
      </c>
      <c r="B334" s="34">
        <f>B302/(1+'data sources'!$B$47)^($A302-2025)</f>
        <v>163.3034941515501</v>
      </c>
      <c r="C334" s="28">
        <f>C302/(1+'data sources'!$B$47)^($A302-2025)</f>
        <v>234.4096806002938</v>
      </c>
      <c r="D334" s="34">
        <f>D302/(1+'data sources'!$B$47)^($A302-2025)</f>
        <v>234.4096806002938</v>
      </c>
      <c r="E334" s="28">
        <f>E302/(1+'data sources'!$B$47)^($A302-2025)</f>
        <v>37.046094165940815</v>
      </c>
      <c r="F334" s="34">
        <f>F302/(1+'data sources'!$B$47)^($A302-2025)</f>
        <v>234.4096806002938</v>
      </c>
      <c r="G334" s="28"/>
      <c r="H334" s="34">
        <f>H302/(1+'data sources'!$B$47)^($A302-2025)</f>
        <v>168.03642179815733</v>
      </c>
      <c r="I334" s="28">
        <f>I302/(1+'data sources'!$B$47)^($A302-2025)</f>
        <v>141.24017574972063</v>
      </c>
      <c r="J334" s="34">
        <f>J302/(1+'data sources'!$B$47)^($A302-2025)</f>
        <v>234.4096806002938</v>
      </c>
    </row>
    <row r="335" spans="1:10" x14ac:dyDescent="0.25">
      <c r="A335" s="1">
        <v>2028</v>
      </c>
      <c r="B335" s="34">
        <f>B303/(1+'data sources'!$B$47)^($A303-2025)</f>
        <v>220.16741076827608</v>
      </c>
      <c r="C335" s="28">
        <f>C303/(1+'data sources'!$B$47)^($A303-2025)</f>
        <v>305.38020335919259</v>
      </c>
      <c r="D335" s="34">
        <f>D303/(1+'data sources'!$B$47)^($A303-2025)</f>
        <v>305.38020335919259</v>
      </c>
      <c r="E335" s="28">
        <f>E303/(1+'data sources'!$B$47)^($A303-2025)</f>
        <v>99.911870316865674</v>
      </c>
      <c r="F335" s="34">
        <f>F303/(1+'data sources'!$B$47)^($A303-2025)</f>
        <v>305.38020335919259</v>
      </c>
      <c r="G335" s="28"/>
      <c r="H335" s="34">
        <f>H303/(1+'data sources'!$B$47)^($A303-2025)</f>
        <v>230.88649085350494</v>
      </c>
      <c r="I335" s="28">
        <f>I303/(1+'data sources'!$B$47)^($A303-2025)</f>
        <v>205.09263723495872</v>
      </c>
      <c r="J335" s="34">
        <f>J303/(1+'data sources'!$B$47)^($A303-2025)</f>
        <v>305.38020335919259</v>
      </c>
    </row>
    <row r="336" spans="1:10" x14ac:dyDescent="0.25">
      <c r="A336" s="1">
        <v>2029</v>
      </c>
      <c r="B336" s="34">
        <f>B304/(1+'data sources'!$B$47)^($A304-2025)</f>
        <v>296.73507781437087</v>
      </c>
      <c r="C336" s="28">
        <f>C304/(1+'data sources'!$B$47)^($A304-2025)</f>
        <v>382.32638010353162</v>
      </c>
      <c r="D336" s="34">
        <f>D304/(1+'data sources'!$B$47)^($A304-2025)</f>
        <v>382.32638010353162</v>
      </c>
      <c r="E336" s="28">
        <f>E304/(1+'data sources'!$B$47)^($A304-2025)</f>
        <v>173.56109313974105</v>
      </c>
      <c r="F336" s="34">
        <f>F304/(1+'data sources'!$B$47)^($A304-2025)</f>
        <v>382.32638010353162</v>
      </c>
      <c r="G336" s="28"/>
      <c r="H336" s="34">
        <f>H304/(1+'data sources'!$B$47)^($A304-2025)</f>
        <v>301.63194387952313</v>
      </c>
      <c r="I336" s="28">
        <f>I304/(1+'data sources'!$B$47)^($A304-2025)</f>
        <v>277.37518878024605</v>
      </c>
      <c r="J336" s="34">
        <f>J304/(1+'data sources'!$B$47)^($A304-2025)</f>
        <v>382.32638010353162</v>
      </c>
    </row>
    <row r="337" spans="1:10" x14ac:dyDescent="0.25">
      <c r="A337" s="1">
        <v>2030</v>
      </c>
      <c r="B337" s="34">
        <f>B305/(1+'data sources'!$B$47)^($A305-2025)</f>
        <v>319.09914602879024</v>
      </c>
      <c r="C337" s="28">
        <f>C305/(1+'data sources'!$B$47)^($A305-2025)</f>
        <v>406.72829254650946</v>
      </c>
      <c r="D337" s="34">
        <f>D305/(1+'data sources'!$B$47)^($A305-2025)</f>
        <v>406.72829254650946</v>
      </c>
      <c r="E337" s="28">
        <f>E305/(1+'data sources'!$B$47)^($A305-2025)</f>
        <v>196.35016303566968</v>
      </c>
      <c r="F337" s="34">
        <f>F305/(1+'data sources'!$B$47)^($A305-2025)</f>
        <v>406.72829254650946</v>
      </c>
      <c r="G337" s="28"/>
      <c r="H337" s="34">
        <f>H305/(1+'data sources'!$B$47)^($A305-2025)</f>
        <v>327.18037016390457</v>
      </c>
      <c r="I337" s="28">
        <f>I305/(1+'data sources'!$B$47)^($A305-2025)</f>
        <v>302.04633878741265</v>
      </c>
      <c r="J337" s="34">
        <f>J305/(1+'data sources'!$B$47)^($A305-2025)</f>
        <v>406.72829254650946</v>
      </c>
    </row>
    <row r="338" spans="1:10" x14ac:dyDescent="0.25">
      <c r="A338" s="1">
        <v>2031</v>
      </c>
      <c r="B338" s="34">
        <f>B306/(1+'data sources'!$B$47)^($A306-2025)</f>
        <v>343.11983802214564</v>
      </c>
      <c r="C338" s="28">
        <f>C306/(1+'data sources'!$B$47)^($A306-2025)</f>
        <v>437.69987707391005</v>
      </c>
      <c r="D338" s="34">
        <f>D306/(1+'data sources'!$B$47)^($A306-2025)</f>
        <v>437.69987707391005</v>
      </c>
      <c r="E338" s="28">
        <f>E306/(1+'data sources'!$B$47)^($A306-2025)</f>
        <v>222.33194530495396</v>
      </c>
      <c r="F338" s="34">
        <f>F306/(1+'data sources'!$B$47)^($A306-2025)</f>
        <v>437.69987707391005</v>
      </c>
      <c r="G338" s="28"/>
      <c r="H338" s="34">
        <f>H306/(1+'data sources'!$B$47)^($A306-2025)</f>
        <v>350.04982423063262</v>
      </c>
      <c r="I338" s="28">
        <f>I306/(1+'data sources'!$B$47)^($A306-2025)</f>
        <v>326.74227482113008</v>
      </c>
      <c r="J338" s="34">
        <f>J306/(1+'data sources'!$B$47)^($A306-2025)</f>
        <v>437.69987707391005</v>
      </c>
    </row>
    <row r="339" spans="1:10" x14ac:dyDescent="0.25">
      <c r="A339" s="1">
        <v>2032</v>
      </c>
      <c r="B339" s="34">
        <f>B307/(1+'data sources'!$B$47)^($A307-2025)</f>
        <v>382.26327975254407</v>
      </c>
      <c r="C339" s="28">
        <f>C307/(1+'data sources'!$B$47)^($A307-2025)</f>
        <v>481.9764121148944</v>
      </c>
      <c r="D339" s="34">
        <f>D307/(1+'data sources'!$B$47)^($A307-2025)</f>
        <v>481.9764121148944</v>
      </c>
      <c r="E339" s="28">
        <f>E307/(1+'data sources'!$B$47)^($A307-2025)</f>
        <v>264.69837689949344</v>
      </c>
      <c r="F339" s="34">
        <f>F307/(1+'data sources'!$B$47)^($A307-2025)</f>
        <v>481.9764121148944</v>
      </c>
      <c r="G339" s="28"/>
      <c r="H339" s="34">
        <f>H307/(1+'data sources'!$B$47)^($A307-2025)</f>
        <v>387.50995863600576</v>
      </c>
      <c r="I339" s="28">
        <f>I307/(1+'data sources'!$B$47)^($A307-2025)</f>
        <v>366.34956936353757</v>
      </c>
      <c r="J339" s="34">
        <f>J307/(1+'data sources'!$B$47)^($A307-2025)</f>
        <v>481.9764121148944</v>
      </c>
    </row>
    <row r="340" spans="1:10" x14ac:dyDescent="0.25">
      <c r="A340" s="1">
        <v>2033</v>
      </c>
      <c r="B340" s="34">
        <f>B308/(1+'data sources'!$B$47)^($A308-2025)</f>
        <v>419.97367630371463</v>
      </c>
      <c r="C340" s="28">
        <f>C308/(1+'data sources'!$B$47)^($A308-2025)</f>
        <v>520.06793579843111</v>
      </c>
      <c r="D340" s="34">
        <f>D308/(1+'data sources'!$B$47)^($A308-2025)</f>
        <v>520.06793579843111</v>
      </c>
      <c r="E340" s="28">
        <f>E308/(1+'data sources'!$B$47)^($A308-2025)</f>
        <v>304.38877439961362</v>
      </c>
      <c r="F340" s="34">
        <f>F308/(1+'data sources'!$B$47)^($A308-2025)</f>
        <v>520.06793579843111</v>
      </c>
      <c r="G340" s="28"/>
      <c r="H340" s="34">
        <f>H308/(1+'data sources'!$B$47)^($A308-2025)</f>
        <v>424.19594815311893</v>
      </c>
      <c r="I340" s="28">
        <f>I308/(1+'data sources'!$B$47)^($A308-2025)</f>
        <v>404.01006774145793</v>
      </c>
      <c r="J340" s="34">
        <f>J308/(1+'data sources'!$B$47)^($A308-2025)</f>
        <v>520.06793579843111</v>
      </c>
    </row>
    <row r="341" spans="1:10" x14ac:dyDescent="0.25">
      <c r="A341" s="1">
        <v>2034</v>
      </c>
      <c r="B341" s="34">
        <f>B309/(1+'data sources'!$B$47)^($A309-2025)</f>
        <v>438.44462194404093</v>
      </c>
      <c r="C341" s="28">
        <f>C309/(1+'data sources'!$B$47)^($A309-2025)</f>
        <v>545.76790843122831</v>
      </c>
      <c r="D341" s="34">
        <f>D309/(1+'data sources'!$B$47)^($A309-2025)</f>
        <v>545.76790843122831</v>
      </c>
      <c r="E341" s="28">
        <f>E309/(1+'data sources'!$B$47)^($A309-2025)</f>
        <v>327.81458918473635</v>
      </c>
      <c r="F341" s="34">
        <f>F309/(1+'data sources'!$B$47)^($A309-2025)</f>
        <v>545.76790843122831</v>
      </c>
      <c r="G341" s="28"/>
      <c r="H341" s="34">
        <f>H309/(1+'data sources'!$B$47)^($A309-2025)</f>
        <v>444.79523184306657</v>
      </c>
      <c r="I341" s="28">
        <f>I309/(1+'data sources'!$B$47)^($A309-2025)</f>
        <v>425.9906176035725</v>
      </c>
      <c r="J341" s="34">
        <f>J309/(1+'data sources'!$B$47)^($A309-2025)</f>
        <v>545.76790843122831</v>
      </c>
    </row>
    <row r="342" spans="1:10" x14ac:dyDescent="0.25">
      <c r="A342" s="1">
        <v>2035</v>
      </c>
      <c r="B342" s="34">
        <f>B310/(1+'data sources'!$B$47)^($A310-2025)</f>
        <v>450.68648202481774</v>
      </c>
      <c r="C342" s="28">
        <f>C310/(1+'data sources'!$B$47)^($A310-2025)</f>
        <v>555.64131407818581</v>
      </c>
      <c r="D342" s="34">
        <f>D310/(1+'data sources'!$B$47)^($A310-2025)</f>
        <v>555.64131407818581</v>
      </c>
      <c r="E342" s="28">
        <f>E310/(1+'data sources'!$B$47)^($A310-2025)</f>
        <v>340.93943133067762</v>
      </c>
      <c r="F342" s="34">
        <f>F310/(1+'data sources'!$B$47)^($A310-2025)</f>
        <v>555.64131407818581</v>
      </c>
      <c r="G342" s="28"/>
      <c r="H342" s="34">
        <f>H310/(1+'data sources'!$B$47)^($A310-2025)</f>
        <v>458.01136593277926</v>
      </c>
      <c r="I342" s="28">
        <f>I310/(1+'data sources'!$B$47)^($A310-2025)</f>
        <v>438.77148768893625</v>
      </c>
      <c r="J342" s="34">
        <f>J310/(1+'data sources'!$B$47)^($A310-2025)</f>
        <v>555.64131407818581</v>
      </c>
    </row>
    <row r="343" spans="1:10" x14ac:dyDescent="0.25">
      <c r="A343" s="1">
        <v>2036</v>
      </c>
      <c r="B343" s="34">
        <f>B311/(1+'data sources'!$B$47)^($A311-2025)</f>
        <v>431.19323119896336</v>
      </c>
      <c r="C343" s="28">
        <f>C311/(1+'data sources'!$B$47)^($A311-2025)</f>
        <v>532.769954991232</v>
      </c>
      <c r="D343" s="34">
        <f>D311/(1+'data sources'!$B$47)^($A311-2025)</f>
        <v>532.769954991232</v>
      </c>
      <c r="E343" s="28">
        <f>E311/(1+'data sources'!$B$47)^($A311-2025)</f>
        <v>326.07988608896983</v>
      </c>
      <c r="F343" s="34">
        <f>F311/(1+'data sources'!$B$47)^($A311-2025)</f>
        <v>532.769954991232</v>
      </c>
      <c r="G343" s="28"/>
      <c r="H343" s="34">
        <f>H311/(1+'data sources'!$B$47)^($A311-2025)</f>
        <v>439.11874194574915</v>
      </c>
      <c r="I343" s="28">
        <f>I311/(1+'data sources'!$B$47)^($A311-2025)</f>
        <v>420.46601876297586</v>
      </c>
      <c r="J343" s="34">
        <f>J311/(1+'data sources'!$B$47)^($A311-2025)</f>
        <v>532.769954991232</v>
      </c>
    </row>
    <row r="344" spans="1:10" x14ac:dyDescent="0.25">
      <c r="A344" s="1">
        <v>2037</v>
      </c>
      <c r="B344" s="34">
        <f>B312/(1+'data sources'!$B$47)^($A312-2025)</f>
        <v>444.12365461760965</v>
      </c>
      <c r="C344" s="28">
        <f>C312/(1+'data sources'!$B$47)^($A312-2025)</f>
        <v>548.40360310482947</v>
      </c>
      <c r="D344" s="34">
        <f>D312/(1+'data sources'!$B$47)^($A312-2025)</f>
        <v>548.40360310482947</v>
      </c>
      <c r="E344" s="28">
        <f>E312/(1+'data sources'!$B$47)^($A312-2025)</f>
        <v>341.05349296385737</v>
      </c>
      <c r="F344" s="34">
        <f>F312/(1+'data sources'!$B$47)^($A312-2025)</f>
        <v>548.40360310482947</v>
      </c>
      <c r="G344" s="28"/>
      <c r="H344" s="34">
        <f>H312/(1+'data sources'!$B$47)^($A312-2025)</f>
        <v>452.02696290814549</v>
      </c>
      <c r="I344" s="28">
        <f>I312/(1+'data sources'!$B$47)^($A312-2025)</f>
        <v>434.260414847645</v>
      </c>
      <c r="J344" s="34">
        <f>J312/(1+'data sources'!$B$47)^($A312-2025)</f>
        <v>548.40360310482947</v>
      </c>
    </row>
    <row r="345" spans="1:10" x14ac:dyDescent="0.25">
      <c r="A345" s="1">
        <v>2038</v>
      </c>
      <c r="B345" s="34">
        <f>B313/(1+'data sources'!$B$47)^($A313-2025)</f>
        <v>467.78356954962209</v>
      </c>
      <c r="C345" s="28">
        <f>C313/(1+'data sources'!$B$47)^($A313-2025)</f>
        <v>574.58357553754217</v>
      </c>
      <c r="D345" s="34">
        <f>D313/(1+'data sources'!$B$47)^($A313-2025)</f>
        <v>574.58357553754217</v>
      </c>
      <c r="E345" s="28">
        <f>E313/(1+'data sources'!$B$47)^($A313-2025)</f>
        <v>364.64738854774305</v>
      </c>
      <c r="F345" s="34">
        <f>F313/(1+'data sources'!$B$47)^($A313-2025)</f>
        <v>574.58357553754217</v>
      </c>
      <c r="G345" s="28"/>
      <c r="H345" s="34">
        <f>H313/(1+'data sources'!$B$47)^($A313-2025)</f>
        <v>476.5417678780455</v>
      </c>
      <c r="I345" s="28">
        <f>I313/(1+'data sources'!$B$47)^($A313-2025)</f>
        <v>458.73416211657621</v>
      </c>
      <c r="J345" s="34">
        <f>J313/(1+'data sources'!$B$47)^($A313-2025)</f>
        <v>574.58357553754217</v>
      </c>
    </row>
    <row r="346" spans="1:10" x14ac:dyDescent="0.25">
      <c r="A346" s="1">
        <v>2039</v>
      </c>
      <c r="B346" s="34">
        <f>B314/(1+'data sources'!$B$47)^($A314-2025)</f>
        <v>487.25980252179437</v>
      </c>
      <c r="C346" s="28">
        <f>C314/(1+'data sources'!$B$47)^($A314-2025)</f>
        <v>591.65778476528362</v>
      </c>
      <c r="D346" s="34">
        <f>D314/(1+'data sources'!$B$47)^($A314-2025)</f>
        <v>591.65778476528362</v>
      </c>
      <c r="E346" s="28">
        <f>E314/(1+'data sources'!$B$47)^($A314-2025)</f>
        <v>386.32374311562114</v>
      </c>
      <c r="F346" s="34">
        <f>F314/(1+'data sources'!$B$47)^($A314-2025)</f>
        <v>591.65778476528362</v>
      </c>
      <c r="G346" s="28"/>
      <c r="H346" s="34">
        <f>H314/(1+'data sources'!$B$47)^($A314-2025)</f>
        <v>496.96543834896289</v>
      </c>
      <c r="I346" s="28">
        <f>I314/(1+'data sources'!$B$47)^($A314-2025)</f>
        <v>479.08038468279562</v>
      </c>
      <c r="J346" s="34">
        <f>J314/(1+'data sources'!$B$47)^($A314-2025)</f>
        <v>591.65778476528362</v>
      </c>
    </row>
    <row r="347" spans="1:10" x14ac:dyDescent="0.25">
      <c r="A347" s="1">
        <v>2040</v>
      </c>
      <c r="B347" s="34"/>
      <c r="C347" s="28"/>
      <c r="D347" s="34"/>
      <c r="E347" s="28"/>
      <c r="F347" s="34"/>
      <c r="G347" s="28"/>
      <c r="H347" s="34"/>
      <c r="I347" s="28"/>
      <c r="J347" s="34"/>
    </row>
    <row r="348" spans="1:10" x14ac:dyDescent="0.25">
      <c r="A348" s="1">
        <v>2041</v>
      </c>
      <c r="B348" s="34"/>
      <c r="C348" s="28"/>
      <c r="D348" s="34"/>
      <c r="E348" s="28"/>
      <c r="F348" s="34"/>
      <c r="G348" s="28"/>
      <c r="H348" s="34"/>
      <c r="I348" s="28"/>
      <c r="J348" s="34"/>
    </row>
    <row r="349" spans="1:10" x14ac:dyDescent="0.25">
      <c r="A349" s="1">
        <v>2042</v>
      </c>
      <c r="B349" s="34"/>
      <c r="C349" s="28"/>
      <c r="D349" s="34"/>
      <c r="E349" s="28"/>
      <c r="F349" s="34"/>
      <c r="G349" s="28"/>
      <c r="H349" s="34"/>
      <c r="I349" s="28"/>
      <c r="J349" s="34"/>
    </row>
    <row r="350" spans="1:10" x14ac:dyDescent="0.25">
      <c r="A350" s="1">
        <v>2043</v>
      </c>
      <c r="B350" s="34"/>
      <c r="C350" s="28"/>
      <c r="D350" s="34"/>
      <c r="E350" s="28"/>
      <c r="F350" s="34"/>
      <c r="G350" s="28"/>
      <c r="H350" s="34"/>
      <c r="I350" s="28"/>
      <c r="J350" s="34"/>
    </row>
    <row r="351" spans="1:10" x14ac:dyDescent="0.25">
      <c r="A351" s="1">
        <v>2044</v>
      </c>
      <c r="B351" s="34"/>
      <c r="C351" s="28"/>
      <c r="D351" s="34"/>
      <c r="E351" s="28"/>
      <c r="F351" s="34"/>
      <c r="G351" s="28"/>
      <c r="H351" s="34"/>
      <c r="I351" s="28"/>
      <c r="J351" s="34"/>
    </row>
    <row r="352" spans="1:10" x14ac:dyDescent="0.25">
      <c r="A352" s="1">
        <v>2045</v>
      </c>
      <c r="B352" s="34"/>
      <c r="C352" s="28"/>
      <c r="D352" s="34"/>
      <c r="E352" s="28"/>
      <c r="F352" s="34"/>
      <c r="G352" s="28"/>
      <c r="H352" s="34"/>
      <c r="I352" s="28"/>
      <c r="J352" s="34"/>
    </row>
    <row r="353" spans="1:10" x14ac:dyDescent="0.25">
      <c r="A353" s="1">
        <v>2046</v>
      </c>
      <c r="B353" s="34"/>
      <c r="C353" s="28"/>
      <c r="D353" s="34"/>
      <c r="E353" s="28"/>
      <c r="F353" s="34"/>
      <c r="G353" s="28"/>
      <c r="H353" s="34"/>
      <c r="I353" s="28"/>
      <c r="J353" s="34"/>
    </row>
    <row r="354" spans="1:10" x14ac:dyDescent="0.25">
      <c r="A354" s="1">
        <v>2047</v>
      </c>
      <c r="B354" s="34"/>
      <c r="C354" s="28"/>
      <c r="D354" s="34"/>
      <c r="E354" s="28"/>
      <c r="F354" s="34"/>
      <c r="G354" s="28"/>
      <c r="H354" s="34"/>
      <c r="I354" s="28"/>
      <c r="J354" s="34"/>
    </row>
    <row r="355" spans="1:10" x14ac:dyDescent="0.25">
      <c r="A355" s="1">
        <v>2048</v>
      </c>
      <c r="B355" s="34"/>
      <c r="C355" s="28"/>
      <c r="D355" s="34"/>
      <c r="E355" s="28"/>
      <c r="F355" s="34"/>
      <c r="G355" s="28"/>
      <c r="H355" s="34"/>
      <c r="I355" s="28"/>
      <c r="J355" s="34"/>
    </row>
    <row r="356" spans="1:10" x14ac:dyDescent="0.25">
      <c r="A356" s="1">
        <v>2049</v>
      </c>
      <c r="B356" s="34"/>
      <c r="C356" s="28"/>
      <c r="D356" s="34"/>
      <c r="E356" s="28"/>
      <c r="F356" s="34"/>
      <c r="G356" s="28"/>
      <c r="H356" s="34"/>
      <c r="I356" s="28"/>
      <c r="J356" s="34"/>
    </row>
    <row r="357" spans="1:10" x14ac:dyDescent="0.25">
      <c r="A357" s="1">
        <v>2050</v>
      </c>
      <c r="B357" s="34"/>
      <c r="C357" s="28"/>
      <c r="D357" s="34"/>
      <c r="E357" s="28"/>
      <c r="F357" s="34"/>
      <c r="G357" s="28"/>
      <c r="H357" s="34"/>
      <c r="I357" s="28"/>
      <c r="J357" s="3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52"/>
  <sheetViews>
    <sheetView workbookViewId="0">
      <pane xSplit="1" topLeftCell="C1" activePane="topRight" state="frozen"/>
      <selection activeCell="A127" sqref="A127"/>
      <selection pane="topRight" activeCell="D36" sqref="D36"/>
    </sheetView>
  </sheetViews>
  <sheetFormatPr defaultRowHeight="15" x14ac:dyDescent="0.25"/>
  <cols>
    <col min="1" max="1" width="67.5703125" bestFit="1" customWidth="1"/>
    <col min="2" max="3" width="10.140625" style="1" customWidth="1"/>
    <col min="4" max="4" width="9.5703125" bestFit="1" customWidth="1"/>
    <col min="5" max="5" width="9.5703125" style="54" bestFit="1" customWidth="1"/>
    <col min="6" max="9" width="9.5703125" bestFit="1" customWidth="1"/>
    <col min="10" max="10" width="26.5703125" customWidth="1"/>
    <col min="11" max="20" width="9.5703125" bestFit="1" customWidth="1"/>
  </cols>
  <sheetData>
    <row r="1" spans="1:10" ht="18.75" x14ac:dyDescent="0.3">
      <c r="A1" s="31" t="s">
        <v>67</v>
      </c>
    </row>
    <row r="2" spans="1:10" x14ac:dyDescent="0.25">
      <c r="A2" t="s">
        <v>66</v>
      </c>
    </row>
    <row r="3" spans="1:10" x14ac:dyDescent="0.25">
      <c r="B3"/>
      <c r="C3" t="s">
        <v>65</v>
      </c>
    </row>
    <row r="4" spans="1:10" s="1" customFormat="1" x14ac:dyDescent="0.25">
      <c r="A4" s="1" t="s">
        <v>23</v>
      </c>
      <c r="B4" s="10" t="s">
        <v>77</v>
      </c>
      <c r="C4" s="25" t="s">
        <v>78</v>
      </c>
      <c r="D4" s="64" t="s">
        <v>27</v>
      </c>
      <c r="E4" s="64"/>
      <c r="F4" s="64"/>
      <c r="G4" s="64"/>
      <c r="H4" s="64"/>
      <c r="I4" s="64"/>
      <c r="J4" s="27" t="s">
        <v>63</v>
      </c>
    </row>
    <row r="5" spans="1:10" x14ac:dyDescent="0.25">
      <c r="A5" s="1"/>
      <c r="B5" s="10"/>
      <c r="C5" s="25"/>
      <c r="D5" s="16"/>
      <c r="F5" s="16"/>
      <c r="G5" s="16"/>
      <c r="H5" s="16" t="s">
        <v>125</v>
      </c>
      <c r="I5" s="16" t="s">
        <v>125</v>
      </c>
    </row>
    <row r="6" spans="1:10" x14ac:dyDescent="0.25">
      <c r="A6" s="30" t="s">
        <v>73</v>
      </c>
      <c r="B6" s="10"/>
      <c r="C6" s="25"/>
      <c r="D6" s="16"/>
      <c r="F6" s="16"/>
      <c r="G6" s="16"/>
      <c r="H6" s="16"/>
      <c r="I6" s="16"/>
      <c r="J6" s="16"/>
    </row>
    <row r="7" spans="1:10" x14ac:dyDescent="0.25">
      <c r="A7" s="2" t="s">
        <v>111</v>
      </c>
      <c r="B7" s="10">
        <v>1707</v>
      </c>
      <c r="C7" s="25">
        <v>1707</v>
      </c>
      <c r="D7" s="12">
        <v>1707</v>
      </c>
      <c r="E7" s="54">
        <v>1707</v>
      </c>
      <c r="F7" s="12">
        <v>1707</v>
      </c>
      <c r="G7" s="12">
        <v>1707</v>
      </c>
      <c r="H7" s="12">
        <v>1707</v>
      </c>
      <c r="I7" s="12">
        <v>1707</v>
      </c>
      <c r="J7" s="13">
        <v>1707</v>
      </c>
    </row>
    <row r="8" spans="1:10" x14ac:dyDescent="0.25">
      <c r="A8" s="2" t="s">
        <v>38</v>
      </c>
      <c r="B8" s="10">
        <v>2368</v>
      </c>
      <c r="C8" s="25">
        <v>2368</v>
      </c>
      <c r="D8" s="12">
        <v>2368</v>
      </c>
      <c r="E8" s="54">
        <v>2368</v>
      </c>
      <c r="F8" s="12">
        <v>2368</v>
      </c>
      <c r="G8" s="12">
        <v>2368</v>
      </c>
      <c r="H8" s="12">
        <v>2368</v>
      </c>
      <c r="I8" s="12">
        <v>2368</v>
      </c>
      <c r="J8" s="13">
        <v>2368</v>
      </c>
    </row>
    <row r="9" spans="1:10" x14ac:dyDescent="0.25">
      <c r="A9" s="2" t="s">
        <v>49</v>
      </c>
      <c r="B9" s="10">
        <v>267</v>
      </c>
      <c r="C9" s="25">
        <v>267</v>
      </c>
      <c r="D9" s="12">
        <v>267</v>
      </c>
      <c r="E9" s="54">
        <v>267</v>
      </c>
      <c r="F9" s="12">
        <v>267</v>
      </c>
      <c r="G9" s="12">
        <v>267</v>
      </c>
      <c r="H9" s="12">
        <v>267</v>
      </c>
      <c r="I9" s="12">
        <v>267</v>
      </c>
      <c r="J9" s="13">
        <v>267</v>
      </c>
    </row>
    <row r="10" spans="1:10" x14ac:dyDescent="0.25">
      <c r="A10" s="2" t="s">
        <v>51</v>
      </c>
      <c r="B10" s="10">
        <v>2822</v>
      </c>
      <c r="C10" s="25">
        <v>2822</v>
      </c>
      <c r="D10" s="12">
        <v>2822</v>
      </c>
      <c r="E10" s="54">
        <v>2822</v>
      </c>
      <c r="F10" s="12">
        <v>2822</v>
      </c>
      <c r="G10" s="12">
        <v>2822</v>
      </c>
      <c r="H10" s="12">
        <v>2822</v>
      </c>
      <c r="I10" s="12">
        <v>2822</v>
      </c>
      <c r="J10" s="13">
        <v>2822</v>
      </c>
    </row>
    <row r="11" spans="1:10" x14ac:dyDescent="0.25">
      <c r="A11" s="2" t="s">
        <v>47</v>
      </c>
      <c r="B11" s="10">
        <v>10</v>
      </c>
      <c r="C11" s="25">
        <v>13.2</v>
      </c>
      <c r="D11" s="12">
        <v>10</v>
      </c>
      <c r="E11" s="54">
        <v>9</v>
      </c>
      <c r="F11" s="12">
        <v>10</v>
      </c>
      <c r="G11" s="12">
        <v>10</v>
      </c>
      <c r="H11" s="12">
        <v>10</v>
      </c>
      <c r="I11" s="12">
        <v>10</v>
      </c>
      <c r="J11" s="13">
        <v>10</v>
      </c>
    </row>
    <row r="12" spans="1:10" x14ac:dyDescent="0.25">
      <c r="A12" s="2" t="s">
        <v>54</v>
      </c>
      <c r="B12" s="10">
        <v>0.95</v>
      </c>
      <c r="C12" s="25">
        <v>0.95</v>
      </c>
      <c r="D12" s="12">
        <v>1.2</v>
      </c>
      <c r="E12" s="54">
        <v>0.95</v>
      </c>
      <c r="F12" s="12">
        <v>1.2</v>
      </c>
      <c r="G12" s="12">
        <v>0.95</v>
      </c>
      <c r="H12" s="12">
        <v>1.2</v>
      </c>
      <c r="I12" s="12">
        <v>1.2</v>
      </c>
      <c r="J12" s="13">
        <v>1.2</v>
      </c>
    </row>
    <row r="13" spans="1:10" x14ac:dyDescent="0.25">
      <c r="A13" s="2" t="s">
        <v>31</v>
      </c>
      <c r="B13" s="10">
        <v>20</v>
      </c>
      <c r="C13" s="25">
        <v>20</v>
      </c>
      <c r="D13" s="12">
        <v>20</v>
      </c>
      <c r="E13" s="54">
        <v>20</v>
      </c>
      <c r="F13" s="12">
        <v>20</v>
      </c>
      <c r="G13" s="12">
        <v>20</v>
      </c>
      <c r="H13" s="12">
        <v>20</v>
      </c>
      <c r="I13" s="12">
        <v>20</v>
      </c>
      <c r="J13" s="13">
        <v>20</v>
      </c>
    </row>
    <row r="14" spans="1:10" x14ac:dyDescent="0.25">
      <c r="A14" s="2" t="s">
        <v>32</v>
      </c>
      <c r="B14" s="10">
        <v>13</v>
      </c>
      <c r="C14" s="25">
        <v>13</v>
      </c>
      <c r="D14" s="12">
        <v>13</v>
      </c>
      <c r="E14" s="54">
        <v>13</v>
      </c>
      <c r="F14" s="12">
        <v>13</v>
      </c>
      <c r="G14" s="12">
        <v>13</v>
      </c>
      <c r="H14" s="12">
        <v>13</v>
      </c>
      <c r="I14" s="12">
        <v>13</v>
      </c>
      <c r="J14" s="13">
        <v>13</v>
      </c>
    </row>
    <row r="15" spans="1:10" x14ac:dyDescent="0.25">
      <c r="A15" s="2" t="s">
        <v>48</v>
      </c>
      <c r="B15" s="10">
        <v>3.75</v>
      </c>
      <c r="C15" s="25">
        <v>3.75</v>
      </c>
      <c r="D15" s="12">
        <v>3.75</v>
      </c>
      <c r="E15" s="54">
        <v>3.75</v>
      </c>
      <c r="F15" s="12">
        <v>3.75</v>
      </c>
      <c r="G15" s="12">
        <v>3.75</v>
      </c>
      <c r="H15" s="12">
        <v>3.75</v>
      </c>
      <c r="I15" s="12">
        <v>3.75</v>
      </c>
      <c r="J15" s="13">
        <v>3.75</v>
      </c>
    </row>
    <row r="16" spans="1:10" x14ac:dyDescent="0.25">
      <c r="A16" s="2" t="s">
        <v>55</v>
      </c>
      <c r="B16" s="10">
        <v>0.81</v>
      </c>
      <c r="C16" s="25">
        <v>0.81</v>
      </c>
      <c r="D16" s="12">
        <v>1.2</v>
      </c>
      <c r="E16" s="54">
        <v>0.81</v>
      </c>
      <c r="F16" s="12">
        <v>1.2</v>
      </c>
      <c r="G16" s="12">
        <v>0.81</v>
      </c>
      <c r="H16" s="12">
        <v>1.2</v>
      </c>
      <c r="I16" s="12">
        <v>1.2</v>
      </c>
      <c r="J16" s="13">
        <v>1.2</v>
      </c>
    </row>
    <row r="17" spans="1:24" x14ac:dyDescent="0.25">
      <c r="A17" s="2" t="s">
        <v>79</v>
      </c>
      <c r="B17" s="10">
        <v>-59277</v>
      </c>
      <c r="C17" s="25">
        <v>-2893</v>
      </c>
      <c r="D17" s="12">
        <v>-2893</v>
      </c>
      <c r="E17" s="54">
        <v>4857</v>
      </c>
      <c r="F17" s="12">
        <v>-2893</v>
      </c>
      <c r="G17" s="12">
        <v>4857</v>
      </c>
      <c r="H17" s="12">
        <v>-2893</v>
      </c>
      <c r="I17" s="12">
        <v>-2893</v>
      </c>
      <c r="J17" s="13">
        <v>-2893</v>
      </c>
    </row>
    <row r="18" spans="1:24" x14ac:dyDescent="0.25">
      <c r="A18" s="2" t="s">
        <v>25</v>
      </c>
      <c r="B18" s="10">
        <v>2025</v>
      </c>
      <c r="C18" s="25">
        <v>2025</v>
      </c>
      <c r="D18" s="44">
        <v>2022</v>
      </c>
      <c r="E18" s="55">
        <v>2023</v>
      </c>
      <c r="F18" s="44">
        <v>2024</v>
      </c>
      <c r="G18" s="44">
        <v>2025</v>
      </c>
      <c r="H18" s="44">
        <v>2026</v>
      </c>
      <c r="I18" s="44">
        <v>2027</v>
      </c>
      <c r="J18" s="13">
        <v>2025</v>
      </c>
    </row>
    <row r="19" spans="1:24" x14ac:dyDescent="0.25">
      <c r="A19" s="2" t="s">
        <v>117</v>
      </c>
      <c r="B19" s="41">
        <v>6.08E-2</v>
      </c>
      <c r="C19" s="42">
        <v>2.5000000000000001E-2</v>
      </c>
      <c r="D19" s="45">
        <f t="shared" ref="D19:J19" si="0">C19</f>
        <v>2.5000000000000001E-2</v>
      </c>
      <c r="E19" s="56">
        <v>6.08E-2</v>
      </c>
      <c r="F19" s="45">
        <f t="shared" si="0"/>
        <v>6.08E-2</v>
      </c>
      <c r="G19" s="45">
        <f t="shared" si="0"/>
        <v>6.08E-2</v>
      </c>
      <c r="H19" s="45">
        <f t="shared" si="0"/>
        <v>6.08E-2</v>
      </c>
      <c r="I19" s="45">
        <f t="shared" si="0"/>
        <v>6.08E-2</v>
      </c>
      <c r="J19" s="43">
        <f t="shared" si="0"/>
        <v>6.08E-2</v>
      </c>
    </row>
    <row r="20" spans="1:24" x14ac:dyDescent="0.25">
      <c r="A20" s="2"/>
      <c r="B20"/>
      <c r="C20"/>
    </row>
    <row r="21" spans="1:24" x14ac:dyDescent="0.25">
      <c r="A21" s="1" t="s">
        <v>74</v>
      </c>
      <c r="B21"/>
      <c r="C21"/>
    </row>
    <row r="22" spans="1:24" x14ac:dyDescent="0.25">
      <c r="A22" s="2" t="s">
        <v>59</v>
      </c>
      <c r="B22" s="23">
        <f>B34+B66+B98+B131</f>
        <v>26092.688984453518</v>
      </c>
      <c r="C22" s="23">
        <f t="shared" ref="C22:J22" si="1">C34+C66+C98+C131</f>
        <v>26092.688984453518</v>
      </c>
      <c r="D22" s="23">
        <f t="shared" si="1"/>
        <v>17754.350857762744</v>
      </c>
      <c r="E22" s="23">
        <f t="shared" si="1"/>
        <v>23207.66073520932</v>
      </c>
      <c r="F22" s="23">
        <f t="shared" si="1"/>
        <v>20022.589803997056</v>
      </c>
      <c r="G22" s="23">
        <f t="shared" si="1"/>
        <v>26092.688984453518</v>
      </c>
      <c r="H22" s="23">
        <f t="shared" si="1"/>
        <v>22228.97404471484</v>
      </c>
      <c r="I22" s="23">
        <f t="shared" si="1"/>
        <v>23236.432856784621</v>
      </c>
      <c r="J22" s="23">
        <f t="shared" si="1"/>
        <v>26876.018926667548</v>
      </c>
    </row>
    <row r="23" spans="1:24" x14ac:dyDescent="0.25">
      <c r="A23" s="2" t="s">
        <v>60</v>
      </c>
      <c r="B23" s="24">
        <f t="shared" ref="B23:J23" si="2">B163+B226+B259</f>
        <v>4067.1355154983585</v>
      </c>
      <c r="C23" s="24">
        <f t="shared" si="2"/>
        <v>14244.564286565401</v>
      </c>
      <c r="D23" s="24">
        <f t="shared" si="2"/>
        <v>13572.689430618775</v>
      </c>
      <c r="E23" s="57">
        <f t="shared" si="2"/>
        <v>14593.567807034085</v>
      </c>
      <c r="F23" s="24">
        <f t="shared" si="2"/>
        <v>14557.330978804421</v>
      </c>
      <c r="G23" s="24">
        <f t="shared" si="2"/>
        <v>15103.657354310295</v>
      </c>
      <c r="H23" s="24">
        <f t="shared" si="2"/>
        <v>15304.636298415908</v>
      </c>
      <c r="I23" s="24">
        <f t="shared" si="2"/>
        <v>15358.049413770475</v>
      </c>
      <c r="J23" s="24">
        <f t="shared" si="2"/>
        <v>15103.657354310295</v>
      </c>
    </row>
    <row r="24" spans="1:24" x14ac:dyDescent="0.25">
      <c r="A24" s="2"/>
    </row>
    <row r="25" spans="1:24" s="14" customFormat="1" x14ac:dyDescent="0.25">
      <c r="A25" s="28" t="s">
        <v>29</v>
      </c>
      <c r="B25" s="18">
        <f>B34+B66+B98+B131-B163-B226-B259</f>
        <v>22025.55346895516</v>
      </c>
      <c r="C25" s="18">
        <f t="shared" ref="C25:J25" si="3">C34+C66+C98+C131-C163-C226-C259</f>
        <v>11848.124697888117</v>
      </c>
      <c r="D25" s="18">
        <f t="shared" si="3"/>
        <v>4181.6614271439676</v>
      </c>
      <c r="E25" s="18">
        <f t="shared" si="3"/>
        <v>8614.0929281752342</v>
      </c>
      <c r="F25" s="18">
        <f t="shared" si="3"/>
        <v>5465.2588251926363</v>
      </c>
      <c r="G25" s="18">
        <f t="shared" si="3"/>
        <v>10989.031630143223</v>
      </c>
      <c r="H25" s="18">
        <f t="shared" si="3"/>
        <v>6924.337746298932</v>
      </c>
      <c r="I25" s="18">
        <f t="shared" si="3"/>
        <v>7878.3834430141442</v>
      </c>
      <c r="J25" s="18">
        <f t="shared" si="3"/>
        <v>11772.361572357253</v>
      </c>
      <c r="K25" s="11"/>
      <c r="L25" s="11"/>
      <c r="M25" s="11"/>
      <c r="N25" s="11"/>
      <c r="O25" s="11"/>
      <c r="P25" s="11"/>
      <c r="Q25" s="11"/>
      <c r="R25" s="11"/>
      <c r="S25" s="11"/>
      <c r="T25" s="11"/>
      <c r="U25" s="11"/>
      <c r="V25" s="11"/>
      <c r="W25" s="11"/>
      <c r="X25" s="11"/>
    </row>
    <row r="26" spans="1:24" s="14" customFormat="1" x14ac:dyDescent="0.25">
      <c r="A26" s="28" t="s">
        <v>115</v>
      </c>
      <c r="B26" s="18">
        <f t="shared" ref="B26:J26" si="4">B25-B17</f>
        <v>81302.553468955157</v>
      </c>
      <c r="C26" s="26">
        <f t="shared" si="4"/>
        <v>14741.124697888117</v>
      </c>
      <c r="D26" s="11">
        <f t="shared" si="4"/>
        <v>7074.6614271439676</v>
      </c>
      <c r="E26" s="57">
        <f t="shared" si="4"/>
        <v>3757.0929281752342</v>
      </c>
      <c r="F26" s="11">
        <f t="shared" si="4"/>
        <v>8358.2588251926354</v>
      </c>
      <c r="G26" s="11">
        <f t="shared" si="4"/>
        <v>6132.0316301432231</v>
      </c>
      <c r="H26" s="11">
        <f t="shared" si="4"/>
        <v>9817.337746298932</v>
      </c>
      <c r="I26" s="11">
        <f t="shared" si="4"/>
        <v>10771.383443014143</v>
      </c>
      <c r="J26" s="11">
        <f t="shared" si="4"/>
        <v>14665.361572357253</v>
      </c>
      <c r="K26" s="11"/>
      <c r="L26" s="11"/>
      <c r="M26" s="11"/>
      <c r="N26" s="11"/>
      <c r="O26" s="11"/>
      <c r="P26" s="11"/>
      <c r="Q26" s="11"/>
      <c r="R26" s="11"/>
      <c r="S26" s="11"/>
      <c r="T26" s="11"/>
      <c r="U26" s="11"/>
      <c r="V26" s="11"/>
      <c r="W26" s="11"/>
      <c r="X26" s="11"/>
    </row>
    <row r="27" spans="1:24" s="14" customFormat="1" x14ac:dyDescent="0.25">
      <c r="A27" s="28" t="s">
        <v>26</v>
      </c>
      <c r="B27" s="18">
        <f t="shared" ref="B27:J27" si="5">SUM(B323:B352)-B17</f>
        <v>65873.310954576984</v>
      </c>
      <c r="C27" s="26">
        <f t="shared" si="5"/>
        <v>12430.616042619298</v>
      </c>
      <c r="D27" s="11">
        <f t="shared" si="5"/>
        <v>6191.2175403955607</v>
      </c>
      <c r="E27" s="57">
        <f t="shared" si="5"/>
        <v>283.29630926449499</v>
      </c>
      <c r="F27" s="11">
        <f t="shared" si="5"/>
        <v>6056.1923674770942</v>
      </c>
      <c r="G27" s="11">
        <f t="shared" si="5"/>
        <v>1739.3109545769903</v>
      </c>
      <c r="H27" s="11">
        <f t="shared" si="5"/>
        <v>6879.6861680800921</v>
      </c>
      <c r="I27" s="11">
        <f t="shared" si="5"/>
        <v>7545.9383704495203</v>
      </c>
      <c r="J27" s="11">
        <f t="shared" si="5"/>
        <v>10246.475246764894</v>
      </c>
      <c r="K27" s="11"/>
      <c r="L27" s="11"/>
      <c r="M27" s="11"/>
      <c r="N27" s="11"/>
      <c r="O27" s="11"/>
      <c r="P27" s="11"/>
      <c r="Q27" s="11"/>
      <c r="R27" s="11"/>
      <c r="S27" s="11"/>
      <c r="T27" s="11"/>
      <c r="U27" s="11"/>
      <c r="V27" s="11"/>
      <c r="W27" s="11"/>
      <c r="X27" s="11"/>
    </row>
    <row r="32" spans="1:24" x14ac:dyDescent="0.25">
      <c r="A32" s="1" t="s">
        <v>75</v>
      </c>
    </row>
    <row r="34" spans="1:10" x14ac:dyDescent="0.25">
      <c r="A34" t="s">
        <v>56</v>
      </c>
      <c r="B34" s="2">
        <f t="shared" ref="B34:J34" si="6">SUM(B35:B64)</f>
        <v>18256.539892977395</v>
      </c>
      <c r="C34" s="2">
        <f t="shared" si="6"/>
        <v>18256.539892977395</v>
      </c>
      <c r="D34" s="2">
        <f t="shared" si="6"/>
        <v>11809.732527329057</v>
      </c>
      <c r="E34" s="55">
        <f t="shared" si="6"/>
        <v>15977.804513168379</v>
      </c>
      <c r="F34" s="2">
        <f t="shared" si="6"/>
        <v>13541.258298349039</v>
      </c>
      <c r="G34" s="2">
        <f t="shared" si="6"/>
        <v>18256.539892977395</v>
      </c>
      <c r="H34" s="2">
        <f t="shared" si="6"/>
        <v>15319.689162635921</v>
      </c>
      <c r="I34" s="2">
        <f t="shared" si="6"/>
        <v>16182.22306171114</v>
      </c>
      <c r="J34" s="2">
        <f t="shared" si="6"/>
        <v>19360.719081940435</v>
      </c>
    </row>
    <row r="35" spans="1:10" x14ac:dyDescent="0.25">
      <c r="A35" s="1">
        <v>2021</v>
      </c>
      <c r="D35" s="1"/>
      <c r="E35" s="58"/>
      <c r="F35" s="1"/>
      <c r="G35" s="1"/>
      <c r="H35" s="1"/>
      <c r="I35" s="1"/>
      <c r="J35" s="1"/>
    </row>
    <row r="36" spans="1:10" x14ac:dyDescent="0.25">
      <c r="A36" s="1">
        <v>2022</v>
      </c>
      <c r="D36" s="2">
        <f>(D$7)/D$12*'data sources'!$I61</f>
        <v>404.54420102286508</v>
      </c>
      <c r="E36" s="58"/>
      <c r="F36" s="1"/>
      <c r="G36" s="1"/>
      <c r="H36" s="1"/>
      <c r="I36" s="1"/>
      <c r="J36" s="1"/>
    </row>
    <row r="37" spans="1:10" x14ac:dyDescent="0.25">
      <c r="A37" s="1">
        <v>2023</v>
      </c>
      <c r="B37" s="2"/>
      <c r="C37" s="2"/>
      <c r="D37" s="2">
        <f>(D$7)/D$12*'data sources'!$I62</f>
        <v>443.83069343909654</v>
      </c>
      <c r="E37" s="55">
        <f>(E$7)/E$12*'data sources'!$I62</f>
        <v>560.62824434412198</v>
      </c>
      <c r="F37" s="2"/>
      <c r="G37" s="2"/>
      <c r="H37" s="2"/>
      <c r="I37" s="2"/>
      <c r="J37" s="2"/>
    </row>
    <row r="38" spans="1:10" x14ac:dyDescent="0.25">
      <c r="A38" s="1">
        <v>2024</v>
      </c>
      <c r="B38" s="2"/>
      <c r="C38" s="2"/>
      <c r="D38" s="2">
        <f>(D$7)/D$12*'data sources'!$I63</f>
        <v>474.31855565162266</v>
      </c>
      <c r="E38" s="55">
        <f>(E$7)/E$12*'data sources'!$I63</f>
        <v>599.13922819152333</v>
      </c>
      <c r="F38" s="2">
        <f>(F$7)/F$12*'data sources'!$I63</f>
        <v>474.31855565162266</v>
      </c>
      <c r="G38" s="2"/>
      <c r="H38" s="2"/>
      <c r="I38" s="2"/>
      <c r="J38" s="2"/>
    </row>
    <row r="39" spans="1:10" x14ac:dyDescent="0.25">
      <c r="A39" s="1">
        <v>2025</v>
      </c>
      <c r="B39" s="2">
        <f>(B$7)/B$12*'data sources'!$I64</f>
        <v>715.51701581282828</v>
      </c>
      <c r="C39" s="2">
        <f>(C$7)/C$12*'data sources'!$I64</f>
        <v>715.51701581282828</v>
      </c>
      <c r="D39" s="2">
        <f>(D$7)/D$12*'data sources'!$I64</f>
        <v>566.45097085182238</v>
      </c>
      <c r="E39" s="55">
        <f>(E$7)/E$12*'data sources'!$I64</f>
        <v>715.51701581282828</v>
      </c>
      <c r="F39" s="2">
        <f>(F$7)/F$12*'data sources'!$I64</f>
        <v>566.45097085182238</v>
      </c>
      <c r="G39" s="2">
        <f>(G$7)/G$12*'data sources'!$I64</f>
        <v>715.51701581282828</v>
      </c>
      <c r="H39" s="2"/>
      <c r="I39" s="2"/>
      <c r="J39" s="2">
        <f>(J$7)/J$12*('data sources'!$I64+'data sources'!B$60)</f>
        <v>893.62597085182233</v>
      </c>
    </row>
    <row r="40" spans="1:10" x14ac:dyDescent="0.25">
      <c r="A40" s="1">
        <v>2026</v>
      </c>
      <c r="B40" s="2">
        <f>(B$7)/B$12*'data sources'!$I65</f>
        <v>778.29863245664239</v>
      </c>
      <c r="C40" s="2">
        <f>(C$7)/C$12*'data sources'!$I65</f>
        <v>778.29863245664239</v>
      </c>
      <c r="D40" s="2">
        <f>(D$7)/D$12*'data sources'!$I65</f>
        <v>616.15308402817516</v>
      </c>
      <c r="E40" s="55">
        <f>(E$7)/E$12*'data sources'!$I65</f>
        <v>778.29863245664239</v>
      </c>
      <c r="F40" s="2">
        <f>(F$7)/F$12*'data sources'!$I65</f>
        <v>616.15308402817516</v>
      </c>
      <c r="G40" s="2">
        <f>(G$7)/G$12*'data sources'!$I65</f>
        <v>778.29863245664239</v>
      </c>
      <c r="H40" s="2">
        <f>(H$7)/H$12*'data sources'!$I65</f>
        <v>616.15308402817516</v>
      </c>
      <c r="I40" s="2"/>
      <c r="J40" s="2">
        <f>(J$7)/J$12*('data sources'!$I65+'data sources'!B$60)</f>
        <v>943.32808402817523</v>
      </c>
    </row>
    <row r="41" spans="1:10" x14ac:dyDescent="0.25">
      <c r="A41" s="1">
        <v>2027</v>
      </c>
      <c r="B41" s="2">
        <f>(B$7)/B$12*'data sources'!$I66</f>
        <v>828.84470945845283</v>
      </c>
      <c r="C41" s="2">
        <f>(C$7)/C$12*'data sources'!$I66</f>
        <v>828.84470945845283</v>
      </c>
      <c r="D41" s="2">
        <f>(D$7)/D$12*'data sources'!$I66</f>
        <v>656.16872832127513</v>
      </c>
      <c r="E41" s="55">
        <f>(E$7)/E$12*'data sources'!$I66</f>
        <v>828.84470945845283</v>
      </c>
      <c r="F41" s="2">
        <f>(F$7)/F$12*'data sources'!$I66</f>
        <v>656.16872832127513</v>
      </c>
      <c r="G41" s="2">
        <f>(G$7)/G$12*'data sources'!$I66</f>
        <v>828.84470945845283</v>
      </c>
      <c r="H41" s="2">
        <f>(H$7)/H$12*'data sources'!$I66</f>
        <v>656.16872832127513</v>
      </c>
      <c r="I41" s="2">
        <f>(I$7)/I$12*'data sources'!$I66</f>
        <v>656.16872832127513</v>
      </c>
      <c r="J41" s="2">
        <f>(J$7)/J$12*('data sources'!$I66+'data sources'!B$60)</f>
        <v>983.34372832127508</v>
      </c>
    </row>
    <row r="42" spans="1:10" x14ac:dyDescent="0.25">
      <c r="A42" s="1">
        <v>2028</v>
      </c>
      <c r="B42" s="2">
        <f>(B$7)/B$12*'data sources'!$I67</f>
        <v>915.34444417038037</v>
      </c>
      <c r="C42" s="2">
        <f>(C$7)/C$12*'data sources'!$I67</f>
        <v>915.34444417038037</v>
      </c>
      <c r="D42" s="2">
        <f>(D$7)/D$12*'data sources'!$I67</f>
        <v>724.64768496821773</v>
      </c>
      <c r="E42" s="55">
        <f>(E$7)/E$12*'data sources'!$I67</f>
        <v>915.34444417038037</v>
      </c>
      <c r="F42" s="2">
        <f>(F$7)/F$12*'data sources'!$I67</f>
        <v>724.64768496821773</v>
      </c>
      <c r="G42" s="2">
        <f>(G$7)/G$12*'data sources'!$I67</f>
        <v>915.34444417038037</v>
      </c>
      <c r="H42" s="2">
        <f>(H$7)/H$12*'data sources'!$I67</f>
        <v>724.64768496821773</v>
      </c>
      <c r="I42" s="2">
        <f>(I$7)/I$12*'data sources'!$I67</f>
        <v>724.64768496821773</v>
      </c>
      <c r="J42" s="2">
        <f>(J$7)/J$12*('data sources'!$I67+'data sources'!B$60)</f>
        <v>1051.8226849682178</v>
      </c>
    </row>
    <row r="43" spans="1:10" x14ac:dyDescent="0.25">
      <c r="A43" s="1">
        <v>2029</v>
      </c>
      <c r="B43" s="2">
        <f>(B$7)/B$12*'data sources'!$I68</f>
        <v>986.57805320348257</v>
      </c>
      <c r="C43" s="2">
        <f>(C$7)/C$12*'data sources'!$I68</f>
        <v>986.57805320348257</v>
      </c>
      <c r="D43" s="2">
        <f>(D$7)/D$12*'data sources'!$I68</f>
        <v>781.04095878609041</v>
      </c>
      <c r="E43" s="55">
        <f>(E$7)/E$12*'data sources'!$I68</f>
        <v>986.57805320348257</v>
      </c>
      <c r="F43" s="2">
        <f>(F$7)/F$12*'data sources'!$I68</f>
        <v>781.04095878609041</v>
      </c>
      <c r="G43" s="2">
        <f>(G$7)/G$12*'data sources'!$I68</f>
        <v>986.57805320348257</v>
      </c>
      <c r="H43" s="2">
        <f>(H$7)/H$12*'data sources'!$I68</f>
        <v>781.04095878609041</v>
      </c>
      <c r="I43" s="2">
        <f>(I$7)/I$12*'data sources'!$I68</f>
        <v>781.04095878609041</v>
      </c>
      <c r="J43" s="2">
        <f>(J$7)/J$12*('data sources'!$I68+'data sources'!B$60)</f>
        <v>1108.2159587860904</v>
      </c>
    </row>
    <row r="44" spans="1:10" x14ac:dyDescent="0.25">
      <c r="A44" s="1">
        <v>2030</v>
      </c>
      <c r="B44" s="2">
        <f>(B$7)/B$12*'data sources'!$I69</f>
        <v>1054.6473455182509</v>
      </c>
      <c r="C44" s="2">
        <f>(C$7)/C$12*'data sources'!$I69</f>
        <v>1054.6473455182509</v>
      </c>
      <c r="D44" s="2">
        <f>(D$7)/D$12*'data sources'!$I69</f>
        <v>834.9291485352818</v>
      </c>
      <c r="E44" s="55">
        <f>(E$7)/E$12*'data sources'!$I69</f>
        <v>1054.6473455182509</v>
      </c>
      <c r="F44" s="2">
        <f>(F$7)/F$12*'data sources'!$I69</f>
        <v>834.9291485352818</v>
      </c>
      <c r="G44" s="2">
        <f>(G$7)/G$12*'data sources'!$I69</f>
        <v>1054.6473455182509</v>
      </c>
      <c r="H44" s="2">
        <f>(H$7)/H$12*'data sources'!$I69</f>
        <v>834.9291485352818</v>
      </c>
      <c r="I44" s="2">
        <f>(I$7)/I$12*'data sources'!$I69</f>
        <v>834.9291485352818</v>
      </c>
      <c r="J44" s="2">
        <f>(J$7)/J$12*('data sources'!$I69+'data sources'!B$60)</f>
        <v>1162.1041485352819</v>
      </c>
    </row>
    <row r="45" spans="1:10" x14ac:dyDescent="0.25">
      <c r="A45" s="1">
        <v>2031</v>
      </c>
      <c r="B45" s="2">
        <f>(B$7)/B$12*'data sources'!$I70</f>
        <v>1145.3051747211362</v>
      </c>
      <c r="C45" s="2">
        <f>(C$7)/C$12*'data sources'!$I70</f>
        <v>1145.3051747211362</v>
      </c>
      <c r="D45" s="2">
        <f>(D$7)/D$12*'data sources'!$I70</f>
        <v>906.69992998756607</v>
      </c>
      <c r="E45" s="55">
        <f>(E$7)/E$12*'data sources'!$I70</f>
        <v>1145.3051747211362</v>
      </c>
      <c r="F45" s="2">
        <f>(F$7)/F$12*'data sources'!$I70</f>
        <v>906.69992998756607</v>
      </c>
      <c r="G45" s="2">
        <f>(G$7)/G$12*'data sources'!$I70</f>
        <v>1145.3051747211362</v>
      </c>
      <c r="H45" s="2">
        <f>(H$7)/H$12*'data sources'!$I70</f>
        <v>906.69992998756607</v>
      </c>
      <c r="I45" s="2">
        <f>(I$7)/I$12*'data sources'!$I70</f>
        <v>906.69992998756607</v>
      </c>
      <c r="J45" s="2">
        <f>(J$7)/J$12*('data sources'!$I70+'data sources'!B$60)</f>
        <v>1233.874929987566</v>
      </c>
    </row>
    <row r="46" spans="1:10" x14ac:dyDescent="0.25">
      <c r="A46" s="1">
        <v>2032</v>
      </c>
      <c r="B46" s="2">
        <f>(B$7)/B$12*'data sources'!$I71</f>
        <v>1225.7150594742618</v>
      </c>
      <c r="C46" s="2">
        <f>(C$7)/C$12*'data sources'!$I71</f>
        <v>1225.7150594742618</v>
      </c>
      <c r="D46" s="2">
        <f>(D$7)/D$12*'data sources'!$I71</f>
        <v>970.35775541712394</v>
      </c>
      <c r="E46" s="55">
        <f>(E$7)/E$12*'data sources'!$I71</f>
        <v>1225.7150594742618</v>
      </c>
      <c r="F46" s="2">
        <f>(F$7)/F$12*'data sources'!$I71</f>
        <v>970.35775541712394</v>
      </c>
      <c r="G46" s="2">
        <f>(G$7)/G$12*'data sources'!$I71</f>
        <v>1225.7150594742618</v>
      </c>
      <c r="H46" s="2">
        <f>(H$7)/H$12*'data sources'!$I71</f>
        <v>970.35775541712394</v>
      </c>
      <c r="I46" s="2">
        <f>(I$7)/I$12*'data sources'!$I71</f>
        <v>970.35775541712394</v>
      </c>
      <c r="J46" s="2">
        <f>(J$7)/J$12*('data sources'!$I71+'data sources'!B$60)</f>
        <v>1297.5327554171238</v>
      </c>
    </row>
    <row r="47" spans="1:10" x14ac:dyDescent="0.25">
      <c r="A47" s="1">
        <v>2033</v>
      </c>
      <c r="B47" s="2">
        <f>(B$7)/B$12*'data sources'!$I72</f>
        <v>1290.670529990253</v>
      </c>
      <c r="C47" s="2">
        <f>(C$7)/C$12*'data sources'!$I72</f>
        <v>1290.670529990253</v>
      </c>
      <c r="D47" s="2">
        <f>(D$7)/D$12*'data sources'!$I72</f>
        <v>1021.7808362422837</v>
      </c>
      <c r="E47" s="55">
        <f>(E$7)/E$12*'data sources'!$I72</f>
        <v>1290.670529990253</v>
      </c>
      <c r="F47" s="2">
        <f>(F$7)/F$12*'data sources'!$I72</f>
        <v>1021.7808362422837</v>
      </c>
      <c r="G47" s="2">
        <f>(G$7)/G$12*'data sources'!$I72</f>
        <v>1290.670529990253</v>
      </c>
      <c r="H47" s="2">
        <f>(H$7)/H$12*'data sources'!$I72</f>
        <v>1021.7808362422837</v>
      </c>
      <c r="I47" s="2">
        <f>(I$7)/I$12*'data sources'!$I72</f>
        <v>1021.7808362422837</v>
      </c>
      <c r="J47" s="2">
        <f>(J$7)/J$12*('data sources'!$I72+'data sources'!B$60)</f>
        <v>1348.9558362422838</v>
      </c>
    </row>
    <row r="48" spans="1:10" x14ac:dyDescent="0.25">
      <c r="A48" s="1">
        <v>2034</v>
      </c>
      <c r="B48" s="2">
        <f>(B$7)/B$12*'data sources'!$I73</f>
        <v>1383.5797785672996</v>
      </c>
      <c r="C48" s="2">
        <f>(C$7)/C$12*'data sources'!$I73</f>
        <v>1383.5797785672996</v>
      </c>
      <c r="D48" s="2">
        <f>(D$7)/D$12*'data sources'!$I73</f>
        <v>1095.333991365779</v>
      </c>
      <c r="E48" s="55">
        <f>(E$7)/E$12*'data sources'!$I73</f>
        <v>1383.5797785672996</v>
      </c>
      <c r="F48" s="2">
        <f>(F$7)/F$12*'data sources'!$I73</f>
        <v>1095.333991365779</v>
      </c>
      <c r="G48" s="2">
        <f>(G$7)/G$12*'data sources'!$I73</f>
        <v>1383.5797785672996</v>
      </c>
      <c r="H48" s="2">
        <f>(H$7)/H$12*'data sources'!$I73</f>
        <v>1095.333991365779</v>
      </c>
      <c r="I48" s="2">
        <f>(I$7)/I$12*'data sources'!$I73</f>
        <v>1095.333991365779</v>
      </c>
      <c r="J48" s="2">
        <f>(J$7)/J$12*('data sources'!$I73+'data sources'!B$60)</f>
        <v>1422.5089913657789</v>
      </c>
    </row>
    <row r="49" spans="1:10" x14ac:dyDescent="0.25">
      <c r="A49" s="1">
        <v>2035</v>
      </c>
      <c r="B49" s="2">
        <f>(B$7)/B$12*'data sources'!$I74</f>
        <v>1445.806199370144</v>
      </c>
      <c r="C49" s="2">
        <f>(C$7)/C$12*'data sources'!$I74</f>
        <v>1445.806199370144</v>
      </c>
      <c r="D49" s="2">
        <f>(D$7)/D$12*'data sources'!$I74</f>
        <v>1144.5965745013639</v>
      </c>
      <c r="E49" s="55">
        <f>(E$7)/E$12*'data sources'!$I74</f>
        <v>1445.806199370144</v>
      </c>
      <c r="F49" s="2">
        <f>(F$7)/F$12*'data sources'!$I74</f>
        <v>1144.5965745013639</v>
      </c>
      <c r="G49" s="2">
        <f>(G$7)/G$12*'data sources'!$I74</f>
        <v>1445.806199370144</v>
      </c>
      <c r="H49" s="2">
        <f>(H$7)/H$12*'data sources'!$I74</f>
        <v>1144.5965745013639</v>
      </c>
      <c r="I49" s="2">
        <f>(I$7)/I$12*'data sources'!$I74</f>
        <v>1144.5965745013639</v>
      </c>
      <c r="J49" s="2">
        <f>(J$7)/J$12*('data sources'!$I74+'data sources'!B$60)</f>
        <v>1471.7715745013638</v>
      </c>
    </row>
    <row r="50" spans="1:10" x14ac:dyDescent="0.25">
      <c r="A50" s="1">
        <v>2036</v>
      </c>
      <c r="B50" s="2">
        <f>(B$7)/B$12*'data sources'!$I75</f>
        <v>1476.479260055364</v>
      </c>
      <c r="C50" s="2">
        <f>(C$7)/C$12*'data sources'!$I75</f>
        <v>1476.479260055364</v>
      </c>
      <c r="D50" s="2">
        <f>(D$7)/D$12*'data sources'!$I75</f>
        <v>1168.8794142104964</v>
      </c>
      <c r="E50" s="55">
        <f>(E$7)/E$12*'data sources'!$I75</f>
        <v>1476.479260055364</v>
      </c>
      <c r="F50" s="2">
        <f>(F$7)/F$12*'data sources'!$I75</f>
        <v>1168.8794142104964</v>
      </c>
      <c r="G50" s="2">
        <f>(G$7)/G$12*'data sources'!$I75</f>
        <v>1476.479260055364</v>
      </c>
      <c r="H50" s="2">
        <f>(H$7)/H$12*'data sources'!$I75</f>
        <v>1168.8794142104964</v>
      </c>
      <c r="I50" s="2">
        <f>(I$7)/I$12*'data sources'!$I75</f>
        <v>1168.8794142104964</v>
      </c>
      <c r="J50" s="2">
        <f>(J$7)/J$12*('data sources'!$I75+'data sources'!B$60)</f>
        <v>1496.0544142104964</v>
      </c>
    </row>
    <row r="51" spans="1:10" x14ac:dyDescent="0.25">
      <c r="A51" s="1">
        <v>2037</v>
      </c>
      <c r="B51" s="2">
        <f>(B$7)/B$12*'data sources'!$I76</f>
        <v>1571.2508378342382</v>
      </c>
      <c r="C51" s="2">
        <f>(C$7)/C$12*'data sources'!$I76</f>
        <v>1571.2508378342382</v>
      </c>
      <c r="D51" s="2"/>
      <c r="E51" s="55">
        <f>(E$7)/E$12*'data sources'!$I76</f>
        <v>1571.2508378342382</v>
      </c>
      <c r="F51" s="2">
        <f>(F$7)/F$12*'data sources'!$I76</f>
        <v>1243.9069132854386</v>
      </c>
      <c r="G51" s="2">
        <f>(G$7)/G$12*'data sources'!$I76</f>
        <v>1571.2508378342382</v>
      </c>
      <c r="H51" s="2">
        <f>(H$7)/H$12*'data sources'!$I76</f>
        <v>1243.9069132854386</v>
      </c>
      <c r="I51" s="2">
        <f>(I$7)/I$12*'data sources'!$I76</f>
        <v>1243.9069132854386</v>
      </c>
      <c r="J51" s="2">
        <f>(J$7)/J$12*('data sources'!$I76+'data sources'!B$60)</f>
        <v>1571.0819132854385</v>
      </c>
    </row>
    <row r="52" spans="1:10" x14ac:dyDescent="0.25">
      <c r="A52" s="1">
        <v>2038</v>
      </c>
      <c r="B52" s="2">
        <f>(B$7)/B$12*'data sources'!$I77</f>
        <v>1687.5710554061097</v>
      </c>
      <c r="C52" s="2">
        <f>(C$7)/C$12*'data sources'!$I77</f>
        <v>1687.5710554061097</v>
      </c>
      <c r="D52" s="2"/>
      <c r="E52" s="55"/>
      <c r="F52" s="2">
        <f>(F$7)/F$12*'data sources'!$I77</f>
        <v>1335.9937521965035</v>
      </c>
      <c r="G52" s="2">
        <f>(G$7)/G$12*'data sources'!$I77</f>
        <v>1687.5710554061097</v>
      </c>
      <c r="H52" s="2">
        <f>(H$7)/H$12*'data sources'!$I77</f>
        <v>1335.9937521965035</v>
      </c>
      <c r="I52" s="2">
        <f>(I$7)/I$12*'data sources'!$I77</f>
        <v>1335.9937521965035</v>
      </c>
      <c r="J52" s="2">
        <f>(J$7)/J$12*('data sources'!$I77+'data sources'!B$60)</f>
        <v>1663.1687521965036</v>
      </c>
    </row>
    <row r="53" spans="1:10" x14ac:dyDescent="0.25">
      <c r="A53" s="1">
        <v>2039</v>
      </c>
      <c r="B53" s="2">
        <f>(B$7)/B$12*'data sources'!$I78</f>
        <v>1750.9317969385506</v>
      </c>
      <c r="C53" s="2">
        <f>(C$7)/C$12*'data sources'!$I78</f>
        <v>1750.9317969385506</v>
      </c>
      <c r="D53" s="2"/>
      <c r="E53" s="55"/>
      <c r="F53" s="2"/>
      <c r="G53" s="2">
        <f>(G$7)/G$12*'data sources'!$I78</f>
        <v>1750.9317969385506</v>
      </c>
      <c r="H53" s="2">
        <f>(H$7)/H$12*'data sources'!$I78</f>
        <v>1386.1543392430192</v>
      </c>
      <c r="I53" s="2">
        <f>(I$7)/I$12*'data sources'!$I78</f>
        <v>1386.1543392430192</v>
      </c>
      <c r="J53" s="2">
        <f>(J$7)/J$12*('data sources'!$I78+'data sources'!B$60)</f>
        <v>1713.3293392430194</v>
      </c>
    </row>
    <row r="54" spans="1:10" x14ac:dyDescent="0.25">
      <c r="A54" s="1">
        <v>2040</v>
      </c>
      <c r="B54" s="2"/>
      <c r="C54" s="2"/>
      <c r="D54" s="2"/>
      <c r="E54" s="55"/>
      <c r="F54" s="2"/>
      <c r="G54" s="2"/>
      <c r="H54" s="2">
        <f>(H$7)/H$12*'data sources'!$I79</f>
        <v>1433.0460515473055</v>
      </c>
      <c r="I54" s="2">
        <f>(I$7)/I$12*'data sources'!$I79</f>
        <v>1433.0460515473055</v>
      </c>
      <c r="J54" s="2"/>
    </row>
    <row r="55" spans="1:10" x14ac:dyDescent="0.25">
      <c r="A55" s="1">
        <v>2041</v>
      </c>
      <c r="D55" s="1"/>
      <c r="E55" s="58"/>
      <c r="F55" s="1"/>
      <c r="G55" s="1"/>
      <c r="H55" s="1"/>
      <c r="I55" s="2">
        <f>(I$7)/I$12*'data sources'!$I80</f>
        <v>1478.6869831033944</v>
      </c>
      <c r="J55" s="1"/>
    </row>
    <row r="56" spans="1:10" x14ac:dyDescent="0.25">
      <c r="A56" s="1">
        <v>2042</v>
      </c>
      <c r="D56" s="1"/>
      <c r="E56" s="58"/>
      <c r="F56" s="1"/>
      <c r="G56" s="1"/>
      <c r="H56" s="1"/>
      <c r="I56" s="1"/>
      <c r="J56" s="1"/>
    </row>
    <row r="57" spans="1:10" x14ac:dyDescent="0.25">
      <c r="A57" s="1">
        <v>2043</v>
      </c>
      <c r="D57" s="1"/>
      <c r="E57" s="58"/>
      <c r="F57" s="1"/>
      <c r="G57" s="1"/>
      <c r="H57" s="1"/>
      <c r="I57" s="1"/>
      <c r="J57" s="1"/>
    </row>
    <row r="58" spans="1:10" x14ac:dyDescent="0.25">
      <c r="A58" s="1">
        <v>2044</v>
      </c>
      <c r="D58" s="1"/>
      <c r="E58" s="58"/>
      <c r="F58" s="1"/>
      <c r="G58" s="1"/>
      <c r="H58" s="1"/>
      <c r="I58" s="1"/>
      <c r="J58" s="1"/>
    </row>
    <row r="59" spans="1:10" x14ac:dyDescent="0.25">
      <c r="A59" s="1">
        <v>2045</v>
      </c>
      <c r="D59" s="1"/>
      <c r="E59" s="58"/>
      <c r="F59" s="1"/>
      <c r="G59" s="1"/>
      <c r="H59" s="1"/>
      <c r="I59" s="1"/>
      <c r="J59" s="1"/>
    </row>
    <row r="60" spans="1:10" x14ac:dyDescent="0.25">
      <c r="A60" s="1">
        <v>2046</v>
      </c>
      <c r="D60" s="1"/>
      <c r="E60" s="58"/>
      <c r="F60" s="1"/>
      <c r="G60" s="1"/>
      <c r="H60" s="1"/>
      <c r="I60" s="1"/>
      <c r="J60" s="1"/>
    </row>
    <row r="61" spans="1:10" x14ac:dyDescent="0.25">
      <c r="A61" s="1">
        <v>2047</v>
      </c>
      <c r="D61" s="1"/>
      <c r="E61" s="58"/>
      <c r="F61" s="1"/>
      <c r="G61" s="1"/>
      <c r="H61" s="1"/>
      <c r="I61" s="1"/>
      <c r="J61" s="1"/>
    </row>
    <row r="62" spans="1:10" x14ac:dyDescent="0.25">
      <c r="A62" s="1">
        <v>2048</v>
      </c>
      <c r="D62" s="1"/>
      <c r="E62" s="58"/>
      <c r="F62" s="1"/>
      <c r="G62" s="1"/>
      <c r="H62" s="1"/>
      <c r="I62" s="1"/>
      <c r="J62" s="1"/>
    </row>
    <row r="63" spans="1:10" x14ac:dyDescent="0.25">
      <c r="A63" s="1">
        <v>2049</v>
      </c>
      <c r="D63" s="1"/>
      <c r="E63" s="58"/>
      <c r="F63" s="1"/>
      <c r="G63" s="1"/>
      <c r="H63" s="1"/>
      <c r="I63" s="1"/>
      <c r="J63" s="1"/>
    </row>
    <row r="64" spans="1:10" x14ac:dyDescent="0.25">
      <c r="A64" s="1">
        <v>2050</v>
      </c>
      <c r="D64" s="1"/>
      <c r="E64" s="58"/>
      <c r="F64" s="1"/>
      <c r="G64" s="1"/>
      <c r="H64" s="1"/>
      <c r="I64" s="1"/>
      <c r="J64" s="1"/>
    </row>
    <row r="65" spans="1:10" x14ac:dyDescent="0.25">
      <c r="A65" s="1"/>
      <c r="D65" s="1"/>
      <c r="E65" s="58"/>
      <c r="F65" s="1"/>
      <c r="G65" s="1"/>
      <c r="H65" s="1"/>
      <c r="I65" s="1"/>
      <c r="J65" s="1"/>
    </row>
    <row r="66" spans="1:10" x14ac:dyDescent="0.25">
      <c r="A66" t="s">
        <v>57</v>
      </c>
      <c r="B66" s="2">
        <f t="shared" ref="B66:J66" si="7">SUM(B67:B96)</f>
        <v>3349.1515284585012</v>
      </c>
      <c r="C66" s="2">
        <f t="shared" si="7"/>
        <v>3349.1515284585012</v>
      </c>
      <c r="D66" s="2">
        <f t="shared" si="7"/>
        <v>1847.2165113045453</v>
      </c>
      <c r="E66" s="55">
        <f t="shared" si="7"/>
        <v>2931.1188604404224</v>
      </c>
      <c r="F66" s="2">
        <f t="shared" si="7"/>
        <v>2118.0527039596918</v>
      </c>
      <c r="G66" s="2">
        <f t="shared" si="7"/>
        <v>3349.1515284585012</v>
      </c>
      <c r="H66" s="2">
        <f t="shared" si="7"/>
        <v>2396.225545649555</v>
      </c>
      <c r="I66" s="2">
        <f t="shared" si="7"/>
        <v>2531.1385808300374</v>
      </c>
      <c r="J66" s="2">
        <f t="shared" si="7"/>
        <v>3028.3022817094889</v>
      </c>
    </row>
    <row r="67" spans="1:10" x14ac:dyDescent="0.25">
      <c r="A67" s="1">
        <v>2021</v>
      </c>
      <c r="D67" s="1"/>
      <c r="E67" s="58"/>
      <c r="F67" s="1"/>
      <c r="G67" s="1"/>
      <c r="H67" s="1"/>
      <c r="I67" s="1"/>
      <c r="J67" s="1"/>
    </row>
    <row r="68" spans="1:10" x14ac:dyDescent="0.25">
      <c r="A68" s="1">
        <v>2022</v>
      </c>
      <c r="D68" s="2">
        <f>(D$9)/D$16*'data sources'!$I61</f>
        <v>63.276685221502625</v>
      </c>
      <c r="E68" s="58"/>
      <c r="F68" s="1"/>
      <c r="G68" s="1"/>
      <c r="H68" s="1"/>
      <c r="I68" s="1"/>
      <c r="J68" s="1"/>
    </row>
    <row r="69" spans="1:10" x14ac:dyDescent="0.25">
      <c r="A69" s="1">
        <v>2023</v>
      </c>
      <c r="B69" s="2"/>
      <c r="C69" s="2"/>
      <c r="D69" s="2">
        <f>(D$9)/D$16*'data sources'!$I62</f>
        <v>69.421672611739183</v>
      </c>
      <c r="E69" s="55">
        <f>(E$9)/E$16*'data sources'!$I62</f>
        <v>102.84692238776174</v>
      </c>
      <c r="F69" s="2"/>
      <c r="G69" s="2"/>
      <c r="H69" s="2"/>
      <c r="I69" s="2"/>
      <c r="J69" s="2"/>
    </row>
    <row r="70" spans="1:10" x14ac:dyDescent="0.25">
      <c r="A70" s="1">
        <v>2024</v>
      </c>
      <c r="B70" s="2"/>
      <c r="C70" s="2"/>
      <c r="D70" s="2">
        <f>(D$9)/D$16*'data sources'!$I63</f>
        <v>74.190424346211628</v>
      </c>
      <c r="E70" s="55">
        <f>(E$9)/E$16*'data sources'!$I63</f>
        <v>109.91173977216538</v>
      </c>
      <c r="F70" s="2">
        <f>(F$9)/F$16*'data sources'!$I63</f>
        <v>74.190424346211628</v>
      </c>
      <c r="G70" s="2"/>
      <c r="H70" s="2"/>
      <c r="I70" s="2"/>
      <c r="J70" s="2"/>
    </row>
    <row r="71" spans="1:10" x14ac:dyDescent="0.25">
      <c r="A71" s="1">
        <v>2025</v>
      </c>
      <c r="B71" s="2">
        <f>(B$9)/B$16*'data sources'!$I64</f>
        <v>131.26117660824627</v>
      </c>
      <c r="C71" s="2">
        <f>(C$9)/C$16*'data sources'!$I64</f>
        <v>131.26117660824627</v>
      </c>
      <c r="D71" s="2">
        <f>(D$9)/D$16*'data sources'!$I64</f>
        <v>88.601294210566238</v>
      </c>
      <c r="E71" s="55">
        <f>(E$9)/E$16*'data sources'!$I64</f>
        <v>131.26117660824627</v>
      </c>
      <c r="F71" s="2">
        <f>(F$9)/F$16*'data sources'!$I64</f>
        <v>88.601294210566238</v>
      </c>
      <c r="G71" s="2">
        <f>(G$9)/G$16*'data sources'!$I64</f>
        <v>131.26117660824627</v>
      </c>
      <c r="H71" s="2"/>
      <c r="I71" s="2"/>
      <c r="J71" s="2">
        <f>(J$9)/J$16*('data sources'!$I64+'data sources'!B$60)</f>
        <v>139.77629421056625</v>
      </c>
    </row>
    <row r="72" spans="1:10" x14ac:dyDescent="0.25">
      <c r="A72" s="1">
        <v>2026</v>
      </c>
      <c r="B72" s="2">
        <f>(B$9)/B$16*'data sources'!$I65</f>
        <v>142.77842733452474</v>
      </c>
      <c r="C72" s="2">
        <f>(C$9)/C$16*'data sources'!$I65</f>
        <v>142.77842733452474</v>
      </c>
      <c r="D72" s="2">
        <f>(D$9)/D$16*'data sources'!$I65</f>
        <v>96.375438450804197</v>
      </c>
      <c r="E72" s="55">
        <f>(E$9)/E$16*'data sources'!$I65</f>
        <v>142.77842733452474</v>
      </c>
      <c r="F72" s="2">
        <f>(F$9)/F$16*'data sources'!$I65</f>
        <v>96.375438450804197</v>
      </c>
      <c r="G72" s="2">
        <f>(G$9)/G$16*'data sources'!$I65</f>
        <v>142.77842733452474</v>
      </c>
      <c r="H72" s="2">
        <f>(H$9)/H$16*'data sources'!$I65</f>
        <v>96.375438450804197</v>
      </c>
      <c r="I72" s="2"/>
      <c r="J72" s="2">
        <f>(J$9)/J$16*('data sources'!$I65+'data sources'!B$60)</f>
        <v>147.55043845080422</v>
      </c>
    </row>
    <row r="73" spans="1:10" x14ac:dyDescent="0.25">
      <c r="A73" s="1">
        <v>2027</v>
      </c>
      <c r="B73" s="2">
        <f>(B$9)/B$16*'data sources'!$I66</f>
        <v>152.051075494613</v>
      </c>
      <c r="C73" s="2">
        <f>(C$9)/C$16*'data sources'!$I66</f>
        <v>152.051075494613</v>
      </c>
      <c r="D73" s="2">
        <f>(D$9)/D$16*'data sources'!$I66</f>
        <v>102.63447595886377</v>
      </c>
      <c r="E73" s="55">
        <f>(E$9)/E$16*'data sources'!$I66</f>
        <v>152.051075494613</v>
      </c>
      <c r="F73" s="2">
        <f>(F$9)/F$16*'data sources'!$I66</f>
        <v>102.63447595886377</v>
      </c>
      <c r="G73" s="2">
        <f>(G$9)/G$16*'data sources'!$I66</f>
        <v>152.051075494613</v>
      </c>
      <c r="H73" s="2">
        <f>(H$9)/H$16*'data sources'!$I66</f>
        <v>102.63447595886377</v>
      </c>
      <c r="I73" s="2">
        <f>(I$9)/I$16*'data sources'!$I66</f>
        <v>102.63447595886377</v>
      </c>
      <c r="J73" s="2">
        <f>(J$9)/J$16*('data sources'!$I66+'data sources'!B$60)</f>
        <v>153.80947595886377</v>
      </c>
    </row>
    <row r="74" spans="1:10" x14ac:dyDescent="0.25">
      <c r="A74" s="1">
        <v>2028</v>
      </c>
      <c r="B74" s="2">
        <f>(B$9)/B$16*'data sources'!$I67</f>
        <v>167.91940106013507</v>
      </c>
      <c r="C74" s="2">
        <f>(C$9)/C$16*'data sources'!$I67</f>
        <v>167.91940106013507</v>
      </c>
      <c r="D74" s="2">
        <f>(D$9)/D$16*'data sources'!$I67</f>
        <v>113.34559571559117</v>
      </c>
      <c r="E74" s="55">
        <f>(E$9)/E$16*'data sources'!$I67</f>
        <v>167.91940106013507</v>
      </c>
      <c r="F74" s="2">
        <f>(F$9)/F$16*'data sources'!$I67</f>
        <v>113.34559571559117</v>
      </c>
      <c r="G74" s="2">
        <f>(G$9)/G$16*'data sources'!$I67</f>
        <v>167.91940106013507</v>
      </c>
      <c r="H74" s="2">
        <f>(H$9)/H$16*'data sources'!$I67</f>
        <v>113.34559571559117</v>
      </c>
      <c r="I74" s="2">
        <f>(I$9)/I$16*'data sources'!$I67</f>
        <v>113.34559571559117</v>
      </c>
      <c r="J74" s="2">
        <f>(J$9)/J$16*('data sources'!$I67+'data sources'!B$60)</f>
        <v>164.52059571559118</v>
      </c>
    </row>
    <row r="75" spans="1:10" x14ac:dyDescent="0.25">
      <c r="A75" s="1">
        <v>2029</v>
      </c>
      <c r="B75" s="2">
        <f>(B$9)/B$16*'data sources'!$I68</f>
        <v>180.98716482968703</v>
      </c>
      <c r="C75" s="2">
        <f>(C$9)/C$16*'data sources'!$I68</f>
        <v>180.98716482968703</v>
      </c>
      <c r="D75" s="2">
        <f>(D$9)/D$16*'data sources'!$I68</f>
        <v>122.16633626003875</v>
      </c>
      <c r="E75" s="55">
        <f>(E$9)/E$16*'data sources'!$I68</f>
        <v>180.98716482968703</v>
      </c>
      <c r="F75" s="2">
        <f>(F$9)/F$16*'data sources'!$I68</f>
        <v>122.16633626003875</v>
      </c>
      <c r="G75" s="2">
        <f>(G$9)/G$16*'data sources'!$I68</f>
        <v>180.98716482968703</v>
      </c>
      <c r="H75" s="2">
        <f>(H$9)/H$16*'data sources'!$I68</f>
        <v>122.16633626003875</v>
      </c>
      <c r="I75" s="2">
        <f>(I$9)/I$16*'data sources'!$I68</f>
        <v>122.16633626003875</v>
      </c>
      <c r="J75" s="2">
        <f>(J$9)/J$16*('data sources'!$I68+'data sources'!B$60)</f>
        <v>173.34133626003873</v>
      </c>
    </row>
    <row r="76" spans="1:10" x14ac:dyDescent="0.25">
      <c r="A76" s="1">
        <v>2030</v>
      </c>
      <c r="B76" s="2">
        <f>(B$9)/B$16*'data sources'!$I69</f>
        <v>193.47443655442316</v>
      </c>
      <c r="C76" s="2">
        <f>(C$9)/C$16*'data sources'!$I69</f>
        <v>193.47443655442316</v>
      </c>
      <c r="D76" s="2">
        <f>(D$9)/D$16*'data sources'!$I69</f>
        <v>130.59524467423566</v>
      </c>
      <c r="E76" s="55">
        <f>(E$9)/E$16*'data sources'!$I69</f>
        <v>193.47443655442316</v>
      </c>
      <c r="F76" s="2">
        <f>(F$9)/F$16*'data sources'!$I69</f>
        <v>130.59524467423566</v>
      </c>
      <c r="G76" s="2">
        <f>(G$9)/G$16*'data sources'!$I69</f>
        <v>193.47443655442316</v>
      </c>
      <c r="H76" s="2">
        <f>(H$9)/H$16*'data sources'!$I69</f>
        <v>130.59524467423566</v>
      </c>
      <c r="I76" s="2">
        <f>(I$9)/I$16*'data sources'!$I69</f>
        <v>130.59524467423566</v>
      </c>
      <c r="J76" s="2">
        <f>(J$9)/J$16*('data sources'!$I69+'data sources'!B$60)</f>
        <v>181.77024467423564</v>
      </c>
    </row>
    <row r="77" spans="1:10" x14ac:dyDescent="0.25">
      <c r="A77" s="1">
        <v>2031</v>
      </c>
      <c r="B77" s="2">
        <f>(B$9)/B$16*'data sources'!$I70</f>
        <v>210.1055621138928</v>
      </c>
      <c r="C77" s="2">
        <f>(C$9)/C$16*'data sources'!$I70</f>
        <v>210.1055621138928</v>
      </c>
      <c r="D77" s="2">
        <f>(D$9)/D$16*'data sources'!$I70</f>
        <v>141.82125442687763</v>
      </c>
      <c r="E77" s="55">
        <f>(E$9)/E$16*'data sources'!$I70</f>
        <v>210.1055621138928</v>
      </c>
      <c r="F77" s="2">
        <f>(F$9)/F$16*'data sources'!$I70</f>
        <v>141.82125442687763</v>
      </c>
      <c r="G77" s="2">
        <f>(G$9)/G$16*'data sources'!$I70</f>
        <v>210.1055621138928</v>
      </c>
      <c r="H77" s="2">
        <f>(H$9)/H$16*'data sources'!$I70</f>
        <v>141.82125442687763</v>
      </c>
      <c r="I77" s="2">
        <f>(I$9)/I$16*'data sources'!$I70</f>
        <v>141.82125442687763</v>
      </c>
      <c r="J77" s="2">
        <f>(J$9)/J$16*('data sources'!$I70+'data sources'!B$60)</f>
        <v>192.99625442687764</v>
      </c>
    </row>
    <row r="78" spans="1:10" x14ac:dyDescent="0.25">
      <c r="A78" s="1">
        <v>2032</v>
      </c>
      <c r="B78" s="2">
        <f>(B$9)/B$16*'data sources'!$I71</f>
        <v>224.85670827865397</v>
      </c>
      <c r="C78" s="2">
        <f>(C$9)/C$16*'data sources'!$I71</f>
        <v>224.85670827865397</v>
      </c>
      <c r="D78" s="2">
        <f>(D$9)/D$16*'data sources'!$I71</f>
        <v>151.77827808809144</v>
      </c>
      <c r="E78" s="55">
        <f>(E$9)/E$16*'data sources'!$I71</f>
        <v>224.85670827865397</v>
      </c>
      <c r="F78" s="2">
        <f>(F$9)/F$16*'data sources'!$I71</f>
        <v>151.77827808809144</v>
      </c>
      <c r="G78" s="2">
        <f>(G$9)/G$16*'data sources'!$I71</f>
        <v>224.85670827865397</v>
      </c>
      <c r="H78" s="2">
        <f>(H$9)/H$16*'data sources'!$I71</f>
        <v>151.77827808809144</v>
      </c>
      <c r="I78" s="2">
        <f>(I$9)/I$16*'data sources'!$I71</f>
        <v>151.77827808809144</v>
      </c>
      <c r="J78" s="2">
        <f>(J$9)/J$16*('data sources'!$I71+'data sources'!B$60)</f>
        <v>202.95327808809142</v>
      </c>
    </row>
    <row r="79" spans="1:10" x14ac:dyDescent="0.25">
      <c r="A79" s="1">
        <v>2033</v>
      </c>
      <c r="B79" s="2">
        <f>(B$9)/B$16*'data sources'!$I72</f>
        <v>236.77275122193126</v>
      </c>
      <c r="C79" s="2">
        <f>(C$9)/C$16*'data sources'!$I72</f>
        <v>236.77275122193126</v>
      </c>
      <c r="D79" s="2">
        <f>(D$9)/D$16*'data sources'!$I72</f>
        <v>159.82160707480361</v>
      </c>
      <c r="E79" s="55">
        <f>(E$9)/E$16*'data sources'!$I72</f>
        <v>236.77275122193126</v>
      </c>
      <c r="F79" s="2">
        <f>(F$9)/F$16*'data sources'!$I72</f>
        <v>159.82160707480361</v>
      </c>
      <c r="G79" s="2">
        <f>(G$9)/G$16*'data sources'!$I72</f>
        <v>236.77275122193126</v>
      </c>
      <c r="H79" s="2">
        <f>(H$9)/H$16*'data sources'!$I72</f>
        <v>159.82160707480361</v>
      </c>
      <c r="I79" s="2">
        <f>(I$9)/I$16*'data sources'!$I72</f>
        <v>159.82160707480361</v>
      </c>
      <c r="J79" s="2">
        <f>(J$9)/J$16*('data sources'!$I72+'data sources'!B$60)</f>
        <v>210.99660707480359</v>
      </c>
    </row>
    <row r="80" spans="1:10" x14ac:dyDescent="0.25">
      <c r="A80" s="1">
        <v>2034</v>
      </c>
      <c r="B80" s="2">
        <f>(B$9)/B$16*'data sources'!$I73</f>
        <v>253.81689834421485</v>
      </c>
      <c r="C80" s="2">
        <f>(C$9)/C$16*'data sources'!$I73</f>
        <v>253.81689834421485</v>
      </c>
      <c r="D80" s="2">
        <f>(D$9)/D$16*'data sources'!$I73</f>
        <v>171.32640638234503</v>
      </c>
      <c r="E80" s="55">
        <f>(E$9)/E$16*'data sources'!$I73</f>
        <v>253.81689834421485</v>
      </c>
      <c r="F80" s="2">
        <f>(F$9)/F$16*'data sources'!$I73</f>
        <v>171.32640638234503</v>
      </c>
      <c r="G80" s="2">
        <f>(G$9)/G$16*'data sources'!$I73</f>
        <v>253.81689834421485</v>
      </c>
      <c r="H80" s="2">
        <f>(H$9)/H$16*'data sources'!$I73</f>
        <v>171.32640638234503</v>
      </c>
      <c r="I80" s="2">
        <f>(I$9)/I$16*'data sources'!$I73</f>
        <v>171.32640638234503</v>
      </c>
      <c r="J80" s="2">
        <f>(J$9)/J$16*('data sources'!$I73+'data sources'!B$60)</f>
        <v>222.50140638234504</v>
      </c>
    </row>
    <row r="81" spans="1:10" x14ac:dyDescent="0.25">
      <c r="A81" s="1">
        <v>2035</v>
      </c>
      <c r="B81" s="2">
        <f>(B$9)/B$16*'data sources'!$I74</f>
        <v>265.23229871931625</v>
      </c>
      <c r="C81" s="2">
        <f>(C$9)/C$16*'data sources'!$I74</f>
        <v>265.23229871931625</v>
      </c>
      <c r="D81" s="2">
        <f>(D$9)/D$16*'data sources'!$I74</f>
        <v>179.03180163553847</v>
      </c>
      <c r="E81" s="55">
        <f>(E$9)/E$16*'data sources'!$I74</f>
        <v>265.23229871931625</v>
      </c>
      <c r="F81" s="2">
        <f>(F$9)/F$16*'data sources'!$I74</f>
        <v>179.03180163553847</v>
      </c>
      <c r="G81" s="2">
        <f>(G$9)/G$16*'data sources'!$I74</f>
        <v>265.23229871931625</v>
      </c>
      <c r="H81" s="2">
        <f>(H$9)/H$16*'data sources'!$I74</f>
        <v>179.03180163553847</v>
      </c>
      <c r="I81" s="2">
        <f>(I$9)/I$16*'data sources'!$I74</f>
        <v>179.03180163553847</v>
      </c>
      <c r="J81" s="2">
        <f>(J$9)/J$16*('data sources'!$I74+'data sources'!B$60)</f>
        <v>230.20680163553848</v>
      </c>
    </row>
    <row r="82" spans="1:10" x14ac:dyDescent="0.25">
      <c r="A82" s="1">
        <v>2036</v>
      </c>
      <c r="B82" s="2">
        <f>(B$9)/B$16*'data sources'!$I75</f>
        <v>270.85925369975701</v>
      </c>
      <c r="C82" s="2">
        <f>(C$9)/C$16*'data sources'!$I75</f>
        <v>270.85925369975701</v>
      </c>
      <c r="D82" s="2">
        <f>(D$9)/D$16*'data sources'!$I75</f>
        <v>182.829996247336</v>
      </c>
      <c r="E82" s="55">
        <f>(E$9)/E$16*'data sources'!$I75</f>
        <v>270.85925369975701</v>
      </c>
      <c r="F82" s="2">
        <f>(F$9)/F$16*'data sources'!$I75</f>
        <v>182.829996247336</v>
      </c>
      <c r="G82" s="2">
        <f>(G$9)/G$16*'data sources'!$I75</f>
        <v>270.85925369975701</v>
      </c>
      <c r="H82" s="2">
        <f>(H$9)/H$16*'data sources'!$I75</f>
        <v>182.829996247336</v>
      </c>
      <c r="I82" s="2">
        <f>(I$9)/I$16*'data sources'!$I75</f>
        <v>182.829996247336</v>
      </c>
      <c r="J82" s="2">
        <f>(J$9)/J$16*('data sources'!$I75+'data sources'!B$60)</f>
        <v>234.00499624733598</v>
      </c>
    </row>
    <row r="83" spans="1:10" x14ac:dyDescent="0.25">
      <c r="A83" s="1">
        <v>2037</v>
      </c>
      <c r="B83" s="2">
        <f>(B$9)/B$16*'data sources'!$I76</f>
        <v>288.24504402110011</v>
      </c>
      <c r="C83" s="2">
        <f>(C$9)/C$16*'data sources'!$I76</f>
        <v>288.24504402110011</v>
      </c>
      <c r="D83" s="2"/>
      <c r="E83" s="55">
        <f>(E$9)/E$16*'data sources'!$I76</f>
        <v>288.24504402110011</v>
      </c>
      <c r="F83" s="2">
        <f>(F$9)/F$16*'data sources'!$I76</f>
        <v>194.56540471424256</v>
      </c>
      <c r="G83" s="2">
        <f>(G$9)/G$16*'data sources'!$I76</f>
        <v>288.24504402110011</v>
      </c>
      <c r="H83" s="2">
        <f>(H$9)/H$16*'data sources'!$I76</f>
        <v>194.56540471424256</v>
      </c>
      <c r="I83" s="2">
        <f>(I$9)/I$16*'data sources'!$I76</f>
        <v>194.56540471424256</v>
      </c>
      <c r="J83" s="2">
        <f>(J$9)/J$16*('data sources'!$I76+'data sources'!B$60)</f>
        <v>245.74040471424257</v>
      </c>
    </row>
    <row r="84" spans="1:10" x14ac:dyDescent="0.25">
      <c r="A84" s="1">
        <v>2038</v>
      </c>
      <c r="B84" s="2">
        <f>(B$9)/B$16*'data sources'!$I77</f>
        <v>309.5839196654008</v>
      </c>
      <c r="C84" s="2">
        <f>(C$9)/C$16*'data sources'!$I77</f>
        <v>309.5839196654008</v>
      </c>
      <c r="D84" s="2"/>
      <c r="E84" s="55"/>
      <c r="F84" s="2">
        <f>(F$9)/F$16*'data sources'!$I77</f>
        <v>208.96914577414555</v>
      </c>
      <c r="G84" s="2">
        <f>(G$9)/G$16*'data sources'!$I77</f>
        <v>309.5839196654008</v>
      </c>
      <c r="H84" s="2">
        <f>(H$9)/H$16*'data sources'!$I77</f>
        <v>208.96914577414555</v>
      </c>
      <c r="I84" s="2">
        <f>(I$9)/I$16*'data sources'!$I77</f>
        <v>208.96914577414555</v>
      </c>
      <c r="J84" s="2">
        <f>(J$9)/J$16*('data sources'!$I77+'data sources'!B$60)</f>
        <v>260.14414577414556</v>
      </c>
    </row>
    <row r="85" spans="1:10" x14ac:dyDescent="0.25">
      <c r="A85" s="1">
        <v>2039</v>
      </c>
      <c r="B85" s="2">
        <f>(B$9)/B$16*'data sources'!$I78</f>
        <v>321.20741051260489</v>
      </c>
      <c r="C85" s="2">
        <f>(C$9)/C$16*'data sources'!$I78</f>
        <v>321.20741051260489</v>
      </c>
      <c r="D85" s="2"/>
      <c r="E85" s="55"/>
      <c r="F85" s="2"/>
      <c r="G85" s="2">
        <f>(G$9)/G$16*'data sources'!$I78</f>
        <v>321.20741051260489</v>
      </c>
      <c r="H85" s="2">
        <f>(H$9)/H$16*'data sources'!$I78</f>
        <v>216.8150020960083</v>
      </c>
      <c r="I85" s="2">
        <f>(I$9)/I$16*'data sources'!$I78</f>
        <v>216.8150020960083</v>
      </c>
      <c r="J85" s="2">
        <f>(J$9)/J$16*('data sources'!$I78+'data sources'!B$60)</f>
        <v>267.99000209600831</v>
      </c>
    </row>
    <row r="86" spans="1:10" x14ac:dyDescent="0.25">
      <c r="A86" s="1">
        <v>2040</v>
      </c>
      <c r="B86" s="2"/>
      <c r="C86" s="2"/>
      <c r="D86" s="2"/>
      <c r="E86" s="55"/>
      <c r="F86" s="2"/>
      <c r="G86" s="2"/>
      <c r="H86" s="2">
        <f>(H$9)/H$16*'data sources'!$I79</f>
        <v>224.14955815063303</v>
      </c>
      <c r="I86" s="2">
        <f>(I$9)/I$16*'data sources'!$I79</f>
        <v>224.14955815063303</v>
      </c>
      <c r="J86" s="2"/>
    </row>
    <row r="87" spans="1:10" x14ac:dyDescent="0.25">
      <c r="A87" s="1">
        <v>2041</v>
      </c>
      <c r="D87" s="1"/>
      <c r="E87" s="58"/>
      <c r="F87" s="1"/>
      <c r="G87" s="1"/>
      <c r="H87" s="1"/>
      <c r="I87" s="2">
        <f>(I$9)/I$16*'data sources'!$I80</f>
        <v>231.28847363128665</v>
      </c>
      <c r="J87" s="1"/>
    </row>
    <row r="88" spans="1:10" x14ac:dyDescent="0.25">
      <c r="A88" s="1">
        <v>2042</v>
      </c>
      <c r="D88" s="1"/>
      <c r="E88" s="58"/>
      <c r="F88" s="1"/>
      <c r="G88" s="1"/>
      <c r="H88" s="1"/>
      <c r="I88" s="1"/>
      <c r="J88" s="1"/>
    </row>
    <row r="89" spans="1:10" x14ac:dyDescent="0.25">
      <c r="A89" s="1">
        <v>2043</v>
      </c>
      <c r="D89" s="1"/>
      <c r="E89" s="58"/>
      <c r="F89" s="1"/>
      <c r="G89" s="1"/>
      <c r="H89" s="1"/>
      <c r="I89" s="1"/>
      <c r="J89" s="1"/>
    </row>
    <row r="90" spans="1:10" x14ac:dyDescent="0.25">
      <c r="A90" s="1">
        <v>2044</v>
      </c>
      <c r="D90" s="1"/>
      <c r="E90" s="58"/>
      <c r="F90" s="1"/>
      <c r="G90" s="1"/>
      <c r="H90" s="1"/>
      <c r="I90" s="1"/>
      <c r="J90" s="1"/>
    </row>
    <row r="91" spans="1:10" x14ac:dyDescent="0.25">
      <c r="A91" s="1">
        <v>2045</v>
      </c>
      <c r="D91" s="1"/>
      <c r="E91" s="58"/>
      <c r="F91" s="1"/>
      <c r="G91" s="1"/>
      <c r="H91" s="1"/>
      <c r="I91" s="1"/>
      <c r="J91" s="1"/>
    </row>
    <row r="92" spans="1:10" x14ac:dyDescent="0.25">
      <c r="A92" s="1">
        <v>2046</v>
      </c>
      <c r="D92" s="1"/>
      <c r="E92" s="58"/>
      <c r="F92" s="1"/>
      <c r="G92" s="1"/>
      <c r="H92" s="1"/>
      <c r="I92" s="1"/>
      <c r="J92" s="1"/>
    </row>
    <row r="93" spans="1:10" x14ac:dyDescent="0.25">
      <c r="A93" s="1">
        <v>2047</v>
      </c>
      <c r="D93" s="1"/>
      <c r="E93" s="58"/>
      <c r="F93" s="1"/>
      <c r="G93" s="1"/>
      <c r="H93" s="1"/>
      <c r="I93" s="1"/>
      <c r="J93" s="1"/>
    </row>
    <row r="94" spans="1:10" x14ac:dyDescent="0.25">
      <c r="A94" s="1">
        <v>2048</v>
      </c>
      <c r="D94" s="1"/>
      <c r="E94" s="58"/>
      <c r="F94" s="1"/>
      <c r="G94" s="1"/>
      <c r="H94" s="1"/>
      <c r="I94" s="1"/>
      <c r="J94" s="1"/>
    </row>
    <row r="95" spans="1:10" x14ac:dyDescent="0.25">
      <c r="A95" s="1">
        <v>2049</v>
      </c>
      <c r="D95" s="1"/>
      <c r="E95" s="58"/>
      <c r="F95" s="1"/>
      <c r="G95" s="1"/>
      <c r="H95" s="1"/>
      <c r="I95" s="1"/>
      <c r="J95" s="1"/>
    </row>
    <row r="96" spans="1:10" x14ac:dyDescent="0.25">
      <c r="A96" s="1">
        <v>2050</v>
      </c>
      <c r="D96" s="1"/>
      <c r="E96" s="58"/>
      <c r="F96" s="1"/>
      <c r="G96" s="1"/>
      <c r="H96" s="1"/>
      <c r="I96" s="1"/>
      <c r="J96" s="1"/>
    </row>
    <row r="97" spans="1:10" x14ac:dyDescent="0.25">
      <c r="A97" s="1"/>
      <c r="D97" s="1"/>
      <c r="E97" s="58"/>
      <c r="F97" s="1"/>
      <c r="G97" s="1"/>
      <c r="H97" s="1"/>
      <c r="I97" s="1"/>
      <c r="J97" s="1"/>
    </row>
    <row r="98" spans="1:10" x14ac:dyDescent="0.25">
      <c r="A98" t="s">
        <v>45</v>
      </c>
      <c r="B98" s="2">
        <f t="shared" ref="B98:J98" si="8">SUM(B100:B129)</f>
        <v>386.3225610307</v>
      </c>
      <c r="C98" s="2">
        <f t="shared" si="8"/>
        <v>386.3225610307</v>
      </c>
      <c r="D98" s="2">
        <f t="shared" si="8"/>
        <v>354.01869079208063</v>
      </c>
      <c r="E98" s="55">
        <f t="shared" si="8"/>
        <v>365.39209078451165</v>
      </c>
      <c r="F98" s="2">
        <f t="shared" si="8"/>
        <v>374.44165560215163</v>
      </c>
      <c r="G98" s="2">
        <f t="shared" si="8"/>
        <v>386.3225610307</v>
      </c>
      <c r="H98" s="2">
        <f t="shared" si="8"/>
        <v>399.42681641382785</v>
      </c>
      <c r="I98" s="2">
        <f t="shared" si="8"/>
        <v>413.07248618290009</v>
      </c>
      <c r="J98" s="2">
        <f t="shared" si="8"/>
        <v>386.3225610307</v>
      </c>
    </row>
    <row r="99" spans="1:10" x14ac:dyDescent="0.25">
      <c r="A99" t="s">
        <v>46</v>
      </c>
      <c r="B99">
        <f t="shared" ref="B99:J99" si="9">(1.12*B$14-0.02*B$14*B$14)/3.413</f>
        <v>3.2757105186053339</v>
      </c>
      <c r="C99">
        <f t="shared" si="9"/>
        <v>3.2757105186053339</v>
      </c>
      <c r="D99">
        <f t="shared" si="9"/>
        <v>3.2757105186053339</v>
      </c>
      <c r="E99" s="54">
        <f t="shared" si="9"/>
        <v>3.2757105186053339</v>
      </c>
      <c r="F99">
        <f t="shared" si="9"/>
        <v>3.2757105186053339</v>
      </c>
      <c r="G99">
        <f t="shared" si="9"/>
        <v>3.2757105186053339</v>
      </c>
      <c r="H99">
        <f t="shared" si="9"/>
        <v>3.2757105186053339</v>
      </c>
      <c r="I99">
        <f t="shared" si="9"/>
        <v>3.2757105186053339</v>
      </c>
      <c r="J99">
        <f t="shared" si="9"/>
        <v>3.2757105186053339</v>
      </c>
    </row>
    <row r="100" spans="1:10" x14ac:dyDescent="0.25">
      <c r="A100" s="1">
        <v>2021</v>
      </c>
      <c r="D100" s="1"/>
      <c r="E100" s="58"/>
      <c r="F100" s="1"/>
      <c r="G100" s="1"/>
      <c r="H100" s="1"/>
      <c r="I100" s="1"/>
      <c r="J100" s="1"/>
    </row>
    <row r="101" spans="1:10" x14ac:dyDescent="0.25">
      <c r="A101" s="1">
        <v>2022</v>
      </c>
      <c r="D101" s="2">
        <f>D$8/D$99*'data sources'!$K61</f>
        <v>16.615015308522565</v>
      </c>
      <c r="E101" s="58"/>
      <c r="F101" s="1"/>
      <c r="G101" s="1"/>
      <c r="H101" s="1"/>
      <c r="I101" s="1"/>
      <c r="J101" s="1"/>
    </row>
    <row r="102" spans="1:10" x14ac:dyDescent="0.25">
      <c r="A102" s="1">
        <v>2023</v>
      </c>
      <c r="B102" s="2"/>
      <c r="C102" s="2"/>
      <c r="D102" s="2">
        <f>D$8/D$99*'data sources'!$K62</f>
        <v>20.709158657159445</v>
      </c>
      <c r="E102" s="55">
        <f>E$8/E$99*'data sources'!$K62</f>
        <v>20.709158657159445</v>
      </c>
      <c r="F102" s="2"/>
      <c r="G102" s="2"/>
      <c r="H102" s="2"/>
      <c r="I102" s="2"/>
      <c r="J102" s="2"/>
    </row>
    <row r="103" spans="1:10" x14ac:dyDescent="0.25">
      <c r="A103" s="1">
        <v>2024</v>
      </c>
      <c r="B103" s="2"/>
      <c r="C103" s="2"/>
      <c r="D103" s="2">
        <f>D$8/D$99*'data sources'!$K63</f>
        <v>19.82444255715108</v>
      </c>
      <c r="E103" s="55">
        <f>E$8/E$99*'data sources'!$K63</f>
        <v>19.82444255715108</v>
      </c>
      <c r="F103" s="2">
        <f>F$8/F$99*'data sources'!$K63</f>
        <v>19.82444255715108</v>
      </c>
      <c r="G103" s="2"/>
      <c r="H103" s="2"/>
      <c r="I103" s="2"/>
      <c r="J103" s="2"/>
    </row>
    <row r="104" spans="1:10" x14ac:dyDescent="0.25">
      <c r="A104" s="1">
        <v>2025</v>
      </c>
      <c r="B104" s="2">
        <f>B$8/B$99*'data sources'!$K64</f>
        <v>20.576426096055211</v>
      </c>
      <c r="C104" s="2">
        <f>C$8/C$99*'data sources'!$K64</f>
        <v>20.576426096055211</v>
      </c>
      <c r="D104" s="2">
        <f>D$8/D$99*'data sources'!$K64</f>
        <v>20.576426096055211</v>
      </c>
      <c r="E104" s="55">
        <f>E$8/E$99*'data sources'!$K64</f>
        <v>20.576426096055211</v>
      </c>
      <c r="F104" s="2">
        <f>F$8/F$99*'data sources'!$K64</f>
        <v>20.576426096055211</v>
      </c>
      <c r="G104" s="2">
        <f>G$8/G$99*'data sources'!$K64</f>
        <v>20.576426096055211</v>
      </c>
      <c r="H104" s="2"/>
      <c r="I104" s="2"/>
      <c r="J104" s="2">
        <f>J$8/J$99*'data sources'!$K64</f>
        <v>20.576426096055211</v>
      </c>
    </row>
    <row r="105" spans="1:10" x14ac:dyDescent="0.25">
      <c r="A105" s="1">
        <v>2026</v>
      </c>
      <c r="B105" s="2">
        <f>B$8/B$99*'data sources'!$K65</f>
        <v>23.838527028916136</v>
      </c>
      <c r="C105" s="2">
        <f>C$8/C$99*'data sources'!$K65</f>
        <v>23.838527028916136</v>
      </c>
      <c r="D105" s="2">
        <f>D$8/D$99*'data sources'!$K65</f>
        <v>23.838527028916136</v>
      </c>
      <c r="E105" s="55">
        <f>E$8/E$99*'data sources'!$K65</f>
        <v>23.838527028916136</v>
      </c>
      <c r="F105" s="2">
        <f>F$8/F$99*'data sources'!$K65</f>
        <v>23.838527028916136</v>
      </c>
      <c r="G105" s="2">
        <f>G$8/G$99*'data sources'!$K65</f>
        <v>23.838527028916136</v>
      </c>
      <c r="H105" s="2">
        <f>H$8/H$99*'data sources'!$K65</f>
        <v>23.838527028916136</v>
      </c>
      <c r="I105" s="2"/>
      <c r="J105" s="2">
        <f>J$8/J$99*'data sources'!$K65</f>
        <v>23.838527028916136</v>
      </c>
    </row>
    <row r="106" spans="1:10" x14ac:dyDescent="0.25">
      <c r="A106" s="1">
        <v>2027</v>
      </c>
      <c r="B106" s="2">
        <f>B$8/B$99*'data sources'!$K66</f>
        <v>23.394517943295064</v>
      </c>
      <c r="C106" s="2">
        <f>C$8/C$99*'data sources'!$K66</f>
        <v>23.394517943295064</v>
      </c>
      <c r="D106" s="2">
        <f>D$8/D$99*'data sources'!$K66</f>
        <v>23.394517943295064</v>
      </c>
      <c r="E106" s="55">
        <f>E$8/E$99*'data sources'!$K66</f>
        <v>23.394517943295064</v>
      </c>
      <c r="F106" s="2">
        <f>F$8/F$99*'data sources'!$K66</f>
        <v>23.394517943295064</v>
      </c>
      <c r="G106" s="2">
        <f>G$8/G$99*'data sources'!$K66</f>
        <v>23.394517943295064</v>
      </c>
      <c r="H106" s="2">
        <f>H$8/H$99*'data sources'!$K66</f>
        <v>23.394517943295064</v>
      </c>
      <c r="I106" s="2">
        <f>I$8/I$99*'data sources'!$K66</f>
        <v>23.394517943295064</v>
      </c>
      <c r="J106" s="2">
        <f>J$8/J$99*'data sources'!$K66</f>
        <v>23.394517943295064</v>
      </c>
    </row>
    <row r="107" spans="1:10" x14ac:dyDescent="0.25">
      <c r="A107" s="1">
        <v>2028</v>
      </c>
      <c r="B107" s="2">
        <f>B$8/B$99*'data sources'!$K67</f>
        <v>23.88855529405561</v>
      </c>
      <c r="C107" s="2">
        <f>C$8/C$99*'data sources'!$K67</f>
        <v>23.88855529405561</v>
      </c>
      <c r="D107" s="2">
        <f>D$8/D$99*'data sources'!$K67</f>
        <v>23.88855529405561</v>
      </c>
      <c r="E107" s="55">
        <f>E$8/E$99*'data sources'!$K67</f>
        <v>23.88855529405561</v>
      </c>
      <c r="F107" s="2">
        <f>F$8/F$99*'data sources'!$K67</f>
        <v>23.88855529405561</v>
      </c>
      <c r="G107" s="2">
        <f>G$8/G$99*'data sources'!$K67</f>
        <v>23.88855529405561</v>
      </c>
      <c r="H107" s="2">
        <f>H$8/H$99*'data sources'!$K67</f>
        <v>23.88855529405561</v>
      </c>
      <c r="I107" s="2">
        <f>I$8/I$99*'data sources'!$K67</f>
        <v>23.88855529405561</v>
      </c>
      <c r="J107" s="2">
        <f>J$8/J$99*'data sources'!$K67</f>
        <v>23.88855529405561</v>
      </c>
    </row>
    <row r="108" spans="1:10" x14ac:dyDescent="0.25">
      <c r="A108" s="1">
        <v>2029</v>
      </c>
      <c r="B108" s="2">
        <f>B$8/B$99*'data sources'!$K68</f>
        <v>23.830868459160076</v>
      </c>
      <c r="C108" s="2">
        <f>C$8/C$99*'data sources'!$K68</f>
        <v>23.830868459160076</v>
      </c>
      <c r="D108" s="2">
        <f>D$8/D$99*'data sources'!$K68</f>
        <v>23.830868459160076</v>
      </c>
      <c r="E108" s="55">
        <f>E$8/E$99*'data sources'!$K68</f>
        <v>23.830868459160076</v>
      </c>
      <c r="F108" s="2">
        <f>F$8/F$99*'data sources'!$K68</f>
        <v>23.830868459160076</v>
      </c>
      <c r="G108" s="2">
        <f>G$8/G$99*'data sources'!$K68</f>
        <v>23.830868459160076</v>
      </c>
      <c r="H108" s="2">
        <f>H$8/H$99*'data sources'!$K68</f>
        <v>23.830868459160076</v>
      </c>
      <c r="I108" s="2">
        <f>I$8/I$99*'data sources'!$K68</f>
        <v>23.830868459160076</v>
      </c>
      <c r="J108" s="2">
        <f>J$8/J$99*'data sources'!$K68</f>
        <v>23.830868459160076</v>
      </c>
    </row>
    <row r="109" spans="1:10" x14ac:dyDescent="0.25">
      <c r="A109" s="1">
        <v>2030</v>
      </c>
      <c r="B109" s="2">
        <f>B$8/B$99*'data sources'!$K69</f>
        <v>26.194060720507352</v>
      </c>
      <c r="C109" s="2">
        <f>C$8/C$99*'data sources'!$K69</f>
        <v>26.194060720507352</v>
      </c>
      <c r="D109" s="2">
        <f>D$8/D$99*'data sources'!$K69</f>
        <v>26.194060720507352</v>
      </c>
      <c r="E109" s="55">
        <f>E$8/E$99*'data sources'!$K69</f>
        <v>26.194060720507352</v>
      </c>
      <c r="F109" s="2">
        <f>F$8/F$99*'data sources'!$K69</f>
        <v>26.194060720507352</v>
      </c>
      <c r="G109" s="2">
        <f>G$8/G$99*'data sources'!$K69</f>
        <v>26.194060720507352</v>
      </c>
      <c r="H109" s="2">
        <f>H$8/H$99*'data sources'!$K69</f>
        <v>26.194060720507352</v>
      </c>
      <c r="I109" s="2">
        <f>I$8/I$99*'data sources'!$K69</f>
        <v>26.194060720507352</v>
      </c>
      <c r="J109" s="2">
        <f>J$8/J$99*'data sources'!$K69</f>
        <v>26.194060720507352</v>
      </c>
    </row>
    <row r="110" spans="1:10" x14ac:dyDescent="0.25">
      <c r="A110" s="1">
        <v>2031</v>
      </c>
      <c r="B110" s="2">
        <f>B$8/B$99*'data sources'!$K70</f>
        <v>25.76741200557198</v>
      </c>
      <c r="C110" s="2">
        <f>C$8/C$99*'data sources'!$K70</f>
        <v>25.76741200557198</v>
      </c>
      <c r="D110" s="2">
        <f>D$8/D$99*'data sources'!$K70</f>
        <v>25.76741200557198</v>
      </c>
      <c r="E110" s="55">
        <f>E$8/E$99*'data sources'!$K70</f>
        <v>25.76741200557198</v>
      </c>
      <c r="F110" s="2">
        <f>F$8/F$99*'data sources'!$K70</f>
        <v>25.76741200557198</v>
      </c>
      <c r="G110" s="2">
        <f>G$8/G$99*'data sources'!$K70</f>
        <v>25.76741200557198</v>
      </c>
      <c r="H110" s="2">
        <f>H$8/H$99*'data sources'!$K70</f>
        <v>25.76741200557198</v>
      </c>
      <c r="I110" s="2">
        <f>I$8/I$99*'data sources'!$K70</f>
        <v>25.76741200557198</v>
      </c>
      <c r="J110" s="2">
        <f>J$8/J$99*'data sources'!$K70</f>
        <v>25.76741200557198</v>
      </c>
    </row>
    <row r="111" spans="1:10" x14ac:dyDescent="0.25">
      <c r="A111" s="1">
        <v>2032</v>
      </c>
      <c r="B111" s="2">
        <f>B$8/B$99*'data sources'!$K71</f>
        <v>24.815975515467326</v>
      </c>
      <c r="C111" s="2">
        <f>C$8/C$99*'data sources'!$K71</f>
        <v>24.815975515467326</v>
      </c>
      <c r="D111" s="2">
        <f>D$8/D$99*'data sources'!$K71</f>
        <v>24.815975515467326</v>
      </c>
      <c r="E111" s="55">
        <f>E$8/E$99*'data sources'!$K71</f>
        <v>24.815975515467326</v>
      </c>
      <c r="F111" s="2">
        <f>F$8/F$99*'data sources'!$K71</f>
        <v>24.815975515467326</v>
      </c>
      <c r="G111" s="2">
        <f>G$8/G$99*'data sources'!$K71</f>
        <v>24.815975515467326</v>
      </c>
      <c r="H111" s="2">
        <f>H$8/H$99*'data sources'!$K71</f>
        <v>24.815975515467326</v>
      </c>
      <c r="I111" s="2">
        <f>I$8/I$99*'data sources'!$K71</f>
        <v>24.815975515467326</v>
      </c>
      <c r="J111" s="2">
        <f>J$8/J$99*'data sources'!$K71</f>
        <v>24.815975515467326</v>
      </c>
    </row>
    <row r="112" spans="1:10" x14ac:dyDescent="0.25">
      <c r="A112" s="1">
        <v>2033</v>
      </c>
      <c r="B112" s="2">
        <f>B$8/B$99*'data sources'!$K72</f>
        <v>25.112439658177717</v>
      </c>
      <c r="C112" s="2">
        <f>C$8/C$99*'data sources'!$K72</f>
        <v>25.112439658177717</v>
      </c>
      <c r="D112" s="2">
        <f>D$8/D$99*'data sources'!$K72</f>
        <v>25.112439658177717</v>
      </c>
      <c r="E112" s="55">
        <f>E$8/E$99*'data sources'!$K72</f>
        <v>25.112439658177717</v>
      </c>
      <c r="F112" s="2">
        <f>F$8/F$99*'data sources'!$K72</f>
        <v>25.112439658177717</v>
      </c>
      <c r="G112" s="2">
        <f>G$8/G$99*'data sources'!$K72</f>
        <v>25.112439658177717</v>
      </c>
      <c r="H112" s="2">
        <f>H$8/H$99*'data sources'!$K72</f>
        <v>25.112439658177717</v>
      </c>
      <c r="I112" s="2">
        <f>I$8/I$99*'data sources'!$K72</f>
        <v>25.112439658177717</v>
      </c>
      <c r="J112" s="2">
        <f>J$8/J$99*'data sources'!$K72</f>
        <v>25.112439658177717</v>
      </c>
    </row>
    <row r="113" spans="1:10" x14ac:dyDescent="0.25">
      <c r="A113" s="1">
        <v>2034</v>
      </c>
      <c r="B113" s="2">
        <f>B$8/B$99*'data sources'!$K73</f>
        <v>24.816421101484607</v>
      </c>
      <c r="C113" s="2">
        <f>C$8/C$99*'data sources'!$K73</f>
        <v>24.816421101484607</v>
      </c>
      <c r="D113" s="2">
        <f>D$8/D$99*'data sources'!$K73</f>
        <v>24.816421101484607</v>
      </c>
      <c r="E113" s="55">
        <f>E$8/E$99*'data sources'!$K73</f>
        <v>24.816421101484607</v>
      </c>
      <c r="F113" s="2">
        <f>F$8/F$99*'data sources'!$K73</f>
        <v>24.816421101484607</v>
      </c>
      <c r="G113" s="2">
        <f>G$8/G$99*'data sources'!$K73</f>
        <v>24.816421101484607</v>
      </c>
      <c r="H113" s="2">
        <f>H$8/H$99*'data sources'!$K73</f>
        <v>24.816421101484607</v>
      </c>
      <c r="I113" s="2">
        <f>I$8/I$99*'data sources'!$K73</f>
        <v>24.816421101484607</v>
      </c>
      <c r="J113" s="2">
        <f>J$8/J$99*'data sources'!$K73</f>
        <v>24.816421101484607</v>
      </c>
    </row>
    <row r="114" spans="1:10" x14ac:dyDescent="0.25">
      <c r="A114" s="1">
        <v>2035</v>
      </c>
      <c r="B114" s="2">
        <f>B$8/B$99*'data sources'!$K74</f>
        <v>26.934601324579475</v>
      </c>
      <c r="C114" s="2">
        <f>C$8/C$99*'data sources'!$K74</f>
        <v>26.934601324579475</v>
      </c>
      <c r="D114" s="2">
        <f>D$8/D$99*'data sources'!$K74</f>
        <v>26.934601324579475</v>
      </c>
      <c r="E114" s="55">
        <f>E$8/E$99*'data sources'!$K74</f>
        <v>26.934601324579475</v>
      </c>
      <c r="F114" s="2">
        <f>F$8/F$99*'data sources'!$K74</f>
        <v>26.934601324579475</v>
      </c>
      <c r="G114" s="2">
        <f>G$8/G$99*'data sources'!$K74</f>
        <v>26.934601324579475</v>
      </c>
      <c r="H114" s="2">
        <f>H$8/H$99*'data sources'!$K74</f>
        <v>26.934601324579475</v>
      </c>
      <c r="I114" s="2">
        <f>I$8/I$99*'data sources'!$K74</f>
        <v>26.934601324579475</v>
      </c>
      <c r="J114" s="2">
        <f>J$8/J$99*'data sources'!$K74</f>
        <v>26.934601324579475</v>
      </c>
    </row>
    <row r="115" spans="1:10" x14ac:dyDescent="0.25">
      <c r="A115" s="1">
        <v>2036</v>
      </c>
      <c r="B115" s="2">
        <f>B$8/B$99*'data sources'!$K75</f>
        <v>27.700269121976998</v>
      </c>
      <c r="C115" s="2">
        <f>C$8/C$99*'data sources'!$K75</f>
        <v>27.700269121976998</v>
      </c>
      <c r="D115" s="2">
        <f>D$8/D$99*'data sources'!$K75</f>
        <v>27.700269121976998</v>
      </c>
      <c r="E115" s="55">
        <f>E$8/E$99*'data sources'!$K75</f>
        <v>27.700269121976998</v>
      </c>
      <c r="F115" s="2">
        <f>F$8/F$99*'data sources'!$K75</f>
        <v>27.700269121976998</v>
      </c>
      <c r="G115" s="2">
        <f>G$8/G$99*'data sources'!$K75</f>
        <v>27.700269121976998</v>
      </c>
      <c r="H115" s="2">
        <f>H$8/H$99*'data sources'!$K75</f>
        <v>27.700269121976998</v>
      </c>
      <c r="I115" s="2">
        <f>I$8/I$99*'data sources'!$K75</f>
        <v>27.700269121976998</v>
      </c>
      <c r="J115" s="2">
        <f>J$8/J$99*'data sources'!$K75</f>
        <v>27.700269121976998</v>
      </c>
    </row>
    <row r="116" spans="1:10" x14ac:dyDescent="0.25">
      <c r="A116" s="1">
        <v>2037</v>
      </c>
      <c r="B116" s="2">
        <f>B$8/B$99*'data sources'!$K76</f>
        <v>27.988415300953573</v>
      </c>
      <c r="C116" s="2">
        <f>C$8/C$99*'data sources'!$K76</f>
        <v>27.988415300953573</v>
      </c>
      <c r="D116" s="2"/>
      <c r="E116" s="55">
        <f>E$8/E$99*'data sources'!$K76</f>
        <v>27.988415300953573</v>
      </c>
      <c r="F116" s="2">
        <f>F$8/F$99*'data sources'!$K76</f>
        <v>27.988415300953573</v>
      </c>
      <c r="G116" s="2">
        <f>G$8/G$99*'data sources'!$K76</f>
        <v>27.988415300953573</v>
      </c>
      <c r="H116" s="2">
        <f>H$8/H$99*'data sources'!$K76</f>
        <v>27.988415300953573</v>
      </c>
      <c r="I116" s="2">
        <f>I$8/I$99*'data sources'!$K76</f>
        <v>27.988415300953573</v>
      </c>
      <c r="J116" s="2">
        <f>J$8/J$99*'data sources'!$K76</f>
        <v>27.988415300953573</v>
      </c>
    </row>
    <row r="117" spans="1:10" x14ac:dyDescent="0.25">
      <c r="A117" s="1">
        <v>2038</v>
      </c>
      <c r="B117" s="2">
        <f>B$8/B$99*'data sources'!$K77</f>
        <v>29.758723474799428</v>
      </c>
      <c r="C117" s="2">
        <f>C$8/C$99*'data sources'!$K77</f>
        <v>29.758723474799428</v>
      </c>
      <c r="D117" s="2"/>
      <c r="E117" s="55"/>
      <c r="F117" s="2">
        <f>F$8/F$99*'data sources'!$K77</f>
        <v>29.758723474799428</v>
      </c>
      <c r="G117" s="2">
        <f>G$8/G$99*'data sources'!$K77</f>
        <v>29.758723474799428</v>
      </c>
      <c r="H117" s="2">
        <f>H$8/H$99*'data sources'!$K77</f>
        <v>29.758723474799428</v>
      </c>
      <c r="I117" s="2">
        <f>I$8/I$99*'data sources'!$K77</f>
        <v>29.758723474799428</v>
      </c>
      <c r="J117" s="2">
        <f>J$8/J$99*'data sources'!$K77</f>
        <v>29.758723474799428</v>
      </c>
    </row>
    <row r="118" spans="1:10" x14ac:dyDescent="0.25">
      <c r="A118" s="1">
        <v>2039</v>
      </c>
      <c r="B118" s="2">
        <f>B$8/B$99*'data sources'!$K78</f>
        <v>31.705347985699483</v>
      </c>
      <c r="C118" s="2">
        <f>C$8/C$99*'data sources'!$K78</f>
        <v>31.705347985699483</v>
      </c>
      <c r="D118" s="2"/>
      <c r="E118" s="55"/>
      <c r="F118" s="2"/>
      <c r="G118" s="2">
        <f>G$8/G$99*'data sources'!$K78</f>
        <v>31.705347985699483</v>
      </c>
      <c r="H118" s="2">
        <f>H$8/H$99*'data sources'!$K78</f>
        <v>31.705347985699483</v>
      </c>
      <c r="I118" s="2">
        <f>I$8/I$99*'data sources'!$K78</f>
        <v>31.705347985699483</v>
      </c>
      <c r="J118" s="2">
        <f>J$8/J$99*'data sources'!$K78</f>
        <v>31.705347985699483</v>
      </c>
    </row>
    <row r="119" spans="1:10" x14ac:dyDescent="0.25">
      <c r="A119" s="1">
        <v>2040</v>
      </c>
      <c r="B119" s="2"/>
      <c r="C119" s="2"/>
      <c r="D119" s="2"/>
      <c r="E119" s="55"/>
      <c r="F119" s="2"/>
      <c r="G119" s="2"/>
      <c r="H119" s="2">
        <f>H$8/H$99*'data sources'!$K79</f>
        <v>33.680681479183008</v>
      </c>
      <c r="I119" s="2">
        <f>I$8/I$99*'data sources'!$K79</f>
        <v>33.680681479183008</v>
      </c>
      <c r="J119" s="2"/>
    </row>
    <row r="120" spans="1:10" x14ac:dyDescent="0.25">
      <c r="A120" s="1">
        <v>2041</v>
      </c>
      <c r="D120" s="1"/>
      <c r="E120" s="58"/>
      <c r="F120" s="1"/>
      <c r="G120" s="1"/>
      <c r="H120" s="1"/>
      <c r="I120" s="2">
        <f>I$8/I$99*'data sources'!$K80</f>
        <v>37.484196797988375</v>
      </c>
      <c r="J120" s="1"/>
    </row>
    <row r="121" spans="1:10" x14ac:dyDescent="0.25">
      <c r="A121" s="1">
        <v>2042</v>
      </c>
      <c r="D121" s="1"/>
      <c r="E121" s="58"/>
      <c r="F121" s="1"/>
      <c r="G121" s="1"/>
      <c r="H121" s="1"/>
      <c r="I121" s="1"/>
      <c r="J121" s="1"/>
    </row>
    <row r="122" spans="1:10" x14ac:dyDescent="0.25">
      <c r="A122" s="1">
        <v>2043</v>
      </c>
      <c r="D122" s="1"/>
      <c r="E122" s="58"/>
      <c r="F122" s="1"/>
      <c r="G122" s="1"/>
      <c r="H122" s="1"/>
      <c r="I122" s="1"/>
      <c r="J122" s="1"/>
    </row>
    <row r="123" spans="1:10" x14ac:dyDescent="0.25">
      <c r="A123" s="1">
        <v>2044</v>
      </c>
      <c r="D123" s="1"/>
      <c r="E123" s="58"/>
      <c r="F123" s="1"/>
      <c r="G123" s="1"/>
      <c r="H123" s="1"/>
      <c r="I123" s="1"/>
      <c r="J123" s="1"/>
    </row>
    <row r="124" spans="1:10" x14ac:dyDescent="0.25">
      <c r="A124" s="1">
        <v>2045</v>
      </c>
      <c r="D124" s="1"/>
      <c r="E124" s="58"/>
      <c r="F124" s="1"/>
      <c r="G124" s="1"/>
      <c r="H124" s="1"/>
      <c r="I124" s="1"/>
      <c r="J124" s="1"/>
    </row>
    <row r="125" spans="1:10" x14ac:dyDescent="0.25">
      <c r="A125" s="1">
        <v>2046</v>
      </c>
      <c r="D125" s="1"/>
      <c r="E125" s="58"/>
      <c r="F125" s="1"/>
      <c r="G125" s="1"/>
      <c r="H125" s="1"/>
      <c r="I125" s="1"/>
      <c r="J125" s="1"/>
    </row>
    <row r="126" spans="1:10" x14ac:dyDescent="0.25">
      <c r="A126" s="1">
        <v>2047</v>
      </c>
      <c r="D126" s="1"/>
      <c r="E126" s="58"/>
      <c r="F126" s="1"/>
      <c r="G126" s="1"/>
      <c r="H126" s="1"/>
      <c r="I126" s="1"/>
      <c r="J126" s="1"/>
    </row>
    <row r="127" spans="1:10" x14ac:dyDescent="0.25">
      <c r="A127" s="1">
        <v>2048</v>
      </c>
      <c r="D127" s="1"/>
      <c r="E127" s="58"/>
      <c r="F127" s="1"/>
      <c r="G127" s="1"/>
      <c r="H127" s="1"/>
      <c r="I127" s="1"/>
      <c r="J127" s="1"/>
    </row>
    <row r="128" spans="1:10" x14ac:dyDescent="0.25">
      <c r="A128" s="1">
        <v>2049</v>
      </c>
      <c r="D128" s="1"/>
      <c r="E128" s="58"/>
      <c r="F128" s="1"/>
      <c r="G128" s="1"/>
      <c r="H128" s="1"/>
      <c r="I128" s="1"/>
      <c r="J128" s="1"/>
    </row>
    <row r="129" spans="1:10" x14ac:dyDescent="0.25">
      <c r="A129" s="1">
        <v>2050</v>
      </c>
      <c r="D129" s="1"/>
      <c r="E129" s="58"/>
      <c r="F129" s="1"/>
      <c r="G129" s="1"/>
      <c r="H129" s="1"/>
      <c r="I129" s="1"/>
      <c r="J129" s="1"/>
    </row>
    <row r="130" spans="1:10" x14ac:dyDescent="0.25">
      <c r="A130" s="1"/>
      <c r="D130" s="1"/>
      <c r="E130" s="58"/>
      <c r="F130" s="1"/>
      <c r="G130" s="1"/>
      <c r="H130" s="1"/>
      <c r="I130" s="1"/>
      <c r="J130" s="1"/>
    </row>
    <row r="131" spans="1:10" x14ac:dyDescent="0.25">
      <c r="A131" s="1" t="s">
        <v>123</v>
      </c>
      <c r="B131" s="10">
        <f>SUM(B132:B161)</f>
        <v>4100.6750019869205</v>
      </c>
      <c r="C131" s="10">
        <f t="shared" ref="C131:J131" si="10">SUM(C132:C161)</f>
        <v>4100.6750019869205</v>
      </c>
      <c r="D131" s="10">
        <f t="shared" si="10"/>
        <v>3743.3831283370605</v>
      </c>
      <c r="E131" s="10">
        <f t="shared" si="10"/>
        <v>3933.3452708160034</v>
      </c>
      <c r="F131" s="10">
        <f t="shared" si="10"/>
        <v>3988.8371460861727</v>
      </c>
      <c r="G131" s="10">
        <f t="shared" si="10"/>
        <v>4100.6750019869205</v>
      </c>
      <c r="H131" s="10">
        <f t="shared" si="10"/>
        <v>4113.6325200155379</v>
      </c>
      <c r="I131" s="10">
        <f t="shared" si="10"/>
        <v>4109.998728060541</v>
      </c>
      <c r="J131" s="10">
        <f t="shared" si="10"/>
        <v>4100.6750019869205</v>
      </c>
    </row>
    <row r="132" spans="1:10" x14ac:dyDescent="0.25">
      <c r="A132" s="1">
        <v>2021</v>
      </c>
      <c r="B132" s="10"/>
      <c r="C132" s="22"/>
      <c r="D132" s="10"/>
      <c r="E132" s="22"/>
      <c r="F132" s="10"/>
      <c r="G132" s="22"/>
      <c r="H132" s="10"/>
      <c r="I132" s="22"/>
      <c r="J132" s="10"/>
    </row>
    <row r="133" spans="1:10" x14ac:dyDescent="0.25">
      <c r="A133" s="1">
        <v>2022</v>
      </c>
      <c r="B133" s="10"/>
      <c r="C133" s="22"/>
      <c r="D133" s="34">
        <f>'data sources'!$B$25*(4*'data sources'!$L61+2*'data sources'!$L62) + 'data sources'!$B$26*6*'data sources'!$M61</f>
        <v>79.872743853191253</v>
      </c>
      <c r="E133" s="22"/>
      <c r="F133" s="10"/>
      <c r="G133" s="22"/>
      <c r="H133" s="10"/>
      <c r="I133" s="22"/>
      <c r="J133" s="10"/>
    </row>
    <row r="134" spans="1:10" x14ac:dyDescent="0.25">
      <c r="A134" s="1">
        <v>2023</v>
      </c>
      <c r="B134" s="10"/>
      <c r="C134" s="22"/>
      <c r="D134" s="34">
        <f>'data sources'!$B$25*(4*'data sources'!$L62+2*'data sources'!$L63) + 'data sources'!$B$26*6*'data sources'!$M62</f>
        <v>219.5093016610673</v>
      </c>
      <c r="E134" s="34">
        <f>'data sources'!$B$25*(4*'data sources'!$L62+2*'data sources'!$L63) + 'data sources'!$B$26*6*'data sources'!$M62</f>
        <v>219.5093016610673</v>
      </c>
      <c r="F134" s="10"/>
      <c r="G134" s="22"/>
      <c r="H134" s="10"/>
      <c r="I134" s="22"/>
      <c r="J134" s="10"/>
    </row>
    <row r="135" spans="1:10" x14ac:dyDescent="0.25">
      <c r="A135" s="1">
        <v>2024</v>
      </c>
      <c r="B135" s="10"/>
      <c r="C135" s="22"/>
      <c r="D135" s="34">
        <f>'data sources'!$B$25*(4*'data sources'!$L63+2*'data sources'!$L64) + 'data sources'!$B$26*6*'data sources'!$M63</f>
        <v>166.52436343795094</v>
      </c>
      <c r="E135" s="34">
        <f>'data sources'!$B$25*(4*'data sources'!$L63+2*'data sources'!$L64) + 'data sources'!$B$26*6*'data sources'!$M63</f>
        <v>166.52436343795094</v>
      </c>
      <c r="F135" s="34">
        <f>'data sources'!$B$25*(4*'data sources'!$L63+2*'data sources'!$L64) + 'data sources'!$B$26*6*'data sources'!$M63</f>
        <v>166.52436343795094</v>
      </c>
      <c r="G135" s="22"/>
      <c r="H135" s="10"/>
      <c r="I135" s="22"/>
      <c r="J135" s="10"/>
    </row>
    <row r="136" spans="1:10" x14ac:dyDescent="0.25">
      <c r="A136" s="1">
        <v>2025</v>
      </c>
      <c r="B136" s="34">
        <f>'data sources'!$B$25*(4*'data sources'!$L64+2*'data sources'!$L65) + 'data sources'!$B$26*6*'data sources'!$M64</f>
        <v>266.47072024656347</v>
      </c>
      <c r="C136" s="34">
        <f>'data sources'!$B$25*(4*'data sources'!$L64+2*'data sources'!$L65) + 'data sources'!$B$26*6*'data sources'!$M64</f>
        <v>266.47072024656347</v>
      </c>
      <c r="D136" s="34">
        <f>'data sources'!$B$25*(4*'data sources'!$L64+2*'data sources'!$L65) + 'data sources'!$B$26*6*'data sources'!$M64</f>
        <v>266.47072024656347</v>
      </c>
      <c r="E136" s="34">
        <f>'data sources'!$B$25*(4*'data sources'!$L64+2*'data sources'!$L65) + 'data sources'!$B$26*6*'data sources'!$M64</f>
        <v>266.47072024656347</v>
      </c>
      <c r="F136" s="34">
        <f>'data sources'!$B$25*(4*'data sources'!$L64+2*'data sources'!$L65) + 'data sources'!$B$26*6*'data sources'!$M64</f>
        <v>266.47072024656347</v>
      </c>
      <c r="G136" s="34">
        <f>'data sources'!$B$25*(4*'data sources'!$L64+2*'data sources'!$L65) + 'data sources'!$B$26*6*'data sources'!$M64</f>
        <v>266.47072024656347</v>
      </c>
      <c r="H136" s="34"/>
      <c r="I136" s="34"/>
      <c r="J136" s="34">
        <f>'data sources'!$B$25*(4*'data sources'!$L64+2*'data sources'!$L65) + 'data sources'!$B$26*6*'data sources'!$M64</f>
        <v>266.47072024656347</v>
      </c>
    </row>
    <row r="137" spans="1:10" x14ac:dyDescent="0.25">
      <c r="A137" s="1">
        <v>2026</v>
      </c>
      <c r="B137" s="34">
        <f>'data sources'!$B$25*(4*'data sources'!$L65+2*'data sources'!$L66) + 'data sources'!$B$26*6*'data sources'!$M65</f>
        <v>283.06203023017633</v>
      </c>
      <c r="C137" s="34">
        <f>'data sources'!$B$25*(4*'data sources'!$L65+2*'data sources'!$L66) + 'data sources'!$B$26*6*'data sources'!$M65</f>
        <v>283.06203023017633</v>
      </c>
      <c r="D137" s="34">
        <f>'data sources'!$B$25*(4*'data sources'!$L65+2*'data sources'!$L66) + 'data sources'!$B$26*6*'data sources'!$M65</f>
        <v>283.06203023017633</v>
      </c>
      <c r="E137" s="34">
        <f>'data sources'!$B$25*(4*'data sources'!$L65+2*'data sources'!$L66) + 'data sources'!$B$26*6*'data sources'!$M65</f>
        <v>283.06203023017633</v>
      </c>
      <c r="F137" s="34">
        <f>'data sources'!$B$25*(4*'data sources'!$L65+2*'data sources'!$L66) + 'data sources'!$B$26*6*'data sources'!$M65</f>
        <v>283.06203023017633</v>
      </c>
      <c r="G137" s="34">
        <f>'data sources'!$B$25*(4*'data sources'!$L65+2*'data sources'!$L66) + 'data sources'!$B$26*6*'data sources'!$M65</f>
        <v>283.06203023017633</v>
      </c>
      <c r="H137" s="34">
        <f>'data sources'!$B$25*(4*'data sources'!$L65+2*'data sources'!$L66) + 'data sources'!$B$26*6*'data sources'!$M65</f>
        <v>283.06203023017633</v>
      </c>
      <c r="I137" s="34"/>
      <c r="J137" s="34">
        <f>'data sources'!$B$25*(4*'data sources'!$L65+2*'data sources'!$L66) + 'data sources'!$B$26*6*'data sources'!$M65</f>
        <v>283.06203023017633</v>
      </c>
    </row>
    <row r="138" spans="1:10" x14ac:dyDescent="0.25">
      <c r="A138" s="1">
        <v>2027</v>
      </c>
      <c r="B138" s="34">
        <f>'data sources'!$B$25*(4*'data sources'!$L66+2*'data sources'!$L67) + 'data sources'!$B$26*6*'data sources'!$M66</f>
        <v>277.92488923493431</v>
      </c>
      <c r="C138" s="34">
        <f>'data sources'!$B$25*(4*'data sources'!$L66+2*'data sources'!$L67) + 'data sources'!$B$26*6*'data sources'!$M66</f>
        <v>277.92488923493431</v>
      </c>
      <c r="D138" s="34">
        <f>'data sources'!$B$25*(4*'data sources'!$L66+2*'data sources'!$L67) + 'data sources'!$B$26*6*'data sources'!$M66</f>
        <v>277.92488923493431</v>
      </c>
      <c r="E138" s="34">
        <f>'data sources'!$B$25*(4*'data sources'!$L66+2*'data sources'!$L67) + 'data sources'!$B$26*6*'data sources'!$M66</f>
        <v>277.92488923493431</v>
      </c>
      <c r="F138" s="34">
        <f>'data sources'!$B$25*(4*'data sources'!$L66+2*'data sources'!$L67) + 'data sources'!$B$26*6*'data sources'!$M66</f>
        <v>277.92488923493431</v>
      </c>
      <c r="G138" s="34">
        <f>'data sources'!$B$25*(4*'data sources'!$L66+2*'data sources'!$L67) + 'data sources'!$B$26*6*'data sources'!$M66</f>
        <v>277.92488923493431</v>
      </c>
      <c r="H138" s="34">
        <f>'data sources'!$B$25*(4*'data sources'!$L66+2*'data sources'!$L67) + 'data sources'!$B$26*6*'data sources'!$M66</f>
        <v>277.92488923493431</v>
      </c>
      <c r="I138" s="34">
        <f>'data sources'!$B$25*(4*'data sources'!$L66+2*'data sources'!$L67) + 'data sources'!$B$26*6*'data sources'!$M66</f>
        <v>277.92488923493431</v>
      </c>
      <c r="J138" s="34">
        <f>'data sources'!$B$25*(4*'data sources'!$L66+2*'data sources'!$L67) + 'data sources'!$B$26*6*'data sources'!$M66</f>
        <v>277.92488923493431</v>
      </c>
    </row>
    <row r="139" spans="1:10" x14ac:dyDescent="0.25">
      <c r="A139" s="1">
        <v>2028</v>
      </c>
      <c r="B139" s="34">
        <f>'data sources'!$B$25*(4*'data sources'!$L67+2*'data sources'!$L68) + 'data sources'!$B$26*6*'data sources'!$M67</f>
        <v>237.43795140923771</v>
      </c>
      <c r="C139" s="34">
        <f>'data sources'!$B$25*(4*'data sources'!$L67+2*'data sources'!$L68) + 'data sources'!$B$26*6*'data sources'!$M67</f>
        <v>237.43795140923771</v>
      </c>
      <c r="D139" s="34">
        <f>'data sources'!$B$25*(4*'data sources'!$L67+2*'data sources'!$L68) + 'data sources'!$B$26*6*'data sources'!$M67</f>
        <v>237.43795140923771</v>
      </c>
      <c r="E139" s="34">
        <f>'data sources'!$B$25*(4*'data sources'!$L67+2*'data sources'!$L68) + 'data sources'!$B$26*6*'data sources'!$M67</f>
        <v>237.43795140923771</v>
      </c>
      <c r="F139" s="34">
        <f>'data sources'!$B$25*(4*'data sources'!$L67+2*'data sources'!$L68) + 'data sources'!$B$26*6*'data sources'!$M67</f>
        <v>237.43795140923771</v>
      </c>
      <c r="G139" s="34">
        <f>'data sources'!$B$25*(4*'data sources'!$L67+2*'data sources'!$L68) + 'data sources'!$B$26*6*'data sources'!$M67</f>
        <v>237.43795140923771</v>
      </c>
      <c r="H139" s="34">
        <f>'data sources'!$B$25*(4*'data sources'!$L67+2*'data sources'!$L68) + 'data sources'!$B$26*6*'data sources'!$M67</f>
        <v>237.43795140923771</v>
      </c>
      <c r="I139" s="34">
        <f>'data sources'!$B$25*(4*'data sources'!$L67+2*'data sources'!$L68) + 'data sources'!$B$26*6*'data sources'!$M67</f>
        <v>237.43795140923771</v>
      </c>
      <c r="J139" s="34">
        <f>'data sources'!$B$25*(4*'data sources'!$L67+2*'data sources'!$L68) + 'data sources'!$B$26*6*'data sources'!$M67</f>
        <v>237.43795140923771</v>
      </c>
    </row>
    <row r="140" spans="1:10" x14ac:dyDescent="0.25">
      <c r="A140" s="1">
        <v>2029</v>
      </c>
      <c r="B140" s="34">
        <f>'data sources'!$B$25*(4*'data sources'!$L68+2*'data sources'!$L69) + 'data sources'!$B$26*6*'data sources'!$M68</f>
        <v>277.39855362844236</v>
      </c>
      <c r="C140" s="34">
        <f>'data sources'!$B$25*(4*'data sources'!$L68+2*'data sources'!$L69) + 'data sources'!$B$26*6*'data sources'!$M68</f>
        <v>277.39855362844236</v>
      </c>
      <c r="D140" s="34">
        <f>'data sources'!$B$25*(4*'data sources'!$L68+2*'data sources'!$L69) + 'data sources'!$B$26*6*'data sources'!$M68</f>
        <v>277.39855362844236</v>
      </c>
      <c r="E140" s="34">
        <f>'data sources'!$B$25*(4*'data sources'!$L68+2*'data sources'!$L69) + 'data sources'!$B$26*6*'data sources'!$M68</f>
        <v>277.39855362844236</v>
      </c>
      <c r="F140" s="34">
        <f>'data sources'!$B$25*(4*'data sources'!$L68+2*'data sources'!$L69) + 'data sources'!$B$26*6*'data sources'!$M68</f>
        <v>277.39855362844236</v>
      </c>
      <c r="G140" s="34">
        <f>'data sources'!$B$25*(4*'data sources'!$L68+2*'data sources'!$L69) + 'data sources'!$B$26*6*'data sources'!$M68</f>
        <v>277.39855362844236</v>
      </c>
      <c r="H140" s="34">
        <f>'data sources'!$B$25*(4*'data sources'!$L68+2*'data sources'!$L69) + 'data sources'!$B$26*6*'data sources'!$M68</f>
        <v>277.39855362844236</v>
      </c>
      <c r="I140" s="34">
        <f>'data sources'!$B$25*(4*'data sources'!$L68+2*'data sources'!$L69) + 'data sources'!$B$26*6*'data sources'!$M68</f>
        <v>277.39855362844236</v>
      </c>
      <c r="J140" s="34">
        <f>'data sources'!$B$25*(4*'data sources'!$L68+2*'data sources'!$L69) + 'data sources'!$B$26*6*'data sources'!$M68</f>
        <v>277.39855362844236</v>
      </c>
    </row>
    <row r="141" spans="1:10" x14ac:dyDescent="0.25">
      <c r="A141" s="1">
        <v>2030</v>
      </c>
      <c r="B141" s="34">
        <f>'data sources'!$B$25*(4*'data sources'!$L69+2*'data sources'!$L70) + 'data sources'!$B$26*6*'data sources'!$M69</f>
        <v>278.69617887502716</v>
      </c>
      <c r="C141" s="34">
        <f>'data sources'!$B$25*(4*'data sources'!$L69+2*'data sources'!$L70) + 'data sources'!$B$26*6*'data sources'!$M69</f>
        <v>278.69617887502716</v>
      </c>
      <c r="D141" s="34">
        <f>'data sources'!$B$25*(4*'data sources'!$L69+2*'data sources'!$L70) + 'data sources'!$B$26*6*'data sources'!$M69</f>
        <v>278.69617887502716</v>
      </c>
      <c r="E141" s="34">
        <f>'data sources'!$B$25*(4*'data sources'!$L69+2*'data sources'!$L70) + 'data sources'!$B$26*6*'data sources'!$M69</f>
        <v>278.69617887502716</v>
      </c>
      <c r="F141" s="34">
        <f>'data sources'!$B$25*(4*'data sources'!$L69+2*'data sources'!$L70) + 'data sources'!$B$26*6*'data sources'!$M69</f>
        <v>278.69617887502716</v>
      </c>
      <c r="G141" s="34">
        <f>'data sources'!$B$25*(4*'data sources'!$L69+2*'data sources'!$L70) + 'data sources'!$B$26*6*'data sources'!$M69</f>
        <v>278.69617887502716</v>
      </c>
      <c r="H141" s="34">
        <f>'data sources'!$B$25*(4*'data sources'!$L69+2*'data sources'!$L70) + 'data sources'!$B$26*6*'data sources'!$M69</f>
        <v>278.69617887502716</v>
      </c>
      <c r="I141" s="34">
        <f>'data sources'!$B$25*(4*'data sources'!$L69+2*'data sources'!$L70) + 'data sources'!$B$26*6*'data sources'!$M69</f>
        <v>278.69617887502716</v>
      </c>
      <c r="J141" s="34">
        <f>'data sources'!$B$25*(4*'data sources'!$L69+2*'data sources'!$L70) + 'data sources'!$B$26*6*'data sources'!$M69</f>
        <v>278.69617887502716</v>
      </c>
    </row>
    <row r="142" spans="1:10" x14ac:dyDescent="0.25">
      <c r="A142" s="1">
        <v>2031</v>
      </c>
      <c r="B142" s="34">
        <f>'data sources'!$B$25*(4*'data sources'!$L70+2*'data sources'!$L71) + 'data sources'!$B$26*6*'data sources'!$M70</f>
        <v>279.94008131395344</v>
      </c>
      <c r="C142" s="34">
        <f>'data sources'!$B$25*(4*'data sources'!$L70+2*'data sources'!$L71) + 'data sources'!$B$26*6*'data sources'!$M70</f>
        <v>279.94008131395344</v>
      </c>
      <c r="D142" s="34">
        <f>'data sources'!$B$25*(4*'data sources'!$L70+2*'data sources'!$L71) + 'data sources'!$B$26*6*'data sources'!$M70</f>
        <v>279.94008131395344</v>
      </c>
      <c r="E142" s="34">
        <f>'data sources'!$B$25*(4*'data sources'!$L70+2*'data sources'!$L71) + 'data sources'!$B$26*6*'data sources'!$M70</f>
        <v>279.94008131395344</v>
      </c>
      <c r="F142" s="34">
        <f>'data sources'!$B$25*(4*'data sources'!$L70+2*'data sources'!$L71) + 'data sources'!$B$26*6*'data sources'!$M70</f>
        <v>279.94008131395344</v>
      </c>
      <c r="G142" s="34">
        <f>'data sources'!$B$25*(4*'data sources'!$L70+2*'data sources'!$L71) + 'data sources'!$B$26*6*'data sources'!$M70</f>
        <v>279.94008131395344</v>
      </c>
      <c r="H142" s="34">
        <f>'data sources'!$B$25*(4*'data sources'!$L70+2*'data sources'!$L71) + 'data sources'!$B$26*6*'data sources'!$M70</f>
        <v>279.94008131395344</v>
      </c>
      <c r="I142" s="34">
        <f>'data sources'!$B$25*(4*'data sources'!$L70+2*'data sources'!$L71) + 'data sources'!$B$26*6*'data sources'!$M70</f>
        <v>279.94008131395344</v>
      </c>
      <c r="J142" s="34">
        <f>'data sources'!$B$25*(4*'data sources'!$L70+2*'data sources'!$L71) + 'data sources'!$B$26*6*'data sources'!$M70</f>
        <v>279.94008131395344</v>
      </c>
    </row>
    <row r="143" spans="1:10" x14ac:dyDescent="0.25">
      <c r="A143" s="1">
        <v>2032</v>
      </c>
      <c r="B143" s="34">
        <f>'data sources'!$B$25*(4*'data sources'!$L71+2*'data sources'!$L72) + 'data sources'!$B$26*6*'data sources'!$M71</f>
        <v>279.81573450983478</v>
      </c>
      <c r="C143" s="34">
        <f>'data sources'!$B$25*(4*'data sources'!$L71+2*'data sources'!$L72) + 'data sources'!$B$26*6*'data sources'!$M71</f>
        <v>279.81573450983478</v>
      </c>
      <c r="D143" s="34">
        <f>'data sources'!$B$25*(4*'data sources'!$L71+2*'data sources'!$L72) + 'data sources'!$B$26*6*'data sources'!$M71</f>
        <v>279.81573450983478</v>
      </c>
      <c r="E143" s="34">
        <f>'data sources'!$B$25*(4*'data sources'!$L71+2*'data sources'!$L72) + 'data sources'!$B$26*6*'data sources'!$M71</f>
        <v>279.81573450983478</v>
      </c>
      <c r="F143" s="34">
        <f>'data sources'!$B$25*(4*'data sources'!$L71+2*'data sources'!$L72) + 'data sources'!$B$26*6*'data sources'!$M71</f>
        <v>279.81573450983478</v>
      </c>
      <c r="G143" s="34">
        <f>'data sources'!$B$25*(4*'data sources'!$L71+2*'data sources'!$L72) + 'data sources'!$B$26*6*'data sources'!$M71</f>
        <v>279.81573450983478</v>
      </c>
      <c r="H143" s="34">
        <f>'data sources'!$B$25*(4*'data sources'!$L71+2*'data sources'!$L72) + 'data sources'!$B$26*6*'data sources'!$M71</f>
        <v>279.81573450983478</v>
      </c>
      <c r="I143" s="34">
        <f>'data sources'!$B$25*(4*'data sources'!$L71+2*'data sources'!$L72) + 'data sources'!$B$26*6*'data sources'!$M71</f>
        <v>279.81573450983478</v>
      </c>
      <c r="J143" s="34">
        <f>'data sources'!$B$25*(4*'data sources'!$L71+2*'data sources'!$L72) + 'data sources'!$B$26*6*'data sources'!$M71</f>
        <v>279.81573450983478</v>
      </c>
    </row>
    <row r="144" spans="1:10" x14ac:dyDescent="0.25">
      <c r="A144" s="1">
        <v>2033</v>
      </c>
      <c r="B144" s="34">
        <f>'data sources'!$B$25*(4*'data sources'!$L72+2*'data sources'!$L73) + 'data sources'!$B$26*6*'data sources'!$M72</f>
        <v>290.35577314962808</v>
      </c>
      <c r="C144" s="34">
        <f>'data sources'!$B$25*(4*'data sources'!$L72+2*'data sources'!$L73) + 'data sources'!$B$26*6*'data sources'!$M72</f>
        <v>290.35577314962808</v>
      </c>
      <c r="D144" s="34">
        <f>'data sources'!$B$25*(4*'data sources'!$L72+2*'data sources'!$L73) + 'data sources'!$B$26*6*'data sources'!$M72</f>
        <v>290.35577314962808</v>
      </c>
      <c r="E144" s="34">
        <f>'data sources'!$B$25*(4*'data sources'!$L72+2*'data sources'!$L73) + 'data sources'!$B$26*6*'data sources'!$M72</f>
        <v>290.35577314962808</v>
      </c>
      <c r="F144" s="34">
        <f>'data sources'!$B$25*(4*'data sources'!$L72+2*'data sources'!$L73) + 'data sources'!$B$26*6*'data sources'!$M72</f>
        <v>290.35577314962808</v>
      </c>
      <c r="G144" s="34">
        <f>'data sources'!$B$25*(4*'data sources'!$L72+2*'data sources'!$L73) + 'data sources'!$B$26*6*'data sources'!$M72</f>
        <v>290.35577314962808</v>
      </c>
      <c r="H144" s="34">
        <f>'data sources'!$B$25*(4*'data sources'!$L72+2*'data sources'!$L73) + 'data sources'!$B$26*6*'data sources'!$M72</f>
        <v>290.35577314962808</v>
      </c>
      <c r="I144" s="34">
        <f>'data sources'!$B$25*(4*'data sources'!$L72+2*'data sources'!$L73) + 'data sources'!$B$26*6*'data sources'!$M72</f>
        <v>290.35577314962808</v>
      </c>
      <c r="J144" s="34">
        <f>'data sources'!$B$25*(4*'data sources'!$L72+2*'data sources'!$L73) + 'data sources'!$B$26*6*'data sources'!$M72</f>
        <v>290.35577314962808</v>
      </c>
    </row>
    <row r="145" spans="1:10" x14ac:dyDescent="0.25">
      <c r="A145" s="1">
        <v>2034</v>
      </c>
      <c r="B145" s="34">
        <f>'data sources'!$B$25*(4*'data sources'!$L73+2*'data sources'!$L74) + 'data sources'!$B$26*6*'data sources'!$M73</f>
        <v>261.58993193618767</v>
      </c>
      <c r="C145" s="34">
        <f>'data sources'!$B$25*(4*'data sources'!$L73+2*'data sources'!$L74) + 'data sources'!$B$26*6*'data sources'!$M73</f>
        <v>261.58993193618767</v>
      </c>
      <c r="D145" s="34">
        <f>'data sources'!$B$25*(4*'data sources'!$L73+2*'data sources'!$L74) + 'data sources'!$B$26*6*'data sources'!$M73</f>
        <v>261.58993193618767</v>
      </c>
      <c r="E145" s="34">
        <f>'data sources'!$B$25*(4*'data sources'!$L73+2*'data sources'!$L74) + 'data sources'!$B$26*6*'data sources'!$M73</f>
        <v>261.58993193618767</v>
      </c>
      <c r="F145" s="34">
        <f>'data sources'!$B$25*(4*'data sources'!$L73+2*'data sources'!$L74) + 'data sources'!$B$26*6*'data sources'!$M73</f>
        <v>261.58993193618767</v>
      </c>
      <c r="G145" s="34">
        <f>'data sources'!$B$25*(4*'data sources'!$L73+2*'data sources'!$L74) + 'data sources'!$B$26*6*'data sources'!$M73</f>
        <v>261.58993193618767</v>
      </c>
      <c r="H145" s="34">
        <f>'data sources'!$B$25*(4*'data sources'!$L73+2*'data sources'!$L74) + 'data sources'!$B$26*6*'data sources'!$M73</f>
        <v>261.58993193618767</v>
      </c>
      <c r="I145" s="34">
        <f>'data sources'!$B$25*(4*'data sources'!$L73+2*'data sources'!$L74) + 'data sources'!$B$26*6*'data sources'!$M73</f>
        <v>261.58993193618767</v>
      </c>
      <c r="J145" s="34">
        <f>'data sources'!$B$25*(4*'data sources'!$L73+2*'data sources'!$L74) + 'data sources'!$B$26*6*'data sources'!$M73</f>
        <v>261.58993193618767</v>
      </c>
    </row>
    <row r="146" spans="1:10" x14ac:dyDescent="0.25">
      <c r="A146" s="1">
        <v>2035</v>
      </c>
      <c r="B146" s="34">
        <f>'data sources'!$B$25*(4*'data sources'!$L74+2*'data sources'!$L75) + 'data sources'!$B$26*6*'data sources'!$M74</f>
        <v>273.45860991516423</v>
      </c>
      <c r="C146" s="34">
        <f>'data sources'!$B$25*(4*'data sources'!$L74+2*'data sources'!$L75) + 'data sources'!$B$26*6*'data sources'!$M74</f>
        <v>273.45860991516423</v>
      </c>
      <c r="D146" s="34">
        <f>'data sources'!$B$25*(4*'data sources'!$L74+2*'data sources'!$L75) + 'data sources'!$B$26*6*'data sources'!$M74</f>
        <v>273.45860991516423</v>
      </c>
      <c r="E146" s="34">
        <f>'data sources'!$B$25*(4*'data sources'!$L74+2*'data sources'!$L75) + 'data sources'!$B$26*6*'data sources'!$M74</f>
        <v>273.45860991516423</v>
      </c>
      <c r="F146" s="34">
        <f>'data sources'!$B$25*(4*'data sources'!$L74+2*'data sources'!$L75) + 'data sources'!$B$26*6*'data sources'!$M74</f>
        <v>273.45860991516423</v>
      </c>
      <c r="G146" s="34">
        <f>'data sources'!$B$25*(4*'data sources'!$L74+2*'data sources'!$L75) + 'data sources'!$B$26*6*'data sources'!$M74</f>
        <v>273.45860991516423</v>
      </c>
      <c r="H146" s="34">
        <f>'data sources'!$B$25*(4*'data sources'!$L74+2*'data sources'!$L75) + 'data sources'!$B$26*6*'data sources'!$M74</f>
        <v>273.45860991516423</v>
      </c>
      <c r="I146" s="34">
        <f>'data sources'!$B$25*(4*'data sources'!$L74+2*'data sources'!$L75) + 'data sources'!$B$26*6*'data sources'!$M74</f>
        <v>273.45860991516423</v>
      </c>
      <c r="J146" s="34">
        <f>'data sources'!$B$25*(4*'data sources'!$L74+2*'data sources'!$L75) + 'data sources'!$B$26*6*'data sources'!$M74</f>
        <v>273.45860991516423</v>
      </c>
    </row>
    <row r="147" spans="1:10" x14ac:dyDescent="0.25">
      <c r="A147" s="1">
        <v>2036</v>
      </c>
      <c r="B147" s="34">
        <f>'data sources'!$B$25*(4*'data sources'!$L75+2*'data sources'!$L76) + 'data sources'!$B$26*6*'data sources'!$M75</f>
        <v>271.32626493570126</v>
      </c>
      <c r="C147" s="34">
        <f>'data sources'!$B$25*(4*'data sources'!$L75+2*'data sources'!$L76) + 'data sources'!$B$26*6*'data sources'!$M75</f>
        <v>271.32626493570126</v>
      </c>
      <c r="D147" s="34">
        <f>'data sources'!$B$25*(4*'data sources'!$L75+2*'data sources'!$L76) + 'data sources'!$B$26*6*'data sources'!$M75</f>
        <v>271.32626493570126</v>
      </c>
      <c r="E147" s="34">
        <f>'data sources'!$B$25*(4*'data sources'!$L75+2*'data sources'!$L76) + 'data sources'!$B$26*6*'data sources'!$M75</f>
        <v>271.32626493570126</v>
      </c>
      <c r="F147" s="34">
        <f>'data sources'!$B$25*(4*'data sources'!$L75+2*'data sources'!$L76) + 'data sources'!$B$26*6*'data sources'!$M75</f>
        <v>271.32626493570126</v>
      </c>
      <c r="G147" s="34">
        <f>'data sources'!$B$25*(4*'data sources'!$L75+2*'data sources'!$L76) + 'data sources'!$B$26*6*'data sources'!$M75</f>
        <v>271.32626493570126</v>
      </c>
      <c r="H147" s="34">
        <f>'data sources'!$B$25*(4*'data sources'!$L75+2*'data sources'!$L76) + 'data sources'!$B$26*6*'data sources'!$M75</f>
        <v>271.32626493570126</v>
      </c>
      <c r="I147" s="34">
        <f>'data sources'!$B$25*(4*'data sources'!$L75+2*'data sources'!$L76) + 'data sources'!$B$26*6*'data sources'!$M75</f>
        <v>271.32626493570126</v>
      </c>
      <c r="J147" s="34">
        <f>'data sources'!$B$25*(4*'data sources'!$L75+2*'data sources'!$L76) + 'data sources'!$B$26*6*'data sources'!$M75</f>
        <v>271.32626493570126</v>
      </c>
    </row>
    <row r="148" spans="1:10" x14ac:dyDescent="0.25">
      <c r="A148" s="1">
        <v>2037</v>
      </c>
      <c r="B148" s="34">
        <f>'data sources'!$B$25*(4*'data sources'!$L76+2*'data sources'!$L77) + 'data sources'!$B$26*6*'data sources'!$M76</f>
        <v>269.83488633213454</v>
      </c>
      <c r="C148" s="34">
        <f>'data sources'!$B$25*(4*'data sources'!$L76+2*'data sources'!$L77) + 'data sources'!$B$26*6*'data sources'!$M76</f>
        <v>269.83488633213454</v>
      </c>
      <c r="D148" s="34"/>
      <c r="E148" s="34">
        <f>'data sources'!$B$25*(4*'data sources'!$L76+2*'data sources'!$L77) + 'data sources'!$B$26*6*'data sources'!$M76</f>
        <v>269.83488633213454</v>
      </c>
      <c r="F148" s="34">
        <f>'data sources'!$B$25*(4*'data sources'!$L76+2*'data sources'!$L77) + 'data sources'!$B$26*6*'data sources'!$M76</f>
        <v>269.83488633213454</v>
      </c>
      <c r="G148" s="34">
        <f>'data sources'!$B$25*(4*'data sources'!$L76+2*'data sources'!$L77) + 'data sources'!$B$26*6*'data sources'!$M76</f>
        <v>269.83488633213454</v>
      </c>
      <c r="H148" s="34">
        <f>'data sources'!$B$25*(4*'data sources'!$L76+2*'data sources'!$L77) + 'data sources'!$B$26*6*'data sources'!$M76</f>
        <v>269.83488633213454</v>
      </c>
      <c r="I148" s="34">
        <f>'data sources'!$B$25*(4*'data sources'!$L76+2*'data sources'!$L77) + 'data sources'!$B$26*6*'data sources'!$M76</f>
        <v>269.83488633213454</v>
      </c>
      <c r="J148" s="34">
        <f>'data sources'!$B$25*(4*'data sources'!$L76+2*'data sources'!$L77) + 'data sources'!$B$26*6*'data sources'!$M76</f>
        <v>269.83488633213454</v>
      </c>
    </row>
    <row r="149" spans="1:10" x14ac:dyDescent="0.25">
      <c r="A149" s="1">
        <v>2038</v>
      </c>
      <c r="B149" s="34">
        <f>'data sources'!$B$25*(4*'data sources'!$L77+2*'data sources'!$L78) + 'data sources'!$B$26*6*'data sources'!$M77</f>
        <v>275.00117693123656</v>
      </c>
      <c r="C149" s="34">
        <f>'data sources'!$B$25*(4*'data sources'!$L77+2*'data sources'!$L78) + 'data sources'!$B$26*6*'data sources'!$M77</f>
        <v>275.00117693123656</v>
      </c>
      <c r="D149" s="34"/>
      <c r="E149" s="34"/>
      <c r="F149" s="34">
        <f>'data sources'!$B$25*(4*'data sources'!$L77+2*'data sources'!$L78) + 'data sources'!$B$26*6*'data sources'!$M77</f>
        <v>275.00117693123656</v>
      </c>
      <c r="G149" s="34">
        <f>'data sources'!$B$25*(4*'data sources'!$L77+2*'data sources'!$L78) + 'data sources'!$B$26*6*'data sources'!$M77</f>
        <v>275.00117693123656</v>
      </c>
      <c r="H149" s="34">
        <f>'data sources'!$B$25*(4*'data sources'!$L77+2*'data sources'!$L78) + 'data sources'!$B$26*6*'data sources'!$M77</f>
        <v>275.00117693123656</v>
      </c>
      <c r="I149" s="34">
        <f>'data sources'!$B$25*(4*'data sources'!$L77+2*'data sources'!$L78) + 'data sources'!$B$26*6*'data sources'!$M77</f>
        <v>275.00117693123656</v>
      </c>
      <c r="J149" s="34">
        <f>'data sources'!$B$25*(4*'data sources'!$L77+2*'data sources'!$L78) + 'data sources'!$B$26*6*'data sources'!$M77</f>
        <v>275.00117693123656</v>
      </c>
    </row>
    <row r="150" spans="1:10" x14ac:dyDescent="0.25">
      <c r="A150" s="1">
        <v>2039</v>
      </c>
      <c r="B150" s="34">
        <f>'data sources'!$B$25*(4*'data sources'!$L78+2*'data sources'!$L79) + 'data sources'!$B$26*6*'data sources'!$M78</f>
        <v>278.36221933869945</v>
      </c>
      <c r="C150" s="34">
        <f>'data sources'!$B$25*(4*'data sources'!$L78+2*'data sources'!$L79) + 'data sources'!$B$26*6*'data sources'!$M78</f>
        <v>278.36221933869945</v>
      </c>
      <c r="D150" s="34"/>
      <c r="E150" s="34"/>
      <c r="F150" s="34"/>
      <c r="G150" s="34">
        <f>'data sources'!$B$25*(4*'data sources'!$L78+2*'data sources'!$L79) + 'data sources'!$B$26*6*'data sources'!$M78</f>
        <v>278.36221933869945</v>
      </c>
      <c r="H150" s="34">
        <f>'data sources'!$B$25*(4*'data sources'!$L78+2*'data sources'!$L79) + 'data sources'!$B$26*6*'data sources'!$M78</f>
        <v>278.36221933869945</v>
      </c>
      <c r="I150" s="34">
        <f>'data sources'!$B$25*(4*'data sources'!$L78+2*'data sources'!$L79) + 'data sources'!$B$26*6*'data sources'!$M78</f>
        <v>278.36221933869945</v>
      </c>
      <c r="J150" s="34">
        <f>'data sources'!$B$25*(4*'data sources'!$L78+2*'data sources'!$L79) + 'data sources'!$B$26*6*'data sources'!$M78</f>
        <v>278.36221933869945</v>
      </c>
    </row>
    <row r="151" spans="1:10" x14ac:dyDescent="0.25">
      <c r="A151" s="1">
        <v>2040</v>
      </c>
      <c r="B151" s="34"/>
      <c r="C151" s="22"/>
      <c r="D151" s="10"/>
      <c r="E151" s="22"/>
      <c r="F151" s="10"/>
      <c r="G151" s="22"/>
      <c r="H151" s="34">
        <f>'data sources'!$B$25*(4*'data sources'!$L79+2*'data sources'!$L80) + 'data sources'!$B$26*6*'data sources'!$M79</f>
        <v>279.42823827518004</v>
      </c>
      <c r="I151" s="34">
        <f>'data sources'!$B$25*(4*'data sources'!$L79+2*'data sources'!$L80) + 'data sources'!$B$26*6*'data sources'!$M79</f>
        <v>279.42823827518004</v>
      </c>
      <c r="J151" s="10"/>
    </row>
    <row r="152" spans="1:10" x14ac:dyDescent="0.25">
      <c r="A152" s="1">
        <v>2041</v>
      </c>
      <c r="B152" s="10"/>
      <c r="C152" s="22"/>
      <c r="D152" s="10"/>
      <c r="E152" s="22"/>
      <c r="F152" s="10"/>
      <c r="G152" s="22"/>
      <c r="H152" s="10"/>
      <c r="I152" s="34">
        <f>'data sources'!$B$25*(4*'data sources'!$L80+2*'data sources'!$L81) + 'data sources'!$B$26*6*'data sources'!$M80</f>
        <v>279.42823827518004</v>
      </c>
      <c r="J152" s="10"/>
    </row>
    <row r="153" spans="1:10" x14ac:dyDescent="0.25">
      <c r="A153" s="1">
        <v>2042</v>
      </c>
      <c r="B153" s="10"/>
      <c r="C153" s="22"/>
      <c r="D153" s="10"/>
      <c r="E153" s="22"/>
      <c r="F153" s="10"/>
      <c r="G153" s="22"/>
      <c r="H153" s="10"/>
      <c r="I153" s="22"/>
      <c r="J153" s="10"/>
    </row>
    <row r="154" spans="1:10" x14ac:dyDescent="0.25">
      <c r="A154" s="1">
        <v>2043</v>
      </c>
      <c r="B154" s="10"/>
      <c r="C154" s="22"/>
      <c r="D154" s="10"/>
      <c r="E154" s="22"/>
      <c r="F154" s="10"/>
      <c r="G154" s="22"/>
      <c r="H154" s="10"/>
      <c r="I154" s="22"/>
      <c r="J154" s="10"/>
    </row>
    <row r="155" spans="1:10" x14ac:dyDescent="0.25">
      <c r="A155" s="1">
        <v>2044</v>
      </c>
      <c r="B155" s="10"/>
      <c r="C155" s="22"/>
      <c r="D155" s="10"/>
      <c r="E155" s="22"/>
      <c r="F155" s="10"/>
      <c r="G155" s="22"/>
      <c r="H155" s="10"/>
      <c r="I155" s="22"/>
      <c r="J155" s="10"/>
    </row>
    <row r="156" spans="1:10" x14ac:dyDescent="0.25">
      <c r="A156" s="1">
        <v>2045</v>
      </c>
      <c r="B156" s="10"/>
      <c r="C156" s="22"/>
      <c r="D156" s="10"/>
      <c r="E156" s="22"/>
      <c r="F156" s="10"/>
      <c r="G156" s="22"/>
      <c r="H156" s="10"/>
      <c r="I156" s="22"/>
      <c r="J156" s="10"/>
    </row>
    <row r="157" spans="1:10" x14ac:dyDescent="0.25">
      <c r="A157" s="1">
        <v>2046</v>
      </c>
      <c r="B157" s="10"/>
      <c r="C157" s="22"/>
      <c r="D157" s="10"/>
      <c r="E157" s="22"/>
      <c r="F157" s="10"/>
      <c r="G157" s="22"/>
      <c r="H157" s="10"/>
      <c r="I157" s="22"/>
      <c r="J157" s="10"/>
    </row>
    <row r="158" spans="1:10" x14ac:dyDescent="0.25">
      <c r="A158" s="1">
        <v>2047</v>
      </c>
      <c r="B158" s="10"/>
      <c r="C158" s="22"/>
      <c r="D158" s="10"/>
      <c r="E158" s="22"/>
      <c r="F158" s="10"/>
      <c r="G158" s="22"/>
      <c r="H158" s="10"/>
      <c r="I158" s="22"/>
      <c r="J158" s="10"/>
    </row>
    <row r="159" spans="1:10" x14ac:dyDescent="0.25">
      <c r="A159" s="1">
        <v>2048</v>
      </c>
      <c r="B159" s="10"/>
      <c r="C159" s="22"/>
      <c r="D159" s="10"/>
      <c r="E159" s="22"/>
      <c r="F159" s="10"/>
      <c r="G159" s="22"/>
      <c r="H159" s="10"/>
      <c r="I159" s="22"/>
      <c r="J159" s="10"/>
    </row>
    <row r="160" spans="1:10" x14ac:dyDescent="0.25">
      <c r="A160" s="1">
        <v>2049</v>
      </c>
      <c r="B160" s="10"/>
      <c r="C160" s="22"/>
      <c r="D160" s="10"/>
      <c r="E160" s="22"/>
      <c r="F160" s="10"/>
      <c r="G160" s="22"/>
      <c r="H160" s="10"/>
      <c r="I160" s="22"/>
      <c r="J160" s="10"/>
    </row>
    <row r="161" spans="1:10" x14ac:dyDescent="0.25">
      <c r="A161" s="1">
        <v>2050</v>
      </c>
      <c r="B161" s="10"/>
      <c r="C161" s="22"/>
      <c r="D161" s="10"/>
      <c r="E161" s="22"/>
      <c r="F161" s="10"/>
      <c r="G161" s="22"/>
      <c r="H161" s="10"/>
      <c r="I161" s="22"/>
      <c r="J161" s="10"/>
    </row>
    <row r="162" spans="1:10" x14ac:dyDescent="0.25">
      <c r="D162" s="1"/>
      <c r="E162" s="58"/>
      <c r="F162" s="1"/>
      <c r="G162" s="1"/>
      <c r="H162" s="1"/>
      <c r="I162" s="1"/>
      <c r="J162" s="1"/>
    </row>
    <row r="163" spans="1:10" x14ac:dyDescent="0.25">
      <c r="A163" t="s">
        <v>42</v>
      </c>
      <c r="B163" s="2">
        <f t="shared" ref="B163" si="11">SUM(B164:B193)</f>
        <v>3286.4035063807187</v>
      </c>
      <c r="C163" s="2">
        <f>SUM(C164:C193) +SUM(C195:C224)</f>
        <v>13526.221464857934</v>
      </c>
      <c r="D163" s="2">
        <f t="shared" ref="D163:J163" si="12">SUM(D164:D193) +SUM(D195:D224)</f>
        <v>12857.241378633706</v>
      </c>
      <c r="E163" s="55">
        <f t="shared" si="12"/>
        <v>13828.089075059281</v>
      </c>
      <c r="F163" s="2">
        <f t="shared" si="12"/>
        <v>13800.609483441451</v>
      </c>
      <c r="G163" s="2">
        <f t="shared" si="12"/>
        <v>14322.925345192654</v>
      </c>
      <c r="H163" s="2">
        <f t="shared" si="12"/>
        <v>14497.421467259699</v>
      </c>
      <c r="I163" s="2">
        <f t="shared" si="12"/>
        <v>14523.257598380833</v>
      </c>
      <c r="J163" s="2">
        <f t="shared" si="12"/>
        <v>14322.925345192654</v>
      </c>
    </row>
    <row r="164" spans="1:10" x14ac:dyDescent="0.25">
      <c r="A164" s="1">
        <v>2021</v>
      </c>
      <c r="B164" s="2"/>
      <c r="C164" s="2"/>
      <c r="D164" s="2"/>
      <c r="E164" s="55"/>
      <c r="F164" s="2"/>
      <c r="G164" s="2"/>
      <c r="H164" s="2"/>
      <c r="I164" s="2"/>
      <c r="J164" s="2"/>
    </row>
    <row r="165" spans="1:10" x14ac:dyDescent="0.25">
      <c r="A165" s="1">
        <v>2022</v>
      </c>
      <c r="B165" s="2"/>
      <c r="C165" s="2"/>
      <c r="D165" s="2">
        <f>D$7*(0.038/0.0036)/(D$11*0.293)*'data sources'!$K61</f>
        <v>141.34210651020891</v>
      </c>
      <c r="E165" s="55"/>
      <c r="F165" s="2"/>
      <c r="G165" s="2"/>
      <c r="H165" s="2"/>
      <c r="I165" s="2"/>
      <c r="J165" s="2"/>
    </row>
    <row r="166" spans="1:10" x14ac:dyDescent="0.25">
      <c r="A166" s="1">
        <v>2023</v>
      </c>
      <c r="B166" s="2"/>
      <c r="C166" s="2"/>
      <c r="D166" s="2">
        <f>D$7*(0.038/0.0036)/(D$11*0.293)*'data sources'!$K62</f>
        <v>176.17053335819799</v>
      </c>
      <c r="E166" s="55">
        <f>E$7*(0.038/0.0036)/(E$11*0.293)*'data sources'!$K62</f>
        <v>195.74503706466439</v>
      </c>
      <c r="F166" s="2"/>
      <c r="G166" s="2"/>
      <c r="H166" s="2"/>
      <c r="I166" s="2"/>
      <c r="J166" s="2"/>
    </row>
    <row r="167" spans="1:10" x14ac:dyDescent="0.25">
      <c r="A167" s="1">
        <v>2024</v>
      </c>
      <c r="B167" s="2"/>
      <c r="C167" s="2"/>
      <c r="D167" s="2">
        <f>D$7*(0.038/0.0036)/(D$11*0.293)*'data sources'!$K63</f>
        <v>168.64435087105116</v>
      </c>
      <c r="E167" s="55">
        <f>E$7*(0.038/0.0036)/(E$11*0.293)*'data sources'!$K63</f>
        <v>187.3826120789457</v>
      </c>
      <c r="F167" s="2">
        <f>F$7*(0.038/0.0036)/(F$11*0.293)*'data sources'!$K63</f>
        <v>168.64435087105116</v>
      </c>
      <c r="G167" s="2"/>
      <c r="H167" s="2"/>
      <c r="I167" s="2"/>
      <c r="J167" s="2"/>
    </row>
    <row r="168" spans="1:10" x14ac:dyDescent="0.25">
      <c r="A168" s="1">
        <v>2025</v>
      </c>
      <c r="B168" s="2">
        <f>B$7*(0.038/0.0036)/(B$11*0.293)*'data sources'!$K64</f>
        <v>175.0413920699956</v>
      </c>
      <c r="C168" s="2">
        <f>C$7*(0.038/0.0036)/(C$11*0.293)*'data sources'!$K64</f>
        <v>132.60711520454214</v>
      </c>
      <c r="D168" s="2">
        <f>D$7*(0.038/0.0036)/(D$11*0.293)*'data sources'!$K64</f>
        <v>175.0413920699956</v>
      </c>
      <c r="E168" s="55">
        <f>E$7*(0.038/0.0036)/(E$11*0.293)*'data sources'!$K64</f>
        <v>194.49043563332842</v>
      </c>
      <c r="F168" s="2">
        <f>F$7*(0.038/0.0036)/(F$11*0.293)*'data sources'!$K64</f>
        <v>175.0413920699956</v>
      </c>
      <c r="G168" s="2">
        <f>G$7*(0.038/0.0036)/(G$11*0.293)*'data sources'!$K64</f>
        <v>175.0413920699956</v>
      </c>
      <c r="H168" s="2"/>
      <c r="I168" s="2"/>
      <c r="J168" s="2">
        <f>J$7*(0.038/0.0036)/(J$11*0.293)*'data sources'!$K64</f>
        <v>175.0413920699956</v>
      </c>
    </row>
    <row r="169" spans="1:10" x14ac:dyDescent="0.25">
      <c r="A169" s="1">
        <v>2026</v>
      </c>
      <c r="B169" s="2">
        <f>B$7*(0.038/0.0036)/(B$11*0.293)*'data sources'!$K65</f>
        <v>202.79172566511284</v>
      </c>
      <c r="C169" s="2">
        <f>C$7*(0.038/0.0036)/(C$11*0.293)*'data sources'!$K65</f>
        <v>153.63009520084307</v>
      </c>
      <c r="D169" s="2">
        <f>D$7*(0.038/0.0036)/(D$11*0.293)*'data sources'!$K65</f>
        <v>202.79172566511284</v>
      </c>
      <c r="E169" s="55">
        <f>E$7*(0.038/0.0036)/(E$11*0.293)*'data sources'!$K65</f>
        <v>225.32413962790312</v>
      </c>
      <c r="F169" s="2">
        <f>F$7*(0.038/0.0036)/(F$11*0.293)*'data sources'!$K65</f>
        <v>202.79172566511284</v>
      </c>
      <c r="G169" s="2">
        <f>G$7*(0.038/0.0036)/(G$11*0.293)*'data sources'!$K65</f>
        <v>202.79172566511284</v>
      </c>
      <c r="H169" s="2">
        <f>H$7*(0.038/0.0036)/(H$11*0.293)*'data sources'!$K65</f>
        <v>202.79172566511284</v>
      </c>
      <c r="I169" s="2"/>
      <c r="J169" s="2">
        <f>J$7*(0.038/0.0036)/(J$11*0.293)*'data sources'!$K65</f>
        <v>202.79172566511284</v>
      </c>
    </row>
    <row r="170" spans="1:10" x14ac:dyDescent="0.25">
      <c r="A170" s="1">
        <v>2027</v>
      </c>
      <c r="B170" s="2">
        <f>B$7*(0.038/0.0036)/(B$11*0.293)*'data sources'!$K66</f>
        <v>199.01458924326653</v>
      </c>
      <c r="C170" s="2">
        <f>C$7*(0.038/0.0036)/(C$11*0.293)*'data sources'!$K66</f>
        <v>150.76862821459588</v>
      </c>
      <c r="D170" s="2">
        <f>D$7*(0.038/0.0036)/(D$11*0.293)*'data sources'!$K66</f>
        <v>199.01458924326653</v>
      </c>
      <c r="E170" s="55">
        <f>E$7*(0.038/0.0036)/(E$11*0.293)*'data sources'!$K66</f>
        <v>221.12732138140723</v>
      </c>
      <c r="F170" s="2">
        <f>F$7*(0.038/0.0036)/(F$11*0.293)*'data sources'!$K66</f>
        <v>199.01458924326653</v>
      </c>
      <c r="G170" s="2">
        <f>G$7*(0.038/0.0036)/(G$11*0.293)*'data sources'!$K66</f>
        <v>199.01458924326653</v>
      </c>
      <c r="H170" s="2">
        <f>H$7*(0.038/0.0036)/(H$11*0.293)*'data sources'!$K66</f>
        <v>199.01458924326653</v>
      </c>
      <c r="I170" s="2">
        <f>I$7*(0.038/0.0036)/(I$11*0.293)*'data sources'!$K66</f>
        <v>199.01458924326653</v>
      </c>
      <c r="J170" s="2">
        <f>J$7*(0.038/0.0036)/(J$11*0.293)*'data sources'!$K66</f>
        <v>199.01458924326653</v>
      </c>
    </row>
    <row r="171" spans="1:10" x14ac:dyDescent="0.25">
      <c r="A171" s="1">
        <v>2028</v>
      </c>
      <c r="B171" s="2">
        <f>B$7*(0.038/0.0036)/(B$11*0.293)*'data sources'!$K67</f>
        <v>203.21731061033026</v>
      </c>
      <c r="C171" s="2">
        <f>C$7*(0.038/0.0036)/(C$11*0.293)*'data sources'!$K67</f>
        <v>153.952508038129</v>
      </c>
      <c r="D171" s="2">
        <f>D$7*(0.038/0.0036)/(D$11*0.293)*'data sources'!$K67</f>
        <v>203.21731061033026</v>
      </c>
      <c r="E171" s="55">
        <f>E$7*(0.038/0.0036)/(E$11*0.293)*'data sources'!$K67</f>
        <v>225.79701178925581</v>
      </c>
      <c r="F171" s="2">
        <f>F$7*(0.038/0.0036)/(F$11*0.293)*'data sources'!$K67</f>
        <v>203.21731061033026</v>
      </c>
      <c r="G171" s="2">
        <f>G$7*(0.038/0.0036)/(G$11*0.293)*'data sources'!$K67</f>
        <v>203.21731061033026</v>
      </c>
      <c r="H171" s="2">
        <f>H$7*(0.038/0.0036)/(H$11*0.293)*'data sources'!$K67</f>
        <v>203.21731061033026</v>
      </c>
      <c r="I171" s="2">
        <f>I$7*(0.038/0.0036)/(I$11*0.293)*'data sources'!$K67</f>
        <v>203.21731061033026</v>
      </c>
      <c r="J171" s="2">
        <f>J$7*(0.038/0.0036)/(J$11*0.293)*'data sources'!$K67</f>
        <v>203.21731061033026</v>
      </c>
    </row>
    <row r="172" spans="1:10" x14ac:dyDescent="0.25">
      <c r="A172" s="1">
        <v>2029</v>
      </c>
      <c r="B172" s="2">
        <f>B$7*(0.038/0.0036)/(B$11*0.293)*'data sources'!$K68</f>
        <v>202.72657505513286</v>
      </c>
      <c r="C172" s="2">
        <f>C$7*(0.038/0.0036)/(C$11*0.293)*'data sources'!$K68</f>
        <v>153.58073867813096</v>
      </c>
      <c r="D172" s="2">
        <f>D$7*(0.038/0.0036)/(D$11*0.293)*'data sources'!$K68</f>
        <v>202.72657505513286</v>
      </c>
      <c r="E172" s="55">
        <f>E$7*(0.038/0.0036)/(E$11*0.293)*'data sources'!$K68</f>
        <v>225.25175006125869</v>
      </c>
      <c r="F172" s="2">
        <f>F$7*(0.038/0.0036)/(F$11*0.293)*'data sources'!$K68</f>
        <v>202.72657505513286</v>
      </c>
      <c r="G172" s="2">
        <f>G$7*(0.038/0.0036)/(G$11*0.293)*'data sources'!$K68</f>
        <v>202.72657505513286</v>
      </c>
      <c r="H172" s="2">
        <f>H$7*(0.038/0.0036)/(H$11*0.293)*'data sources'!$K68</f>
        <v>202.72657505513286</v>
      </c>
      <c r="I172" s="2">
        <f>I$7*(0.038/0.0036)/(I$11*0.293)*'data sources'!$K68</f>
        <v>202.72657505513286</v>
      </c>
      <c r="J172" s="2">
        <f>J$7*(0.038/0.0036)/(J$11*0.293)*'data sources'!$K68</f>
        <v>202.72657505513286</v>
      </c>
    </row>
    <row r="173" spans="1:10" x14ac:dyDescent="0.25">
      <c r="A173" s="1">
        <v>2030</v>
      </c>
      <c r="B173" s="2">
        <f>B$7*(0.038/0.0036)/(B$11*0.293)*'data sources'!$K69</f>
        <v>222.82999151940271</v>
      </c>
      <c r="C173" s="2">
        <f>C$7*(0.038/0.0036)/(C$11*0.293)*'data sources'!$K69</f>
        <v>168.81059963591116</v>
      </c>
      <c r="D173" s="2">
        <f>D$7*(0.038/0.0036)/(D$11*0.293)*'data sources'!$K69</f>
        <v>222.82999151940271</v>
      </c>
      <c r="E173" s="55">
        <f>E$7*(0.038/0.0036)/(E$11*0.293)*'data sources'!$K69</f>
        <v>247.58887946600296</v>
      </c>
      <c r="F173" s="2">
        <f>F$7*(0.038/0.0036)/(F$11*0.293)*'data sources'!$K69</f>
        <v>222.82999151940271</v>
      </c>
      <c r="G173" s="2">
        <f>G$7*(0.038/0.0036)/(G$11*0.293)*'data sources'!$K69</f>
        <v>222.82999151940271</v>
      </c>
      <c r="H173" s="2">
        <f>H$7*(0.038/0.0036)/(H$11*0.293)*'data sources'!$K69</f>
        <v>222.82999151940271</v>
      </c>
      <c r="I173" s="2">
        <f>I$7*(0.038/0.0036)/(I$11*0.293)*'data sources'!$K69</f>
        <v>222.82999151940271</v>
      </c>
      <c r="J173" s="2">
        <f>J$7*(0.038/0.0036)/(J$11*0.293)*'data sources'!$K69</f>
        <v>222.82999151940271</v>
      </c>
    </row>
    <row r="174" spans="1:10" x14ac:dyDescent="0.25">
      <c r="A174" s="1">
        <v>2031</v>
      </c>
      <c r="B174" s="2">
        <f>B$7*(0.038/0.0036)/(B$11*0.293)*'data sources'!$K70</f>
        <v>219.20053786022331</v>
      </c>
      <c r="C174" s="2">
        <f>C$7*(0.038/0.0036)/(C$11*0.293)*'data sources'!$K70</f>
        <v>166.0610135304722</v>
      </c>
      <c r="D174" s="2">
        <f>D$7*(0.038/0.0036)/(D$11*0.293)*'data sources'!$K70</f>
        <v>219.20053786022331</v>
      </c>
      <c r="E174" s="55">
        <f>E$7*(0.038/0.0036)/(E$11*0.293)*'data sources'!$K70</f>
        <v>243.55615317802585</v>
      </c>
      <c r="F174" s="2">
        <f>F$7*(0.038/0.0036)/(F$11*0.293)*'data sources'!$K70</f>
        <v>219.20053786022331</v>
      </c>
      <c r="G174" s="2">
        <f>G$7*(0.038/0.0036)/(G$11*0.293)*'data sources'!$K70</f>
        <v>219.20053786022331</v>
      </c>
      <c r="H174" s="2">
        <f>H$7*(0.038/0.0036)/(H$11*0.293)*'data sources'!$K70</f>
        <v>219.20053786022331</v>
      </c>
      <c r="I174" s="2">
        <f>I$7*(0.038/0.0036)/(I$11*0.293)*'data sources'!$K70</f>
        <v>219.20053786022331</v>
      </c>
      <c r="J174" s="2">
        <f>J$7*(0.038/0.0036)/(J$11*0.293)*'data sources'!$K70</f>
        <v>219.20053786022331</v>
      </c>
    </row>
    <row r="175" spans="1:10" x14ac:dyDescent="0.25">
      <c r="A175" s="1">
        <v>2032</v>
      </c>
      <c r="B175" s="2">
        <f>B$7*(0.038/0.0036)/(B$11*0.293)*'data sources'!$K71</f>
        <v>211.10677235805781</v>
      </c>
      <c r="C175" s="2">
        <f>C$7*(0.038/0.0036)/(C$11*0.293)*'data sources'!$K71</f>
        <v>159.92937299852863</v>
      </c>
      <c r="D175" s="2">
        <f>D$7*(0.038/0.0036)/(D$11*0.293)*'data sources'!$K71</f>
        <v>211.10677235805781</v>
      </c>
      <c r="E175" s="55">
        <f>E$7*(0.038/0.0036)/(E$11*0.293)*'data sources'!$K71</f>
        <v>234.56308039784196</v>
      </c>
      <c r="F175" s="2">
        <f>F$7*(0.038/0.0036)/(F$11*0.293)*'data sources'!$K71</f>
        <v>211.10677235805781</v>
      </c>
      <c r="G175" s="2">
        <f>G$7*(0.038/0.0036)/(G$11*0.293)*'data sources'!$K71</f>
        <v>211.10677235805781</v>
      </c>
      <c r="H175" s="2">
        <f>H$7*(0.038/0.0036)/(H$11*0.293)*'data sources'!$K71</f>
        <v>211.10677235805781</v>
      </c>
      <c r="I175" s="2">
        <f>I$7*(0.038/0.0036)/(I$11*0.293)*'data sources'!$K71</f>
        <v>211.10677235805781</v>
      </c>
      <c r="J175" s="2">
        <f>J$7*(0.038/0.0036)/(J$11*0.293)*'data sources'!$K71</f>
        <v>211.10677235805781</v>
      </c>
    </row>
    <row r="176" spans="1:10" x14ac:dyDescent="0.25">
      <c r="A176" s="1">
        <v>2033</v>
      </c>
      <c r="B176" s="2">
        <f>B$7*(0.038/0.0036)/(B$11*0.293)*'data sources'!$K72</f>
        <v>213.6287601899881</v>
      </c>
      <c r="C176" s="2">
        <f>C$7*(0.038/0.0036)/(C$11*0.293)*'data sources'!$K72</f>
        <v>161.8399698409001</v>
      </c>
      <c r="D176" s="2">
        <f>D$7*(0.038/0.0036)/(D$11*0.293)*'data sources'!$K72</f>
        <v>213.6287601899881</v>
      </c>
      <c r="E176" s="55">
        <f>E$7*(0.038/0.0036)/(E$11*0.293)*'data sources'!$K72</f>
        <v>237.36528909998677</v>
      </c>
      <c r="F176" s="2">
        <f>F$7*(0.038/0.0036)/(F$11*0.293)*'data sources'!$K72</f>
        <v>213.6287601899881</v>
      </c>
      <c r="G176" s="2">
        <f>G$7*(0.038/0.0036)/(G$11*0.293)*'data sources'!$K72</f>
        <v>213.6287601899881</v>
      </c>
      <c r="H176" s="2">
        <f>H$7*(0.038/0.0036)/(H$11*0.293)*'data sources'!$K72</f>
        <v>213.6287601899881</v>
      </c>
      <c r="I176" s="2">
        <f>I$7*(0.038/0.0036)/(I$11*0.293)*'data sources'!$K72</f>
        <v>213.6287601899881</v>
      </c>
      <c r="J176" s="2">
        <f>J$7*(0.038/0.0036)/(J$11*0.293)*'data sources'!$K72</f>
        <v>213.6287601899881</v>
      </c>
    </row>
    <row r="177" spans="1:10" x14ac:dyDescent="0.25">
      <c r="A177" s="1">
        <v>2034</v>
      </c>
      <c r="B177" s="2">
        <f>B$7*(0.038/0.0036)/(B$11*0.293)*'data sources'!$K73</f>
        <v>211.11056290926373</v>
      </c>
      <c r="C177" s="2">
        <f>C$7*(0.038/0.0036)/(C$11*0.293)*'data sources'!$K73</f>
        <v>159.93224462823011</v>
      </c>
      <c r="D177" s="2">
        <f>D$7*(0.038/0.0036)/(D$11*0.293)*'data sources'!$K73</f>
        <v>211.11056290926373</v>
      </c>
      <c r="E177" s="55">
        <f>E$7*(0.038/0.0036)/(E$11*0.293)*'data sources'!$K73</f>
        <v>234.56729212140411</v>
      </c>
      <c r="F177" s="2">
        <f>F$7*(0.038/0.0036)/(F$11*0.293)*'data sources'!$K73</f>
        <v>211.11056290926373</v>
      </c>
      <c r="G177" s="2">
        <f>G$7*(0.038/0.0036)/(G$11*0.293)*'data sources'!$K73</f>
        <v>211.11056290926373</v>
      </c>
      <c r="H177" s="2">
        <f>H$7*(0.038/0.0036)/(H$11*0.293)*'data sources'!$K73</f>
        <v>211.11056290926373</v>
      </c>
      <c r="I177" s="2">
        <f>I$7*(0.038/0.0036)/(I$11*0.293)*'data sources'!$K73</f>
        <v>211.11056290926373</v>
      </c>
      <c r="J177" s="2">
        <f>J$7*(0.038/0.0036)/(J$11*0.293)*'data sources'!$K73</f>
        <v>211.11056290926373</v>
      </c>
    </row>
    <row r="178" spans="1:10" x14ac:dyDescent="0.25">
      <c r="A178" s="1">
        <v>2035</v>
      </c>
      <c r="B178" s="2">
        <f>B$7*(0.038/0.0036)/(B$11*0.293)*'data sources'!$K74</f>
        <v>229.12968893118943</v>
      </c>
      <c r="C178" s="2">
        <f>C$7*(0.038/0.0036)/(C$11*0.293)*'data sources'!$K74</f>
        <v>173.58309767514351</v>
      </c>
      <c r="D178" s="2">
        <f>D$7*(0.038/0.0036)/(D$11*0.293)*'data sources'!$K74</f>
        <v>229.12968893118943</v>
      </c>
      <c r="E178" s="55">
        <f>E$7*(0.038/0.0036)/(E$11*0.293)*'data sources'!$K74</f>
        <v>254.5885432568771</v>
      </c>
      <c r="F178" s="2">
        <f>F$7*(0.038/0.0036)/(F$11*0.293)*'data sources'!$K74</f>
        <v>229.12968893118943</v>
      </c>
      <c r="G178" s="2">
        <f>G$7*(0.038/0.0036)/(G$11*0.293)*'data sources'!$K74</f>
        <v>229.12968893118943</v>
      </c>
      <c r="H178" s="2">
        <f>H$7*(0.038/0.0036)/(H$11*0.293)*'data sources'!$K74</f>
        <v>229.12968893118943</v>
      </c>
      <c r="I178" s="2">
        <f>I$7*(0.038/0.0036)/(I$11*0.293)*'data sources'!$K74</f>
        <v>229.12968893118943</v>
      </c>
      <c r="J178" s="2">
        <f>J$7*(0.038/0.0036)/(J$11*0.293)*'data sources'!$K74</f>
        <v>229.12968893118943</v>
      </c>
    </row>
    <row r="179" spans="1:10" x14ac:dyDescent="0.25">
      <c r="A179" s="1">
        <v>2036</v>
      </c>
      <c r="B179" s="2">
        <f>B$7*(0.038/0.0036)/(B$11*0.293)*'data sources'!$K75</f>
        <v>235.64314061098935</v>
      </c>
      <c r="C179" s="2">
        <f>C$7*(0.038/0.0036)/(C$11*0.293)*'data sources'!$K75</f>
        <v>178.51753076590103</v>
      </c>
      <c r="D179" s="2">
        <f>D$7*(0.038/0.0036)/(D$11*0.293)*'data sources'!$K75</f>
        <v>235.64314061098935</v>
      </c>
      <c r="E179" s="55">
        <f>E$7*(0.038/0.0036)/(E$11*0.293)*'data sources'!$K75</f>
        <v>261.82571178998813</v>
      </c>
      <c r="F179" s="2">
        <f>F$7*(0.038/0.0036)/(F$11*0.293)*'data sources'!$K75</f>
        <v>235.64314061098935</v>
      </c>
      <c r="G179" s="2">
        <f>G$7*(0.038/0.0036)/(G$11*0.293)*'data sources'!$K75</f>
        <v>235.64314061098935</v>
      </c>
      <c r="H179" s="2">
        <f>H$7*(0.038/0.0036)/(H$11*0.293)*'data sources'!$K75</f>
        <v>235.64314061098935</v>
      </c>
      <c r="I179" s="2">
        <f>I$7*(0.038/0.0036)/(I$11*0.293)*'data sources'!$K75</f>
        <v>235.64314061098935</v>
      </c>
      <c r="J179" s="2">
        <f>J$7*(0.038/0.0036)/(J$11*0.293)*'data sources'!$K75</f>
        <v>235.64314061098935</v>
      </c>
    </row>
    <row r="180" spans="1:10" x14ac:dyDescent="0.25">
      <c r="A180" s="1">
        <v>2037</v>
      </c>
      <c r="B180" s="2">
        <f>B$7*(0.038/0.0036)/(B$11*0.293)*'data sources'!$K76</f>
        <v>238.09436844094662</v>
      </c>
      <c r="C180" s="2">
        <f>C$7*(0.038/0.0036)/(C$11*0.293)*'data sources'!$K76</f>
        <v>180.37452154617171</v>
      </c>
      <c r="D180" s="2"/>
      <c r="E180" s="55">
        <f>E$7*(0.038/0.0036)/(E$11*0.293)*'data sources'!$K76</f>
        <v>264.54929826771843</v>
      </c>
      <c r="F180" s="2">
        <f>F$7*(0.038/0.0036)/(F$11*0.293)*'data sources'!$K76</f>
        <v>238.09436844094662</v>
      </c>
      <c r="G180" s="2">
        <f>G$7*(0.038/0.0036)/(G$11*0.293)*'data sources'!$K76</f>
        <v>238.09436844094662</v>
      </c>
      <c r="H180" s="2">
        <f>H$7*(0.038/0.0036)/(H$11*0.293)*'data sources'!$K76</f>
        <v>238.09436844094662</v>
      </c>
      <c r="I180" s="2">
        <f>I$7*(0.038/0.0036)/(I$11*0.293)*'data sources'!$K76</f>
        <v>238.09436844094662</v>
      </c>
      <c r="J180" s="2">
        <f>J$7*(0.038/0.0036)/(J$11*0.293)*'data sources'!$K76</f>
        <v>238.09436844094662</v>
      </c>
    </row>
    <row r="181" spans="1:10" x14ac:dyDescent="0.25">
      <c r="A181" s="1">
        <v>2038</v>
      </c>
      <c r="B181" s="2">
        <f>B$7*(0.038/0.0036)/(B$11*0.293)*'data sources'!$K77</f>
        <v>253.15418522819121</v>
      </c>
      <c r="C181" s="2">
        <f>C$7*(0.038/0.0036)/(C$11*0.293)*'data sources'!$K77</f>
        <v>191.78347365772063</v>
      </c>
      <c r="D181" s="2"/>
      <c r="E181" s="55"/>
      <c r="F181" s="2">
        <f>F$7*(0.038/0.0036)/(F$11*0.293)*'data sources'!$K77</f>
        <v>253.15418522819121</v>
      </c>
      <c r="G181" s="2">
        <f>G$7*(0.038/0.0036)/(G$11*0.293)*'data sources'!$K77</f>
        <v>253.15418522819121</v>
      </c>
      <c r="H181" s="2">
        <f>H$7*(0.038/0.0036)/(H$11*0.293)*'data sources'!$K77</f>
        <v>253.15418522819121</v>
      </c>
      <c r="I181" s="2">
        <f>I$7*(0.038/0.0036)/(I$11*0.293)*'data sources'!$K77</f>
        <v>253.15418522819121</v>
      </c>
      <c r="J181" s="2">
        <f>J$7*(0.038/0.0036)/(J$11*0.293)*'data sources'!$K77</f>
        <v>253.15418522819121</v>
      </c>
    </row>
    <row r="182" spans="1:10" x14ac:dyDescent="0.25">
      <c r="A182" s="1">
        <v>2039</v>
      </c>
      <c r="B182" s="2">
        <f>B$7*(0.038/0.0036)/(B$11*0.293)*'data sources'!$K78</f>
        <v>269.71390568862847</v>
      </c>
      <c r="C182" s="2">
        <f>C$7*(0.038/0.0036)/(C$11*0.293)*'data sources'!$K78</f>
        <v>204.32871643077917</v>
      </c>
      <c r="D182" s="2"/>
      <c r="E182" s="55"/>
      <c r="F182" s="2"/>
      <c r="G182" s="2">
        <f>G$7*(0.038/0.0036)/(G$11*0.293)*'data sources'!$K78</f>
        <v>269.71390568862847</v>
      </c>
      <c r="H182" s="2">
        <f>H$7*(0.038/0.0036)/(H$11*0.293)*'data sources'!$K78</f>
        <v>269.71390568862847</v>
      </c>
      <c r="I182" s="2">
        <f>I$7*(0.038/0.0036)/(I$11*0.293)*'data sources'!$K78</f>
        <v>269.71390568862847</v>
      </c>
      <c r="J182" s="2">
        <f>J$7*(0.038/0.0036)/(J$11*0.293)*'data sources'!$K78</f>
        <v>269.71390568862847</v>
      </c>
    </row>
    <row r="183" spans="1:10" x14ac:dyDescent="0.25">
      <c r="A183" s="1">
        <v>2040</v>
      </c>
      <c r="B183" s="2"/>
      <c r="C183" s="2"/>
      <c r="D183" s="2"/>
      <c r="E183" s="55"/>
      <c r="F183" s="2"/>
      <c r="G183" s="2"/>
      <c r="H183" s="2">
        <f>H$7*(0.038/0.0036)/(H$11*0.293)*'data sources'!$K79</f>
        <v>286.51785030407029</v>
      </c>
      <c r="I183" s="2">
        <f>I$7*(0.038/0.0036)/(I$11*0.293)*'data sources'!$K79</f>
        <v>286.51785030407029</v>
      </c>
      <c r="J183" s="2"/>
    </row>
    <row r="184" spans="1:10" x14ac:dyDescent="0.25">
      <c r="A184" s="1">
        <v>2041</v>
      </c>
      <c r="B184" s="2"/>
      <c r="C184" s="2"/>
      <c r="D184" s="2"/>
      <c r="E184" s="55"/>
      <c r="F184" s="2"/>
      <c r="G184" s="2"/>
      <c r="H184" s="2"/>
      <c r="I184" s="2">
        <f>I$7*(0.038/0.0036)/(I$11*0.293)*'data sources'!$K80</f>
        <v>318.87393649004224</v>
      </c>
      <c r="J184" s="2"/>
    </row>
    <row r="185" spans="1:10" x14ac:dyDescent="0.25">
      <c r="A185" s="1">
        <v>2042</v>
      </c>
      <c r="B185" s="2"/>
      <c r="C185" s="2"/>
      <c r="D185" s="2"/>
      <c r="E185" s="55"/>
      <c r="F185" s="2"/>
      <c r="G185" s="2"/>
      <c r="H185" s="2"/>
      <c r="I185" s="2"/>
      <c r="J185" s="2"/>
    </row>
    <row r="186" spans="1:10" x14ac:dyDescent="0.25">
      <c r="A186" s="1">
        <v>2043</v>
      </c>
      <c r="B186" s="2"/>
      <c r="C186" s="2"/>
      <c r="D186" s="2"/>
      <c r="E186" s="55"/>
      <c r="F186" s="2"/>
      <c r="G186" s="2"/>
      <c r="H186" s="2"/>
      <c r="I186" s="2"/>
      <c r="J186" s="2"/>
    </row>
    <row r="187" spans="1:10" x14ac:dyDescent="0.25">
      <c r="A187" s="1">
        <v>2044</v>
      </c>
      <c r="B187" s="2"/>
      <c r="C187" s="2"/>
      <c r="D187" s="2"/>
      <c r="E187" s="55"/>
      <c r="F187" s="2"/>
      <c r="G187" s="2"/>
      <c r="H187" s="2"/>
      <c r="I187" s="2"/>
      <c r="J187" s="2"/>
    </row>
    <row r="188" spans="1:10" x14ac:dyDescent="0.25">
      <c r="A188" s="1">
        <v>2045</v>
      </c>
      <c r="B188" s="2"/>
      <c r="C188" s="2"/>
      <c r="D188" s="2"/>
      <c r="E188" s="55"/>
      <c r="F188" s="2"/>
      <c r="G188" s="2"/>
      <c r="H188" s="2"/>
      <c r="I188" s="2"/>
      <c r="J188" s="2"/>
    </row>
    <row r="189" spans="1:10" x14ac:dyDescent="0.25">
      <c r="A189" s="1">
        <v>2046</v>
      </c>
      <c r="B189" s="2"/>
      <c r="C189" s="2"/>
      <c r="D189" s="2"/>
      <c r="E189" s="55"/>
      <c r="F189" s="2"/>
      <c r="G189" s="2"/>
      <c r="H189" s="2"/>
      <c r="I189" s="2"/>
      <c r="J189" s="2"/>
    </row>
    <row r="190" spans="1:10" x14ac:dyDescent="0.25">
      <c r="A190" s="1">
        <v>2047</v>
      </c>
      <c r="B190" s="2"/>
      <c r="C190" s="2"/>
      <c r="D190" s="2"/>
      <c r="E190" s="55"/>
      <c r="F190" s="2"/>
      <c r="G190" s="2"/>
      <c r="H190" s="2"/>
      <c r="I190" s="2"/>
      <c r="J190" s="2"/>
    </row>
    <row r="191" spans="1:10" x14ac:dyDescent="0.25">
      <c r="A191" s="1">
        <v>2048</v>
      </c>
      <c r="B191" s="2"/>
      <c r="C191" s="2"/>
      <c r="D191" s="2"/>
      <c r="E191" s="55"/>
      <c r="F191" s="2"/>
      <c r="G191" s="2"/>
      <c r="H191" s="2"/>
      <c r="I191" s="2"/>
      <c r="J191" s="2"/>
    </row>
    <row r="192" spans="1:10" x14ac:dyDescent="0.25">
      <c r="A192" s="1">
        <v>2049</v>
      </c>
      <c r="B192" s="2"/>
      <c r="C192" s="2"/>
      <c r="D192" s="2"/>
      <c r="E192" s="55"/>
      <c r="F192" s="2"/>
      <c r="G192" s="2"/>
      <c r="H192" s="2"/>
      <c r="I192" s="2"/>
      <c r="J192" s="2"/>
    </row>
    <row r="193" spans="1:10" x14ac:dyDescent="0.25">
      <c r="A193" s="1">
        <v>2050</v>
      </c>
      <c r="B193" s="2"/>
      <c r="C193" s="2"/>
      <c r="D193" s="2"/>
      <c r="E193" s="55"/>
      <c r="F193" s="2"/>
      <c r="G193" s="2"/>
      <c r="H193" s="2"/>
      <c r="I193" s="2"/>
      <c r="J193" s="2"/>
    </row>
    <row r="194" spans="1:10" x14ac:dyDescent="0.25">
      <c r="A194" s="1" t="s">
        <v>124</v>
      </c>
      <c r="B194" s="2"/>
      <c r="C194" s="2"/>
      <c r="D194" s="2"/>
      <c r="E194" s="55"/>
      <c r="F194" s="2"/>
      <c r="G194" s="2"/>
      <c r="H194" s="2"/>
      <c r="I194" s="2"/>
      <c r="J194" s="2"/>
    </row>
    <row r="195" spans="1:10" x14ac:dyDescent="0.25">
      <c r="A195" s="1">
        <v>2021</v>
      </c>
      <c r="B195" s="2"/>
      <c r="C195" s="2"/>
      <c r="D195" s="2"/>
      <c r="E195" s="55"/>
      <c r="F195" s="2"/>
      <c r="G195" s="2"/>
      <c r="H195" s="2"/>
      <c r="I195" s="2"/>
      <c r="J195" s="2"/>
    </row>
    <row r="196" spans="1:10" x14ac:dyDescent="0.25">
      <c r="A196" s="1">
        <v>2022</v>
      </c>
      <c r="B196" s="2"/>
      <c r="C196" s="2"/>
      <c r="D196" s="34">
        <f>'data sources'!$B$40*(4*'data sources'!$L61+2*'data sources'!$L62) +'data sources'!$B$41*6*'data sources'!$M61</f>
        <v>220.40761595308862</v>
      </c>
      <c r="E196" s="55"/>
      <c r="F196" s="2"/>
      <c r="G196" s="2"/>
      <c r="H196" s="2"/>
      <c r="I196" s="2"/>
      <c r="J196" s="2"/>
    </row>
    <row r="197" spans="1:10" x14ac:dyDescent="0.25">
      <c r="A197" s="1">
        <v>2023</v>
      </c>
      <c r="B197" s="2"/>
      <c r="C197" s="2"/>
      <c r="D197" s="34">
        <f>'data sources'!$B$40*(4*'data sources'!$L62+2*'data sources'!$L63) +'data sources'!$B$41*6*'data sources'!$M62</f>
        <v>510.08692535365276</v>
      </c>
      <c r="E197" s="34">
        <f>'data sources'!$B$40*(4*'data sources'!$L62+2*'data sources'!$L63) +'data sources'!$B$41*6*'data sources'!$M62</f>
        <v>510.08692535365276</v>
      </c>
      <c r="F197" s="2"/>
      <c r="G197" s="2"/>
      <c r="H197" s="2"/>
      <c r="I197" s="2"/>
      <c r="J197" s="2"/>
    </row>
    <row r="198" spans="1:10" x14ac:dyDescent="0.25">
      <c r="A198" s="1">
        <v>2024</v>
      </c>
      <c r="B198" s="2"/>
      <c r="C198" s="2"/>
      <c r="D198" s="34">
        <f>'data sources'!$B$40*(4*'data sources'!$L63+2*'data sources'!$L64) +'data sources'!$B$41*6*'data sources'!$M63</f>
        <v>275.28721361372828</v>
      </c>
      <c r="E198" s="34">
        <f>'data sources'!$B$40*(4*'data sources'!$L63+2*'data sources'!$L64) +'data sources'!$B$41*6*'data sources'!$M63</f>
        <v>275.28721361372828</v>
      </c>
      <c r="F198" s="34">
        <f>'data sources'!$B$40*(4*'data sources'!$L63+2*'data sources'!$L64) +'data sources'!$B$41*6*'data sources'!$M63</f>
        <v>275.28721361372828</v>
      </c>
      <c r="G198" s="2"/>
      <c r="H198" s="2"/>
      <c r="I198" s="2"/>
      <c r="J198" s="2"/>
    </row>
    <row r="199" spans="1:10" x14ac:dyDescent="0.25">
      <c r="A199" s="1">
        <v>2025</v>
      </c>
      <c r="B199" s="34">
        <f>'data sources'!$B$40*(4*'data sources'!$L64+2*'data sources'!$L65) +'data sources'!$B$41*6*'data sources'!$M64</f>
        <v>625.33734491922166</v>
      </c>
      <c r="C199" s="34">
        <f>'data sources'!$B$40*(4*'data sources'!$L64+2*'data sources'!$L65) +'data sources'!$B$41*6*'data sources'!$M64</f>
        <v>625.33734491922166</v>
      </c>
      <c r="D199" s="34">
        <f>'data sources'!$B$40*(4*'data sources'!$L64+2*'data sources'!$L65) +'data sources'!$B$41*6*'data sources'!$M64</f>
        <v>625.33734491922166</v>
      </c>
      <c r="E199" s="34">
        <f>'data sources'!$B$40*(4*'data sources'!$L64+2*'data sources'!$L65) +'data sources'!$B$41*6*'data sources'!$M64</f>
        <v>625.33734491922166</v>
      </c>
      <c r="F199" s="34">
        <f>'data sources'!$B$40*(4*'data sources'!$L64+2*'data sources'!$L65) +'data sources'!$B$41*6*'data sources'!$M64</f>
        <v>625.33734491922166</v>
      </c>
      <c r="G199" s="34">
        <f>'data sources'!$B$40*(4*'data sources'!$L64+2*'data sources'!$L65) +'data sources'!$B$41*6*'data sources'!$M64</f>
        <v>625.33734491922166</v>
      </c>
      <c r="H199" s="2"/>
      <c r="I199" s="2"/>
      <c r="J199" s="34">
        <f>'data sources'!$B$40*(4*'data sources'!$L64+2*'data sources'!$L65) +'data sources'!$B$41*6*'data sources'!$M64</f>
        <v>625.33734491922166</v>
      </c>
    </row>
    <row r="200" spans="1:10" x14ac:dyDescent="0.25">
      <c r="A200" s="1">
        <v>2026</v>
      </c>
      <c r="B200" s="34">
        <f>'data sources'!$B$40*(4*'data sources'!$L65+2*'data sources'!$L66) +'data sources'!$B$41*6*'data sources'!$M65</f>
        <v>778.60308845598854</v>
      </c>
      <c r="C200" s="34">
        <f>'data sources'!$B$40*(4*'data sources'!$L65+2*'data sources'!$L66) +'data sources'!$B$41*6*'data sources'!$M65</f>
        <v>778.60308845598854</v>
      </c>
      <c r="D200" s="34">
        <f>'data sources'!$B$40*(4*'data sources'!$L65+2*'data sources'!$L66) +'data sources'!$B$41*6*'data sources'!$M65</f>
        <v>778.60308845598854</v>
      </c>
      <c r="E200" s="34">
        <f>'data sources'!$B$40*(4*'data sources'!$L65+2*'data sources'!$L66) +'data sources'!$B$41*6*'data sources'!$M65</f>
        <v>778.60308845598854</v>
      </c>
      <c r="F200" s="34">
        <f>'data sources'!$B$40*(4*'data sources'!$L65+2*'data sources'!$L66) +'data sources'!$B$41*6*'data sources'!$M65</f>
        <v>778.60308845598854</v>
      </c>
      <c r="G200" s="34">
        <f>'data sources'!$B$40*(4*'data sources'!$L65+2*'data sources'!$L66) +'data sources'!$B$41*6*'data sources'!$M65</f>
        <v>778.60308845598854</v>
      </c>
      <c r="H200" s="34">
        <f>'data sources'!$B$40*(4*'data sources'!$L65+2*'data sources'!$L66) +'data sources'!$B$41*6*'data sources'!$M65</f>
        <v>778.60308845598854</v>
      </c>
      <c r="I200" s="2"/>
      <c r="J200" s="34">
        <f>'data sources'!$B$40*(4*'data sources'!$L65+2*'data sources'!$L66) +'data sources'!$B$41*6*'data sources'!$M65</f>
        <v>778.60308845598854</v>
      </c>
    </row>
    <row r="201" spans="1:10" x14ac:dyDescent="0.25">
      <c r="A201" s="1">
        <v>2027</v>
      </c>
      <c r="B201" s="34">
        <f>'data sources'!$B$40*(4*'data sources'!$L66+2*'data sources'!$L67) +'data sources'!$B$41*6*'data sources'!$M66</f>
        <v>772.14142378291103</v>
      </c>
      <c r="C201" s="34">
        <f>'data sources'!$B$40*(4*'data sources'!$L66+2*'data sources'!$L67) +'data sources'!$B$41*6*'data sources'!$M66</f>
        <v>772.14142378291103</v>
      </c>
      <c r="D201" s="34">
        <f>'data sources'!$B$40*(4*'data sources'!$L66+2*'data sources'!$L67) +'data sources'!$B$41*6*'data sources'!$M66</f>
        <v>772.14142378291103</v>
      </c>
      <c r="E201" s="34">
        <f>'data sources'!$B$40*(4*'data sources'!$L66+2*'data sources'!$L67) +'data sources'!$B$41*6*'data sources'!$M66</f>
        <v>772.14142378291103</v>
      </c>
      <c r="F201" s="34">
        <f>'data sources'!$B$40*(4*'data sources'!$L66+2*'data sources'!$L67) +'data sources'!$B$41*6*'data sources'!$M66</f>
        <v>772.14142378291103</v>
      </c>
      <c r="G201" s="34">
        <f>'data sources'!$B$40*(4*'data sources'!$L66+2*'data sources'!$L67) +'data sources'!$B$41*6*'data sources'!$M66</f>
        <v>772.14142378291103</v>
      </c>
      <c r="H201" s="34">
        <f>'data sources'!$B$40*(4*'data sources'!$L66+2*'data sources'!$L67) +'data sources'!$B$41*6*'data sources'!$M66</f>
        <v>772.14142378291103</v>
      </c>
      <c r="I201" s="34">
        <f>'data sources'!$B$40*(4*'data sources'!$L66+2*'data sources'!$L67) +'data sources'!$B$41*6*'data sources'!$M66</f>
        <v>772.14142378291103</v>
      </c>
      <c r="J201" s="34">
        <f>'data sources'!$B$40*(4*'data sources'!$L66+2*'data sources'!$L67) +'data sources'!$B$41*6*'data sources'!$M66</f>
        <v>772.14142378291103</v>
      </c>
    </row>
    <row r="202" spans="1:10" x14ac:dyDescent="0.25">
      <c r="A202" s="1">
        <v>2028</v>
      </c>
      <c r="B202" s="34">
        <f>'data sources'!$B$40*(4*'data sources'!$L67+2*'data sources'!$L68) +'data sources'!$B$41*6*'data sources'!$M67</f>
        <v>728.55904137815878</v>
      </c>
      <c r="C202" s="34">
        <f>'data sources'!$B$40*(4*'data sources'!$L67+2*'data sources'!$L68) +'data sources'!$B$41*6*'data sources'!$M67</f>
        <v>728.55904137815878</v>
      </c>
      <c r="D202" s="34">
        <f>'data sources'!$B$40*(4*'data sources'!$L67+2*'data sources'!$L68) +'data sources'!$B$41*6*'data sources'!$M67</f>
        <v>728.55904137815878</v>
      </c>
      <c r="E202" s="34">
        <f>'data sources'!$B$40*(4*'data sources'!$L67+2*'data sources'!$L68) +'data sources'!$B$41*6*'data sources'!$M67</f>
        <v>728.55904137815878</v>
      </c>
      <c r="F202" s="34">
        <f>'data sources'!$B$40*(4*'data sources'!$L67+2*'data sources'!$L68) +'data sources'!$B$41*6*'data sources'!$M67</f>
        <v>728.55904137815878</v>
      </c>
      <c r="G202" s="34">
        <f>'data sources'!$B$40*(4*'data sources'!$L67+2*'data sources'!$L68) +'data sources'!$B$41*6*'data sources'!$M67</f>
        <v>728.55904137815878</v>
      </c>
      <c r="H202" s="34">
        <f>'data sources'!$B$40*(4*'data sources'!$L67+2*'data sources'!$L68) +'data sources'!$B$41*6*'data sources'!$M67</f>
        <v>728.55904137815878</v>
      </c>
      <c r="I202" s="34">
        <f>'data sources'!$B$40*(4*'data sources'!$L67+2*'data sources'!$L68) +'data sources'!$B$41*6*'data sources'!$M67</f>
        <v>728.55904137815878</v>
      </c>
      <c r="J202" s="34">
        <f>'data sources'!$B$40*(4*'data sources'!$L67+2*'data sources'!$L68) +'data sources'!$B$41*6*'data sources'!$M67</f>
        <v>728.55904137815878</v>
      </c>
    </row>
    <row r="203" spans="1:10" x14ac:dyDescent="0.25">
      <c r="A203" s="1">
        <v>2029</v>
      </c>
      <c r="B203" s="34">
        <f>'data sources'!$B$40*(4*'data sources'!$L68+2*'data sources'!$L69) +'data sources'!$B$41*6*'data sources'!$M68</f>
        <v>733.77043838935481</v>
      </c>
      <c r="C203" s="34">
        <f>'data sources'!$B$40*(4*'data sources'!$L68+2*'data sources'!$L69) +'data sources'!$B$41*6*'data sources'!$M68</f>
        <v>733.77043838935481</v>
      </c>
      <c r="D203" s="34">
        <f>'data sources'!$B$40*(4*'data sources'!$L68+2*'data sources'!$L69) +'data sources'!$B$41*6*'data sources'!$M68</f>
        <v>733.77043838935481</v>
      </c>
      <c r="E203" s="34">
        <f>'data sources'!$B$40*(4*'data sources'!$L68+2*'data sources'!$L69) +'data sources'!$B$41*6*'data sources'!$M68</f>
        <v>733.77043838935481</v>
      </c>
      <c r="F203" s="34">
        <f>'data sources'!$B$40*(4*'data sources'!$L68+2*'data sources'!$L69) +'data sources'!$B$41*6*'data sources'!$M68</f>
        <v>733.77043838935481</v>
      </c>
      <c r="G203" s="34">
        <f>'data sources'!$B$40*(4*'data sources'!$L68+2*'data sources'!$L69) +'data sources'!$B$41*6*'data sources'!$M68</f>
        <v>733.77043838935481</v>
      </c>
      <c r="H203" s="34">
        <f>'data sources'!$B$40*(4*'data sources'!$L68+2*'data sources'!$L69) +'data sources'!$B$41*6*'data sources'!$M68</f>
        <v>733.77043838935481</v>
      </c>
      <c r="I203" s="34">
        <f>'data sources'!$B$40*(4*'data sources'!$L68+2*'data sources'!$L69) +'data sources'!$B$41*6*'data sources'!$M68</f>
        <v>733.77043838935481</v>
      </c>
      <c r="J203" s="34">
        <f>'data sources'!$B$40*(4*'data sources'!$L68+2*'data sources'!$L69) +'data sources'!$B$41*6*'data sources'!$M68</f>
        <v>733.77043838935481</v>
      </c>
    </row>
    <row r="204" spans="1:10" x14ac:dyDescent="0.25">
      <c r="A204" s="1">
        <v>2030</v>
      </c>
      <c r="B204" s="34">
        <f>'data sources'!$B$40*(4*'data sources'!$L69+2*'data sources'!$L70) +'data sources'!$B$41*6*'data sources'!$M69</f>
        <v>730.894341405153</v>
      </c>
      <c r="C204" s="34">
        <f>'data sources'!$B$40*(4*'data sources'!$L69+2*'data sources'!$L70) +'data sources'!$B$41*6*'data sources'!$M69</f>
        <v>730.894341405153</v>
      </c>
      <c r="D204" s="34">
        <f>'data sources'!$B$40*(4*'data sources'!$L69+2*'data sources'!$L70) +'data sources'!$B$41*6*'data sources'!$M69</f>
        <v>730.894341405153</v>
      </c>
      <c r="E204" s="34">
        <f>'data sources'!$B$40*(4*'data sources'!$L69+2*'data sources'!$L70) +'data sources'!$B$41*6*'data sources'!$M69</f>
        <v>730.894341405153</v>
      </c>
      <c r="F204" s="34">
        <f>'data sources'!$B$40*(4*'data sources'!$L69+2*'data sources'!$L70) +'data sources'!$B$41*6*'data sources'!$M69</f>
        <v>730.894341405153</v>
      </c>
      <c r="G204" s="34">
        <f>'data sources'!$B$40*(4*'data sources'!$L69+2*'data sources'!$L70) +'data sources'!$B$41*6*'data sources'!$M69</f>
        <v>730.894341405153</v>
      </c>
      <c r="H204" s="34">
        <f>'data sources'!$B$40*(4*'data sources'!$L69+2*'data sources'!$L70) +'data sources'!$B$41*6*'data sources'!$M69</f>
        <v>730.894341405153</v>
      </c>
      <c r="I204" s="34">
        <f>'data sources'!$B$40*(4*'data sources'!$L69+2*'data sources'!$L70) +'data sources'!$B$41*6*'data sources'!$M69</f>
        <v>730.894341405153</v>
      </c>
      <c r="J204" s="34">
        <f>'data sources'!$B$40*(4*'data sources'!$L69+2*'data sources'!$L70) +'data sources'!$B$41*6*'data sources'!$M69</f>
        <v>730.894341405153</v>
      </c>
    </row>
    <row r="205" spans="1:10" x14ac:dyDescent="0.25">
      <c r="A205" s="1">
        <v>2031</v>
      </c>
      <c r="B205" s="34">
        <f>'data sources'!$B$40*(4*'data sources'!$L70+2*'data sources'!$L71) +'data sources'!$B$41*6*'data sources'!$M70</f>
        <v>766.14097040710976</v>
      </c>
      <c r="C205" s="34">
        <f>'data sources'!$B$40*(4*'data sources'!$L70+2*'data sources'!$L71) +'data sources'!$B$41*6*'data sources'!$M70</f>
        <v>766.14097040710976</v>
      </c>
      <c r="D205" s="34">
        <f>'data sources'!$B$40*(4*'data sources'!$L70+2*'data sources'!$L71) +'data sources'!$B$41*6*'data sources'!$M70</f>
        <v>766.14097040710976</v>
      </c>
      <c r="E205" s="34">
        <f>'data sources'!$B$40*(4*'data sources'!$L70+2*'data sources'!$L71) +'data sources'!$B$41*6*'data sources'!$M70</f>
        <v>766.14097040710976</v>
      </c>
      <c r="F205" s="34">
        <f>'data sources'!$B$40*(4*'data sources'!$L70+2*'data sources'!$L71) +'data sources'!$B$41*6*'data sources'!$M70</f>
        <v>766.14097040710976</v>
      </c>
      <c r="G205" s="34">
        <f>'data sources'!$B$40*(4*'data sources'!$L70+2*'data sources'!$L71) +'data sources'!$B$41*6*'data sources'!$M70</f>
        <v>766.14097040710976</v>
      </c>
      <c r="H205" s="34">
        <f>'data sources'!$B$40*(4*'data sources'!$L70+2*'data sources'!$L71) +'data sources'!$B$41*6*'data sources'!$M70</f>
        <v>766.14097040710976</v>
      </c>
      <c r="I205" s="34">
        <f>'data sources'!$B$40*(4*'data sources'!$L70+2*'data sources'!$L71) +'data sources'!$B$41*6*'data sources'!$M70</f>
        <v>766.14097040710976</v>
      </c>
      <c r="J205" s="34">
        <f>'data sources'!$B$40*(4*'data sources'!$L70+2*'data sources'!$L71) +'data sources'!$B$41*6*'data sources'!$M70</f>
        <v>766.14097040710976</v>
      </c>
    </row>
    <row r="206" spans="1:10" x14ac:dyDescent="0.25">
      <c r="A206" s="1">
        <v>2032</v>
      </c>
      <c r="B206" s="34">
        <f>'data sources'!$B$40*(4*'data sources'!$L71+2*'data sources'!$L72) +'data sources'!$B$41*6*'data sources'!$M71</f>
        <v>765.39360536481036</v>
      </c>
      <c r="C206" s="34">
        <f>'data sources'!$B$40*(4*'data sources'!$L71+2*'data sources'!$L72) +'data sources'!$B$41*6*'data sources'!$M71</f>
        <v>765.39360536481036</v>
      </c>
      <c r="D206" s="34">
        <f>'data sources'!$B$40*(4*'data sources'!$L71+2*'data sources'!$L72) +'data sources'!$B$41*6*'data sources'!$M71</f>
        <v>765.39360536481036</v>
      </c>
      <c r="E206" s="34">
        <f>'data sources'!$B$40*(4*'data sources'!$L71+2*'data sources'!$L72) +'data sources'!$B$41*6*'data sources'!$M71</f>
        <v>765.39360536481036</v>
      </c>
      <c r="F206" s="34">
        <f>'data sources'!$B$40*(4*'data sources'!$L71+2*'data sources'!$L72) +'data sources'!$B$41*6*'data sources'!$M71</f>
        <v>765.39360536481036</v>
      </c>
      <c r="G206" s="34">
        <f>'data sources'!$B$40*(4*'data sources'!$L71+2*'data sources'!$L72) +'data sources'!$B$41*6*'data sources'!$M71</f>
        <v>765.39360536481036</v>
      </c>
      <c r="H206" s="34">
        <f>'data sources'!$B$40*(4*'data sources'!$L71+2*'data sources'!$L72) +'data sources'!$B$41*6*'data sources'!$M71</f>
        <v>765.39360536481036</v>
      </c>
      <c r="I206" s="34">
        <f>'data sources'!$B$40*(4*'data sources'!$L71+2*'data sources'!$L72) +'data sources'!$B$41*6*'data sources'!$M71</f>
        <v>765.39360536481036</v>
      </c>
      <c r="J206" s="34">
        <f>'data sources'!$B$40*(4*'data sources'!$L71+2*'data sources'!$L72) +'data sources'!$B$41*6*'data sources'!$M71</f>
        <v>765.39360536481036</v>
      </c>
    </row>
    <row r="207" spans="1:10" x14ac:dyDescent="0.25">
      <c r="A207" s="1">
        <v>2033</v>
      </c>
      <c r="B207" s="34">
        <f>'data sources'!$B$40*(4*'data sources'!$L72+2*'data sources'!$L73) +'data sources'!$B$41*6*'data sources'!$M72</f>
        <v>744.60492262609614</v>
      </c>
      <c r="C207" s="34">
        <f>'data sources'!$B$40*(4*'data sources'!$L72+2*'data sources'!$L73) +'data sources'!$B$41*6*'data sources'!$M72</f>
        <v>744.60492262609614</v>
      </c>
      <c r="D207" s="34">
        <f>'data sources'!$B$40*(4*'data sources'!$L72+2*'data sources'!$L73) +'data sources'!$B$41*6*'data sources'!$M72</f>
        <v>744.60492262609614</v>
      </c>
      <c r="E207" s="34">
        <f>'data sources'!$B$40*(4*'data sources'!$L72+2*'data sources'!$L73) +'data sources'!$B$41*6*'data sources'!$M72</f>
        <v>744.60492262609614</v>
      </c>
      <c r="F207" s="34">
        <f>'data sources'!$B$40*(4*'data sources'!$L72+2*'data sources'!$L73) +'data sources'!$B$41*6*'data sources'!$M72</f>
        <v>744.60492262609614</v>
      </c>
      <c r="G207" s="34">
        <f>'data sources'!$B$40*(4*'data sources'!$L72+2*'data sources'!$L73) +'data sources'!$B$41*6*'data sources'!$M72</f>
        <v>744.60492262609614</v>
      </c>
      <c r="H207" s="34">
        <f>'data sources'!$B$40*(4*'data sources'!$L72+2*'data sources'!$L73) +'data sources'!$B$41*6*'data sources'!$M72</f>
        <v>744.60492262609614</v>
      </c>
      <c r="I207" s="34">
        <f>'data sources'!$B$40*(4*'data sources'!$L72+2*'data sources'!$L73) +'data sources'!$B$41*6*'data sources'!$M72</f>
        <v>744.60492262609614</v>
      </c>
      <c r="J207" s="34">
        <f>'data sources'!$B$40*(4*'data sources'!$L72+2*'data sources'!$L73) +'data sources'!$B$41*6*'data sources'!$M72</f>
        <v>744.60492262609614</v>
      </c>
    </row>
    <row r="208" spans="1:10" x14ac:dyDescent="0.25">
      <c r="A208" s="1">
        <v>2034</v>
      </c>
      <c r="B208" s="34">
        <f>'data sources'!$B$40*(4*'data sources'!$L73+2*'data sources'!$L74) +'data sources'!$B$41*6*'data sources'!$M73</f>
        <v>734.19473224330591</v>
      </c>
      <c r="C208" s="34">
        <f>'data sources'!$B$40*(4*'data sources'!$L73+2*'data sources'!$L74) +'data sources'!$B$41*6*'data sources'!$M73</f>
        <v>734.19473224330591</v>
      </c>
      <c r="D208" s="34">
        <f>'data sources'!$B$40*(4*'data sources'!$L73+2*'data sources'!$L74) +'data sources'!$B$41*6*'data sources'!$M73</f>
        <v>734.19473224330591</v>
      </c>
      <c r="E208" s="34">
        <f>'data sources'!$B$40*(4*'data sources'!$L73+2*'data sources'!$L74) +'data sources'!$B$41*6*'data sources'!$M73</f>
        <v>734.19473224330591</v>
      </c>
      <c r="F208" s="34">
        <f>'data sources'!$B$40*(4*'data sources'!$L73+2*'data sources'!$L74) +'data sources'!$B$41*6*'data sources'!$M73</f>
        <v>734.19473224330591</v>
      </c>
      <c r="G208" s="34">
        <f>'data sources'!$B$40*(4*'data sources'!$L73+2*'data sources'!$L74) +'data sources'!$B$41*6*'data sources'!$M73</f>
        <v>734.19473224330591</v>
      </c>
      <c r="H208" s="34">
        <f>'data sources'!$B$40*(4*'data sources'!$L73+2*'data sources'!$L74) +'data sources'!$B$41*6*'data sources'!$M73</f>
        <v>734.19473224330591</v>
      </c>
      <c r="I208" s="34">
        <f>'data sources'!$B$40*(4*'data sources'!$L73+2*'data sources'!$L74) +'data sources'!$B$41*6*'data sources'!$M73</f>
        <v>734.19473224330591</v>
      </c>
      <c r="J208" s="34">
        <f>'data sources'!$B$40*(4*'data sources'!$L73+2*'data sources'!$L74) +'data sources'!$B$41*6*'data sources'!$M73</f>
        <v>734.19473224330591</v>
      </c>
    </row>
    <row r="209" spans="1:10" x14ac:dyDescent="0.25">
      <c r="A209" s="1">
        <v>2035</v>
      </c>
      <c r="B209" s="34">
        <f>'data sources'!$B$40*(4*'data sources'!$L74+2*'data sources'!$L75) +'data sources'!$B$41*6*'data sources'!$M74</f>
        <v>725.26451715891551</v>
      </c>
      <c r="C209" s="34">
        <f>'data sources'!$B$40*(4*'data sources'!$L74+2*'data sources'!$L75) +'data sources'!$B$41*6*'data sources'!$M74</f>
        <v>725.26451715891551</v>
      </c>
      <c r="D209" s="34">
        <f>'data sources'!$B$40*(4*'data sources'!$L74+2*'data sources'!$L75) +'data sources'!$B$41*6*'data sources'!$M74</f>
        <v>725.26451715891551</v>
      </c>
      <c r="E209" s="34">
        <f>'data sources'!$B$40*(4*'data sources'!$L74+2*'data sources'!$L75) +'data sources'!$B$41*6*'data sources'!$M74</f>
        <v>725.26451715891551</v>
      </c>
      <c r="F209" s="34">
        <f>'data sources'!$B$40*(4*'data sources'!$L74+2*'data sources'!$L75) +'data sources'!$B$41*6*'data sources'!$M74</f>
        <v>725.26451715891551</v>
      </c>
      <c r="G209" s="34">
        <f>'data sources'!$B$40*(4*'data sources'!$L74+2*'data sources'!$L75) +'data sources'!$B$41*6*'data sources'!$M74</f>
        <v>725.26451715891551</v>
      </c>
      <c r="H209" s="34">
        <f>'data sources'!$B$40*(4*'data sources'!$L74+2*'data sources'!$L75) +'data sources'!$B$41*6*'data sources'!$M74</f>
        <v>725.26451715891551</v>
      </c>
      <c r="I209" s="34">
        <f>'data sources'!$B$40*(4*'data sources'!$L74+2*'data sources'!$L75) +'data sources'!$B$41*6*'data sources'!$M74</f>
        <v>725.26451715891551</v>
      </c>
      <c r="J209" s="34">
        <f>'data sources'!$B$40*(4*'data sources'!$L74+2*'data sources'!$L75) +'data sources'!$B$41*6*'data sources'!$M74</f>
        <v>725.26451715891551</v>
      </c>
    </row>
    <row r="210" spans="1:10" x14ac:dyDescent="0.25">
      <c r="A210" s="1">
        <v>2036</v>
      </c>
      <c r="B210" s="34">
        <f>'data sources'!$B$40*(4*'data sources'!$L75+2*'data sources'!$L76) +'data sources'!$B$41*6*'data sources'!$M75</f>
        <v>734.95715981980038</v>
      </c>
      <c r="C210" s="34">
        <f>'data sources'!$B$40*(4*'data sources'!$L75+2*'data sources'!$L76) +'data sources'!$B$41*6*'data sources'!$M75</f>
        <v>734.95715981980038</v>
      </c>
      <c r="D210" s="34">
        <f>'data sources'!$B$40*(4*'data sources'!$L75+2*'data sources'!$L76) +'data sources'!$B$41*6*'data sources'!$M75</f>
        <v>734.95715981980038</v>
      </c>
      <c r="E210" s="34">
        <f>'data sources'!$B$40*(4*'data sources'!$L75+2*'data sources'!$L76) +'data sources'!$B$41*6*'data sources'!$M75</f>
        <v>734.95715981980038</v>
      </c>
      <c r="F210" s="34">
        <f>'data sources'!$B$40*(4*'data sources'!$L75+2*'data sources'!$L76) +'data sources'!$B$41*6*'data sources'!$M75</f>
        <v>734.95715981980038</v>
      </c>
      <c r="G210" s="34">
        <f>'data sources'!$B$40*(4*'data sources'!$L75+2*'data sources'!$L76) +'data sources'!$B$41*6*'data sources'!$M75</f>
        <v>734.95715981980038</v>
      </c>
      <c r="H210" s="34">
        <f>'data sources'!$B$40*(4*'data sources'!$L75+2*'data sources'!$L76) +'data sources'!$B$41*6*'data sources'!$M75</f>
        <v>734.95715981980038</v>
      </c>
      <c r="I210" s="34">
        <f>'data sources'!$B$40*(4*'data sources'!$L75+2*'data sources'!$L76) +'data sources'!$B$41*6*'data sources'!$M75</f>
        <v>734.95715981980038</v>
      </c>
      <c r="J210" s="34">
        <f>'data sources'!$B$40*(4*'data sources'!$L75+2*'data sources'!$L76) +'data sources'!$B$41*6*'data sources'!$M75</f>
        <v>734.95715981980038</v>
      </c>
    </row>
    <row r="211" spans="1:10" x14ac:dyDescent="0.25">
      <c r="A211" s="1">
        <v>2037</v>
      </c>
      <c r="B211" s="34">
        <f>'data sources'!$B$40*(4*'data sources'!$L76+2*'data sources'!$L77) +'data sources'!$B$41*6*'data sources'!$M76</f>
        <v>749.13079492646386</v>
      </c>
      <c r="C211" s="34">
        <f>'data sources'!$B$40*(4*'data sources'!$L76+2*'data sources'!$L77) +'data sources'!$B$41*6*'data sources'!$M76</f>
        <v>749.13079492646386</v>
      </c>
      <c r="D211" s="2"/>
      <c r="E211" s="34">
        <f>'data sources'!$B$40*(4*'data sources'!$L76+2*'data sources'!$L77) +'data sources'!$B$41*6*'data sources'!$M76</f>
        <v>749.13079492646386</v>
      </c>
      <c r="F211" s="34">
        <f>'data sources'!$B$40*(4*'data sources'!$L76+2*'data sources'!$L77) +'data sources'!$B$41*6*'data sources'!$M76</f>
        <v>749.13079492646386</v>
      </c>
      <c r="G211" s="34">
        <f>'data sources'!$B$40*(4*'data sources'!$L76+2*'data sources'!$L77) +'data sources'!$B$41*6*'data sources'!$M76</f>
        <v>749.13079492646386</v>
      </c>
      <c r="H211" s="34">
        <f>'data sources'!$B$40*(4*'data sources'!$L76+2*'data sources'!$L77) +'data sources'!$B$41*6*'data sources'!$M76</f>
        <v>749.13079492646386</v>
      </c>
      <c r="I211" s="34">
        <f>'data sources'!$B$40*(4*'data sources'!$L76+2*'data sources'!$L77) +'data sources'!$B$41*6*'data sources'!$M76</f>
        <v>749.13079492646386</v>
      </c>
      <c r="J211" s="34">
        <f>'data sources'!$B$40*(4*'data sources'!$L76+2*'data sources'!$L77) +'data sources'!$B$41*6*'data sources'!$M76</f>
        <v>749.13079492646386</v>
      </c>
    </row>
    <row r="212" spans="1:10" x14ac:dyDescent="0.25">
      <c r="A212" s="1">
        <v>2038</v>
      </c>
      <c r="B212" s="34">
        <f>'data sources'!$B$40*(4*'data sources'!$L77+2*'data sources'!$L78) +'data sources'!$B$41*6*'data sources'!$M77</f>
        <v>750.99593738728902</v>
      </c>
      <c r="C212" s="34">
        <f>'data sources'!$B$40*(4*'data sources'!$L77+2*'data sources'!$L78) +'data sources'!$B$41*6*'data sources'!$M77</f>
        <v>750.99593738728902</v>
      </c>
      <c r="D212" s="2"/>
      <c r="E212" s="55"/>
      <c r="F212" s="34">
        <f>'data sources'!$B$40*(4*'data sources'!$L77+2*'data sources'!$L78) +'data sources'!$B$41*6*'data sources'!$M77</f>
        <v>750.99593738728902</v>
      </c>
      <c r="G212" s="34">
        <f>'data sources'!$B$40*(4*'data sources'!$L77+2*'data sources'!$L78) +'data sources'!$B$41*6*'data sources'!$M77</f>
        <v>750.99593738728902</v>
      </c>
      <c r="H212" s="34">
        <f>'data sources'!$B$40*(4*'data sources'!$L77+2*'data sources'!$L78) +'data sources'!$B$41*6*'data sources'!$M77</f>
        <v>750.99593738728902</v>
      </c>
      <c r="I212" s="34">
        <f>'data sources'!$B$40*(4*'data sources'!$L77+2*'data sources'!$L78) +'data sources'!$B$41*6*'data sources'!$M77</f>
        <v>750.99593738728902</v>
      </c>
      <c r="J212" s="34">
        <f>'data sources'!$B$40*(4*'data sources'!$L77+2*'data sources'!$L78) +'data sources'!$B$41*6*'data sources'!$M77</f>
        <v>750.99593738728902</v>
      </c>
    </row>
    <row r="213" spans="1:10" x14ac:dyDescent="0.25">
      <c r="A213" s="1">
        <v>2039</v>
      </c>
      <c r="B213" s="34">
        <f>'data sources'!$B$40*(4*'data sources'!$L78+2*'data sources'!$L79) +'data sources'!$B$41*6*'data sources'!$M78</f>
        <v>696.5335205473541</v>
      </c>
      <c r="C213" s="34">
        <f>'data sources'!$B$40*(4*'data sources'!$L78+2*'data sources'!$L79) +'data sources'!$B$41*6*'data sources'!$M78</f>
        <v>696.5335205473541</v>
      </c>
      <c r="D213" s="2"/>
      <c r="E213" s="55"/>
      <c r="F213" s="2"/>
      <c r="G213" s="34">
        <f>'data sources'!$B$40*(4*'data sources'!$L78+2*'data sources'!$L79) +'data sources'!$B$41*6*'data sources'!$M78</f>
        <v>696.5335205473541</v>
      </c>
      <c r="H213" s="34">
        <f>'data sources'!$B$40*(4*'data sources'!$L78+2*'data sources'!$L79) +'data sources'!$B$41*6*'data sources'!$M78</f>
        <v>696.5335205473541</v>
      </c>
      <c r="I213" s="34">
        <f>'data sources'!$B$40*(4*'data sources'!$L78+2*'data sources'!$L79) +'data sources'!$B$41*6*'data sources'!$M78</f>
        <v>696.5335205473541</v>
      </c>
      <c r="J213" s="34">
        <f>'data sources'!$B$40*(4*'data sources'!$L78+2*'data sources'!$L79) +'data sources'!$B$41*6*'data sources'!$M78</f>
        <v>696.5335205473541</v>
      </c>
    </row>
    <row r="214" spans="1:10" x14ac:dyDescent="0.25">
      <c r="A214" s="1">
        <v>2040</v>
      </c>
      <c r="B214" s="2"/>
      <c r="C214" s="2"/>
      <c r="D214" s="2"/>
      <c r="E214" s="55"/>
      <c r="F214" s="2"/>
      <c r="G214" s="2"/>
      <c r="H214" s="34">
        <f>'data sources'!$B$40*(4*'data sources'!$L79+2*'data sources'!$L80) +'data sources'!$B$41*6*'data sources'!$M79</f>
        <v>688.35700875219322</v>
      </c>
      <c r="I214" s="34">
        <f>'data sources'!$B$40*(4*'data sources'!$L79+2*'data sources'!$L80) +'data sources'!$B$41*6*'data sources'!$M79</f>
        <v>688.35700875219322</v>
      </c>
      <c r="J214" s="2"/>
    </row>
    <row r="215" spans="1:10" x14ac:dyDescent="0.25">
      <c r="A215" s="1">
        <v>2041</v>
      </c>
      <c r="B215" s="2"/>
      <c r="C215" s="2"/>
      <c r="D215" s="2"/>
      <c r="E215" s="55"/>
      <c r="F215" s="2"/>
      <c r="G215" s="2"/>
      <c r="H215" s="2"/>
      <c r="I215" s="34">
        <f>'data sources'!$B$40*(4*'data sources'!$L80+2*'data sources'!$L81) +'data sources'!$B$41*6*'data sources'!$M80</f>
        <v>688.35700875219322</v>
      </c>
      <c r="J215" s="2"/>
    </row>
    <row r="216" spans="1:10" x14ac:dyDescent="0.25">
      <c r="A216" s="1">
        <v>2042</v>
      </c>
      <c r="B216" s="2"/>
      <c r="C216" s="2"/>
      <c r="D216" s="2"/>
      <c r="E216" s="55"/>
      <c r="F216" s="2"/>
      <c r="G216" s="2"/>
      <c r="H216" s="2"/>
      <c r="I216" s="2"/>
      <c r="J216" s="2"/>
    </row>
    <row r="217" spans="1:10" x14ac:dyDescent="0.25">
      <c r="A217" s="1">
        <v>2043</v>
      </c>
      <c r="B217" s="2"/>
      <c r="C217" s="2"/>
      <c r="D217" s="2"/>
      <c r="E217" s="55"/>
      <c r="F217" s="2"/>
      <c r="G217" s="2"/>
      <c r="H217" s="2"/>
      <c r="I217" s="2"/>
      <c r="J217" s="2"/>
    </row>
    <row r="218" spans="1:10" x14ac:dyDescent="0.25">
      <c r="A218" s="1">
        <v>2044</v>
      </c>
      <c r="B218" s="2"/>
      <c r="C218" s="2"/>
      <c r="D218" s="2"/>
      <c r="E218" s="55"/>
      <c r="F218" s="2"/>
      <c r="G218" s="2"/>
      <c r="H218" s="2"/>
      <c r="I218" s="2"/>
      <c r="J218" s="2"/>
    </row>
    <row r="219" spans="1:10" x14ac:dyDescent="0.25">
      <c r="A219" s="1">
        <v>2045</v>
      </c>
      <c r="B219" s="2"/>
      <c r="C219" s="2"/>
      <c r="D219" s="2"/>
      <c r="E219" s="55"/>
      <c r="F219" s="2"/>
      <c r="G219" s="2"/>
      <c r="H219" s="2"/>
      <c r="I219" s="2"/>
      <c r="J219" s="2"/>
    </row>
    <row r="220" spans="1:10" x14ac:dyDescent="0.25">
      <c r="A220" s="1">
        <v>2046</v>
      </c>
      <c r="B220" s="2"/>
      <c r="C220" s="2"/>
      <c r="D220" s="2"/>
      <c r="E220" s="55"/>
      <c r="F220" s="2"/>
      <c r="G220" s="2"/>
      <c r="H220" s="2"/>
      <c r="I220" s="2"/>
      <c r="J220" s="2"/>
    </row>
    <row r="221" spans="1:10" x14ac:dyDescent="0.25">
      <c r="A221" s="1">
        <v>2047</v>
      </c>
      <c r="B221" s="2"/>
      <c r="C221" s="2"/>
      <c r="D221" s="2"/>
      <c r="E221" s="55"/>
      <c r="F221" s="2"/>
      <c r="G221" s="2"/>
      <c r="H221" s="2"/>
      <c r="I221" s="2"/>
      <c r="J221" s="2"/>
    </row>
    <row r="222" spans="1:10" x14ac:dyDescent="0.25">
      <c r="A222" s="1">
        <v>2048</v>
      </c>
      <c r="B222" s="2"/>
      <c r="C222" s="2"/>
      <c r="D222" s="2"/>
      <c r="E222" s="55"/>
      <c r="F222" s="2"/>
      <c r="G222" s="2"/>
      <c r="H222" s="2"/>
      <c r="I222" s="2"/>
      <c r="J222" s="2"/>
    </row>
    <row r="223" spans="1:10" x14ac:dyDescent="0.25">
      <c r="A223" s="1">
        <v>2049</v>
      </c>
      <c r="B223" s="2"/>
      <c r="C223" s="2"/>
      <c r="D223" s="2"/>
      <c r="E223" s="55"/>
      <c r="F223" s="2"/>
      <c r="G223" s="2"/>
      <c r="H223" s="2"/>
      <c r="I223" s="2"/>
      <c r="J223" s="2"/>
    </row>
    <row r="224" spans="1:10" x14ac:dyDescent="0.25">
      <c r="A224" s="1">
        <v>2050</v>
      </c>
      <c r="B224" s="2"/>
      <c r="C224" s="2"/>
      <c r="D224" s="2"/>
      <c r="E224" s="55"/>
      <c r="F224" s="2"/>
      <c r="G224" s="2"/>
      <c r="H224" s="2"/>
      <c r="I224" s="2"/>
      <c r="J224" s="2"/>
    </row>
    <row r="225" spans="1:10" x14ac:dyDescent="0.25">
      <c r="A225" s="1"/>
      <c r="B225" s="2"/>
      <c r="C225" s="2"/>
      <c r="D225" s="2"/>
      <c r="E225" s="55"/>
      <c r="F225" s="2"/>
      <c r="G225" s="2"/>
      <c r="H225" s="2"/>
      <c r="I225" s="2"/>
      <c r="J225" s="2"/>
    </row>
    <row r="226" spans="1:10" x14ac:dyDescent="0.25">
      <c r="A226" t="s">
        <v>43</v>
      </c>
      <c r="B226" s="2">
        <f t="shared" ref="B226:J226" si="13">SUM(B228:B257)</f>
        <v>299.93654391133521</v>
      </c>
      <c r="C226" s="2">
        <f t="shared" si="13"/>
        <v>299.93654391133521</v>
      </c>
      <c r="D226" s="2">
        <f t="shared" si="13"/>
        <v>274.8561779899627</v>
      </c>
      <c r="E226" s="55">
        <f t="shared" si="13"/>
        <v>283.68635937297506</v>
      </c>
      <c r="F226" s="2">
        <f t="shared" si="13"/>
        <v>290.71234094667057</v>
      </c>
      <c r="G226" s="2">
        <f t="shared" si="13"/>
        <v>299.93654391133521</v>
      </c>
      <c r="H226" s="2">
        <f t="shared" si="13"/>
        <v>310.11054218795806</v>
      </c>
      <c r="I226" s="2">
        <f t="shared" si="13"/>
        <v>320.70488857811284</v>
      </c>
      <c r="J226" s="2">
        <f t="shared" si="13"/>
        <v>299.93654391133521</v>
      </c>
    </row>
    <row r="227" spans="1:10" x14ac:dyDescent="0.25">
      <c r="A227" t="s">
        <v>44</v>
      </c>
      <c r="B227">
        <f t="shared" ref="B227:J227" si="14">(1.12*B13-0.02*B13*B13)/3.413</f>
        <v>4.2191620275417527</v>
      </c>
      <c r="C227">
        <f t="shared" si="14"/>
        <v>4.2191620275417527</v>
      </c>
      <c r="D227">
        <f t="shared" si="14"/>
        <v>4.2191620275417527</v>
      </c>
      <c r="E227" s="54">
        <f t="shared" si="14"/>
        <v>4.2191620275417527</v>
      </c>
      <c r="F227">
        <f t="shared" si="14"/>
        <v>4.2191620275417527</v>
      </c>
      <c r="G227">
        <f t="shared" si="14"/>
        <v>4.2191620275417527</v>
      </c>
      <c r="H227">
        <f t="shared" si="14"/>
        <v>4.2191620275417527</v>
      </c>
      <c r="I227">
        <f t="shared" si="14"/>
        <v>4.2191620275417527</v>
      </c>
      <c r="J227">
        <f t="shared" si="14"/>
        <v>4.2191620275417527</v>
      </c>
    </row>
    <row r="228" spans="1:10" x14ac:dyDescent="0.25">
      <c r="A228" s="1">
        <v>2021</v>
      </c>
      <c r="B228" s="2"/>
      <c r="C228" s="2"/>
      <c r="D228" s="2"/>
      <c r="E228" s="55"/>
      <c r="F228" s="2"/>
      <c r="G228" s="2"/>
      <c r="H228" s="2"/>
      <c r="I228" s="2"/>
      <c r="J228" s="2"/>
    </row>
    <row r="229" spans="1:10" x14ac:dyDescent="0.25">
      <c r="A229" s="1">
        <v>2022</v>
      </c>
      <c r="B229" s="2"/>
      <c r="C229" s="2"/>
      <c r="D229" s="2">
        <f>D$8/(D$227)*'data sources'!$K61</f>
        <v>12.899713274255719</v>
      </c>
      <c r="E229" s="55"/>
      <c r="F229" s="2"/>
      <c r="G229" s="2"/>
      <c r="H229" s="2"/>
      <c r="I229" s="2"/>
      <c r="J229" s="2"/>
    </row>
    <row r="230" spans="1:10" x14ac:dyDescent="0.25">
      <c r="A230" s="1">
        <v>2023</v>
      </c>
      <c r="B230" s="2"/>
      <c r="C230" s="2"/>
      <c r="D230" s="2">
        <f>D$8/(D$227)*'data sources'!$K62</f>
        <v>16.078360679655741</v>
      </c>
      <c r="E230" s="55">
        <f>E$8/(E$227)*'data sources'!$K62</f>
        <v>16.078360679655741</v>
      </c>
      <c r="F230" s="2"/>
      <c r="G230" s="2"/>
      <c r="H230" s="2"/>
      <c r="I230" s="2"/>
      <c r="J230" s="2"/>
    </row>
    <row r="231" spans="1:10" x14ac:dyDescent="0.25">
      <c r="A231" s="1">
        <v>2024</v>
      </c>
      <c r="B231" s="2"/>
      <c r="C231" s="2"/>
      <c r="D231" s="2">
        <f>D$8/(D$227)*'data sources'!$K63</f>
        <v>15.391476929788134</v>
      </c>
      <c r="E231" s="55">
        <f>E$8/(E$227)*'data sources'!$K63</f>
        <v>15.391476929788134</v>
      </c>
      <c r="F231" s="2">
        <f>F$8/(F$227)*'data sources'!$K63</f>
        <v>15.391476929788134</v>
      </c>
      <c r="G231" s="2"/>
      <c r="H231" s="2"/>
      <c r="I231" s="2"/>
      <c r="J231" s="2"/>
    </row>
    <row r="232" spans="1:10" x14ac:dyDescent="0.25">
      <c r="A232" s="1">
        <v>2025</v>
      </c>
      <c r="B232" s="2">
        <f>B$8/(B$227)*'data sources'!$K64</f>
        <v>15.975308594020646</v>
      </c>
      <c r="C232" s="2">
        <f>C$8/(C$227)*'data sources'!$K64</f>
        <v>15.975308594020646</v>
      </c>
      <c r="D232" s="2">
        <f>D$8/(D$227)*'data sources'!$K64</f>
        <v>15.975308594020646</v>
      </c>
      <c r="E232" s="55">
        <f>E$8/(E$227)*'data sources'!$K64</f>
        <v>15.975308594020646</v>
      </c>
      <c r="F232" s="2">
        <f>F$8/(F$227)*'data sources'!$K64</f>
        <v>15.975308594020646</v>
      </c>
      <c r="G232" s="2">
        <f>G$8/(G$227)*'data sources'!$K64</f>
        <v>15.975308594020646</v>
      </c>
      <c r="H232" s="2"/>
      <c r="I232" s="2"/>
      <c r="J232" s="2">
        <f>J$8/(J$227)*'data sources'!$K64</f>
        <v>15.975308594020646</v>
      </c>
    </row>
    <row r="233" spans="1:10" x14ac:dyDescent="0.25">
      <c r="A233" s="1">
        <v>2026</v>
      </c>
      <c r="B233" s="2">
        <f>B$8/(B$227)*'data sources'!$K65</f>
        <v>18.507967512727951</v>
      </c>
      <c r="C233" s="2">
        <f>C$8/(C$227)*'data sources'!$K65</f>
        <v>18.507967512727951</v>
      </c>
      <c r="D233" s="2">
        <f>D$8/(D$227)*'data sources'!$K65</f>
        <v>18.507967512727951</v>
      </c>
      <c r="E233" s="55">
        <f>E$8/(E$227)*'data sources'!$K65</f>
        <v>18.507967512727951</v>
      </c>
      <c r="F233" s="2">
        <f>F$8/(F$227)*'data sources'!$K65</f>
        <v>18.507967512727951</v>
      </c>
      <c r="G233" s="2">
        <f>G$8/(G$227)*'data sources'!$K65</f>
        <v>18.507967512727951</v>
      </c>
      <c r="H233" s="2">
        <f>H$8/(H$227)*'data sources'!$K65</f>
        <v>18.507967512727951</v>
      </c>
      <c r="I233" s="2"/>
      <c r="J233" s="2">
        <f>J$8/(J$227)*'data sources'!$K65</f>
        <v>18.507967512727951</v>
      </c>
    </row>
    <row r="234" spans="1:10" x14ac:dyDescent="0.25">
      <c r="A234" s="1">
        <v>2027</v>
      </c>
      <c r="B234" s="2">
        <f>B$8/(B$227)*'data sources'!$K66</f>
        <v>18.163243792086032</v>
      </c>
      <c r="C234" s="2">
        <f>C$8/(C$227)*'data sources'!$K66</f>
        <v>18.163243792086032</v>
      </c>
      <c r="D234" s="2">
        <f>D$8/(D$227)*'data sources'!$K66</f>
        <v>18.163243792086032</v>
      </c>
      <c r="E234" s="55">
        <f>E$8/(E$227)*'data sources'!$K66</f>
        <v>18.163243792086032</v>
      </c>
      <c r="F234" s="2">
        <f>F$8/(F$227)*'data sources'!$K66</f>
        <v>18.163243792086032</v>
      </c>
      <c r="G234" s="2">
        <f>G$8/(G$227)*'data sources'!$K66</f>
        <v>18.163243792086032</v>
      </c>
      <c r="H234" s="2">
        <f>H$8/(H$227)*'data sources'!$K66</f>
        <v>18.163243792086032</v>
      </c>
      <c r="I234" s="2">
        <f>I$8/(I$227)*'data sources'!$K66</f>
        <v>18.163243792086032</v>
      </c>
      <c r="J234" s="2">
        <f>J$8/(J$227)*'data sources'!$K66</f>
        <v>18.163243792086032</v>
      </c>
    </row>
    <row r="235" spans="1:10" x14ac:dyDescent="0.25">
      <c r="A235" s="1">
        <v>2028</v>
      </c>
      <c r="B235" s="2">
        <f>B$8/(B$227)*'data sources'!$K67</f>
        <v>18.546808901912623</v>
      </c>
      <c r="C235" s="2">
        <f>C$8/(C$227)*'data sources'!$K67</f>
        <v>18.546808901912623</v>
      </c>
      <c r="D235" s="2">
        <f>D$8/(D$227)*'data sources'!$K67</f>
        <v>18.546808901912623</v>
      </c>
      <c r="E235" s="55">
        <f>E$8/(E$227)*'data sources'!$K67</f>
        <v>18.546808901912623</v>
      </c>
      <c r="F235" s="2">
        <f>F$8/(F$227)*'data sources'!$K67</f>
        <v>18.546808901912623</v>
      </c>
      <c r="G235" s="2">
        <f>G$8/(G$227)*'data sources'!$K67</f>
        <v>18.546808901912623</v>
      </c>
      <c r="H235" s="2">
        <f>H$8/(H$227)*'data sources'!$K67</f>
        <v>18.546808901912623</v>
      </c>
      <c r="I235" s="2">
        <f>I$8/(I$227)*'data sources'!$K67</f>
        <v>18.546808901912623</v>
      </c>
      <c r="J235" s="2">
        <f>J$8/(J$227)*'data sources'!$K67</f>
        <v>18.546808901912623</v>
      </c>
    </row>
    <row r="236" spans="1:10" x14ac:dyDescent="0.25">
      <c r="A236" s="1">
        <v>2029</v>
      </c>
      <c r="B236" s="2">
        <f>B$8/(B$227)*'data sources'!$K68</f>
        <v>18.502021484264564</v>
      </c>
      <c r="C236" s="2">
        <f>C$8/(C$227)*'data sources'!$K68</f>
        <v>18.502021484264564</v>
      </c>
      <c r="D236" s="2">
        <f>D$8/(D$227)*'data sources'!$K68</f>
        <v>18.502021484264564</v>
      </c>
      <c r="E236" s="55">
        <f>E$8/(E$227)*'data sources'!$K68</f>
        <v>18.502021484264564</v>
      </c>
      <c r="F236" s="2">
        <f>F$8/(F$227)*'data sources'!$K68</f>
        <v>18.502021484264564</v>
      </c>
      <c r="G236" s="2">
        <f>G$8/(G$227)*'data sources'!$K68</f>
        <v>18.502021484264564</v>
      </c>
      <c r="H236" s="2">
        <f>H$8/(H$227)*'data sources'!$K68</f>
        <v>18.502021484264564</v>
      </c>
      <c r="I236" s="2">
        <f>I$8/(I$227)*'data sources'!$K68</f>
        <v>18.502021484264564</v>
      </c>
      <c r="J236" s="2">
        <f>J$8/(J$227)*'data sources'!$K68</f>
        <v>18.502021484264564</v>
      </c>
    </row>
    <row r="237" spans="1:10" x14ac:dyDescent="0.25">
      <c r="A237" s="1">
        <v>2030</v>
      </c>
      <c r="B237" s="2">
        <f>B$8/(B$227)*'data sources'!$K69</f>
        <v>20.336777698282798</v>
      </c>
      <c r="C237" s="2">
        <f>C$8/(C$227)*'data sources'!$K69</f>
        <v>20.336777698282798</v>
      </c>
      <c r="D237" s="2">
        <f>D$8/(D$227)*'data sources'!$K69</f>
        <v>20.336777698282798</v>
      </c>
      <c r="E237" s="55">
        <f>E$8/(E$227)*'data sources'!$K69</f>
        <v>20.336777698282798</v>
      </c>
      <c r="F237" s="2">
        <f>F$8/(F$227)*'data sources'!$K69</f>
        <v>20.336777698282798</v>
      </c>
      <c r="G237" s="2">
        <f>G$8/(G$227)*'data sources'!$K69</f>
        <v>20.336777698282798</v>
      </c>
      <c r="H237" s="2">
        <f>H$8/(H$227)*'data sources'!$K69</f>
        <v>20.336777698282798</v>
      </c>
      <c r="I237" s="2">
        <f>I$8/(I$227)*'data sources'!$K69</f>
        <v>20.336777698282798</v>
      </c>
      <c r="J237" s="2">
        <f>J$8/(J$227)*'data sources'!$K69</f>
        <v>20.336777698282798</v>
      </c>
    </row>
    <row r="238" spans="1:10" x14ac:dyDescent="0.25">
      <c r="A238" s="1">
        <v>2031</v>
      </c>
      <c r="B238" s="2">
        <f>B$8/(B$227)*'data sources'!$K70</f>
        <v>20.005532376548253</v>
      </c>
      <c r="C238" s="2">
        <f>C$8/(C$227)*'data sources'!$K70</f>
        <v>20.005532376548253</v>
      </c>
      <c r="D238" s="2">
        <f>D$8/(D$227)*'data sources'!$K70</f>
        <v>20.005532376548253</v>
      </c>
      <c r="E238" s="55">
        <f>E$8/(E$227)*'data sources'!$K70</f>
        <v>20.005532376548253</v>
      </c>
      <c r="F238" s="2">
        <f>F$8/(F$227)*'data sources'!$K70</f>
        <v>20.005532376548253</v>
      </c>
      <c r="G238" s="2">
        <f>G$8/(G$227)*'data sources'!$K70</f>
        <v>20.005532376548253</v>
      </c>
      <c r="H238" s="2">
        <f>H$8/(H$227)*'data sources'!$K70</f>
        <v>20.005532376548253</v>
      </c>
      <c r="I238" s="2">
        <f>I$8/(I$227)*'data sources'!$K70</f>
        <v>20.005532376548253</v>
      </c>
      <c r="J238" s="2">
        <f>J$8/(J$227)*'data sources'!$K70</f>
        <v>20.005532376548253</v>
      </c>
    </row>
    <row r="239" spans="1:10" x14ac:dyDescent="0.25">
      <c r="A239" s="1">
        <v>2032</v>
      </c>
      <c r="B239" s="2">
        <f>B$8/(B$227)*'data sources'!$K71</f>
        <v>19.266847657147554</v>
      </c>
      <c r="C239" s="2">
        <f>C$8/(C$227)*'data sources'!$K71</f>
        <v>19.266847657147554</v>
      </c>
      <c r="D239" s="2">
        <f>D$8/(D$227)*'data sources'!$K71</f>
        <v>19.266847657147554</v>
      </c>
      <c r="E239" s="55">
        <f>E$8/(E$227)*'data sources'!$K71</f>
        <v>19.266847657147554</v>
      </c>
      <c r="F239" s="2">
        <f>F$8/(F$227)*'data sources'!$K71</f>
        <v>19.266847657147554</v>
      </c>
      <c r="G239" s="2">
        <f>G$8/(G$227)*'data sources'!$K71</f>
        <v>19.266847657147554</v>
      </c>
      <c r="H239" s="2">
        <f>H$8/(H$227)*'data sources'!$K71</f>
        <v>19.266847657147554</v>
      </c>
      <c r="I239" s="2">
        <f>I$8/(I$227)*'data sources'!$K71</f>
        <v>19.266847657147554</v>
      </c>
      <c r="J239" s="2">
        <f>J$8/(J$227)*'data sources'!$K71</f>
        <v>19.266847657147554</v>
      </c>
    </row>
    <row r="240" spans="1:10" x14ac:dyDescent="0.25">
      <c r="A240" s="1">
        <v>2033</v>
      </c>
      <c r="B240" s="2">
        <f>B$8/(B$227)*'data sources'!$K72</f>
        <v>19.497019123501872</v>
      </c>
      <c r="C240" s="2">
        <f>C$8/(C$227)*'data sources'!$K72</f>
        <v>19.497019123501872</v>
      </c>
      <c r="D240" s="2">
        <f>D$8/(D$227)*'data sources'!$K72</f>
        <v>19.497019123501872</v>
      </c>
      <c r="E240" s="55">
        <f>E$8/(E$227)*'data sources'!$K72</f>
        <v>19.497019123501872</v>
      </c>
      <c r="F240" s="2">
        <f>F$8/(F$227)*'data sources'!$K72</f>
        <v>19.497019123501872</v>
      </c>
      <c r="G240" s="2">
        <f>G$8/(G$227)*'data sources'!$K72</f>
        <v>19.497019123501872</v>
      </c>
      <c r="H240" s="2">
        <f>H$8/(H$227)*'data sources'!$K72</f>
        <v>19.497019123501872</v>
      </c>
      <c r="I240" s="2">
        <f>I$8/(I$227)*'data sources'!$K72</f>
        <v>19.497019123501872</v>
      </c>
      <c r="J240" s="2">
        <f>J$8/(J$227)*'data sources'!$K72</f>
        <v>19.497019123501872</v>
      </c>
    </row>
    <row r="241" spans="1:10" x14ac:dyDescent="0.25">
      <c r="A241" s="1">
        <v>2034</v>
      </c>
      <c r="B241" s="2">
        <f>B$8/(B$227)*'data sources'!$K73</f>
        <v>19.267193605180417</v>
      </c>
      <c r="C241" s="2">
        <f>C$8/(C$227)*'data sources'!$K73</f>
        <v>19.267193605180417</v>
      </c>
      <c r="D241" s="2">
        <f>D$8/(D$227)*'data sources'!$K73</f>
        <v>19.267193605180417</v>
      </c>
      <c r="E241" s="55">
        <f>E$8/(E$227)*'data sources'!$K73</f>
        <v>19.267193605180417</v>
      </c>
      <c r="F241" s="2">
        <f>F$8/(F$227)*'data sources'!$K73</f>
        <v>19.267193605180417</v>
      </c>
      <c r="G241" s="2">
        <f>G$8/(G$227)*'data sources'!$K73</f>
        <v>19.267193605180417</v>
      </c>
      <c r="H241" s="2">
        <f>H$8/(H$227)*'data sources'!$K73</f>
        <v>19.267193605180417</v>
      </c>
      <c r="I241" s="2">
        <f>I$8/(I$227)*'data sources'!$K73</f>
        <v>19.267193605180417</v>
      </c>
      <c r="J241" s="2">
        <f>J$8/(J$227)*'data sources'!$K73</f>
        <v>19.267193605180417</v>
      </c>
    </row>
    <row r="242" spans="1:10" x14ac:dyDescent="0.25">
      <c r="A242" s="1">
        <v>2035</v>
      </c>
      <c r="B242" s="2">
        <f>B$8/(B$227)*'data sources'!$K74</f>
        <v>20.91172519505546</v>
      </c>
      <c r="C242" s="2">
        <f>C$8/(C$227)*'data sources'!$K74</f>
        <v>20.91172519505546</v>
      </c>
      <c r="D242" s="2">
        <f>D$8/(D$227)*'data sources'!$K74</f>
        <v>20.91172519505546</v>
      </c>
      <c r="E242" s="55">
        <f>E$8/(E$227)*'data sources'!$K74</f>
        <v>20.91172519505546</v>
      </c>
      <c r="F242" s="2">
        <f>F$8/(F$227)*'data sources'!$K74</f>
        <v>20.91172519505546</v>
      </c>
      <c r="G242" s="2">
        <f>G$8/(G$227)*'data sources'!$K74</f>
        <v>20.91172519505546</v>
      </c>
      <c r="H242" s="2">
        <f>H$8/(H$227)*'data sources'!$K74</f>
        <v>20.91172519505546</v>
      </c>
      <c r="I242" s="2">
        <f>I$8/(I$227)*'data sources'!$K74</f>
        <v>20.91172519505546</v>
      </c>
      <c r="J242" s="2">
        <f>J$8/(J$227)*'data sources'!$K74</f>
        <v>20.91172519505546</v>
      </c>
    </row>
    <row r="243" spans="1:10" x14ac:dyDescent="0.25">
      <c r="A243" s="1">
        <v>2036</v>
      </c>
      <c r="B243" s="2">
        <f>B$8/(B$227)*'data sources'!$K75</f>
        <v>21.506181165534926</v>
      </c>
      <c r="C243" s="2">
        <f>C$8/(C$227)*'data sources'!$K75</f>
        <v>21.506181165534926</v>
      </c>
      <c r="D243" s="2">
        <f>D$8/(D$227)*'data sources'!$K75</f>
        <v>21.506181165534926</v>
      </c>
      <c r="E243" s="55">
        <f>E$8/(E$227)*'data sources'!$K75</f>
        <v>21.506181165534926</v>
      </c>
      <c r="F243" s="2">
        <f>F$8/(F$227)*'data sources'!$K75</f>
        <v>21.506181165534926</v>
      </c>
      <c r="G243" s="2">
        <f>G$8/(G$227)*'data sources'!$K75</f>
        <v>21.506181165534926</v>
      </c>
      <c r="H243" s="2">
        <f>H$8/(H$227)*'data sources'!$K75</f>
        <v>21.506181165534926</v>
      </c>
      <c r="I243" s="2">
        <f>I$8/(I$227)*'data sources'!$K75</f>
        <v>21.506181165534926</v>
      </c>
      <c r="J243" s="2">
        <f>J$8/(J$227)*'data sources'!$K75</f>
        <v>21.506181165534926</v>
      </c>
    </row>
    <row r="244" spans="1:10" x14ac:dyDescent="0.25">
      <c r="A244" s="1">
        <v>2037</v>
      </c>
      <c r="B244" s="2">
        <f>B$8/(B$227)*'data sources'!$K76</f>
        <v>21.729894657268126</v>
      </c>
      <c r="C244" s="2">
        <f>C$8/(C$227)*'data sources'!$K76</f>
        <v>21.729894657268126</v>
      </c>
      <c r="D244" s="2"/>
      <c r="E244" s="55">
        <f>E$8/(E$227)*'data sources'!$K76</f>
        <v>21.729894657268126</v>
      </c>
      <c r="F244" s="2">
        <f>F$8/(F$227)*'data sources'!$K76</f>
        <v>21.729894657268126</v>
      </c>
      <c r="G244" s="2">
        <f>G$8/(G$227)*'data sources'!$K76</f>
        <v>21.729894657268126</v>
      </c>
      <c r="H244" s="2">
        <f>H$8/(H$227)*'data sources'!$K76</f>
        <v>21.729894657268126</v>
      </c>
      <c r="I244" s="2">
        <f>I$8/(I$227)*'data sources'!$K76</f>
        <v>21.729894657268126</v>
      </c>
      <c r="J244" s="2">
        <f>J$8/(J$227)*'data sources'!$K76</f>
        <v>21.729894657268126</v>
      </c>
    </row>
    <row r="245" spans="1:10" x14ac:dyDescent="0.25">
      <c r="A245" s="1">
        <v>2038</v>
      </c>
      <c r="B245" s="2">
        <f>B$8/(B$227)*'data sources'!$K77</f>
        <v>23.104342253351227</v>
      </c>
      <c r="C245" s="2">
        <f>C$8/(C$227)*'data sources'!$K77</f>
        <v>23.104342253351227</v>
      </c>
      <c r="D245" s="2"/>
      <c r="E245" s="55"/>
      <c r="F245" s="2">
        <f>F$8/(F$227)*'data sources'!$K77</f>
        <v>23.104342253351227</v>
      </c>
      <c r="G245" s="2">
        <f>G$8/(G$227)*'data sources'!$K77</f>
        <v>23.104342253351227</v>
      </c>
      <c r="H245" s="2">
        <f>H$8/(H$227)*'data sources'!$K77</f>
        <v>23.104342253351227</v>
      </c>
      <c r="I245" s="2">
        <f>I$8/(I$227)*'data sources'!$K77</f>
        <v>23.104342253351227</v>
      </c>
      <c r="J245" s="2">
        <f>J$8/(J$227)*'data sources'!$K77</f>
        <v>23.104342253351227</v>
      </c>
    </row>
    <row r="246" spans="1:10" x14ac:dyDescent="0.25">
      <c r="A246" s="1">
        <v>2039</v>
      </c>
      <c r="B246" s="2">
        <f>B$8/(B$227)*'data sources'!$K78</f>
        <v>24.6156798944528</v>
      </c>
      <c r="C246" s="2">
        <f>C$8/(C$227)*'data sources'!$K78</f>
        <v>24.6156798944528</v>
      </c>
      <c r="D246" s="2"/>
      <c r="E246" s="55"/>
      <c r="F246" s="2"/>
      <c r="G246" s="2">
        <f>G$8/(G$227)*'data sources'!$K78</f>
        <v>24.6156798944528</v>
      </c>
      <c r="H246" s="2">
        <f>H$8/(H$227)*'data sources'!$K78</f>
        <v>24.6156798944528</v>
      </c>
      <c r="I246" s="2">
        <f>I$8/(I$227)*'data sources'!$K78</f>
        <v>24.6156798944528</v>
      </c>
      <c r="J246" s="2">
        <f>J$8/(J$227)*'data sources'!$K78</f>
        <v>24.6156798944528</v>
      </c>
    </row>
    <row r="247" spans="1:10" x14ac:dyDescent="0.25">
      <c r="A247" s="1">
        <v>2040</v>
      </c>
      <c r="B247" s="2"/>
      <c r="C247" s="2"/>
      <c r="D247" s="2"/>
      <c r="E247" s="55"/>
      <c r="F247" s="2"/>
      <c r="G247" s="2"/>
      <c r="H247" s="2">
        <f>H$8/(H$227)*'data sources'!$K79</f>
        <v>26.149306870643482</v>
      </c>
      <c r="I247" s="2">
        <f>I$8/(I$227)*'data sources'!$K79</f>
        <v>26.149306870643482</v>
      </c>
      <c r="J247" s="2"/>
    </row>
    <row r="248" spans="1:10" x14ac:dyDescent="0.25">
      <c r="A248" s="1">
        <v>2041</v>
      </c>
      <c r="B248" s="2"/>
      <c r="C248" s="2"/>
      <c r="D248" s="2"/>
      <c r="E248" s="55"/>
      <c r="F248" s="2"/>
      <c r="G248" s="2"/>
      <c r="H248" s="2"/>
      <c r="I248" s="2">
        <f>I$8/(I$227)*'data sources'!$K80</f>
        <v>29.102313902882649</v>
      </c>
      <c r="J248" s="2"/>
    </row>
    <row r="249" spans="1:10" x14ac:dyDescent="0.25">
      <c r="A249" s="1">
        <v>2042</v>
      </c>
      <c r="B249" s="2"/>
      <c r="C249" s="2"/>
      <c r="D249" s="2"/>
      <c r="E249" s="55"/>
      <c r="F249" s="2"/>
      <c r="G249" s="2"/>
      <c r="H249" s="2"/>
      <c r="I249" s="2"/>
      <c r="J249" s="2"/>
    </row>
    <row r="250" spans="1:10" x14ac:dyDescent="0.25">
      <c r="A250" s="1">
        <v>2043</v>
      </c>
      <c r="B250" s="2"/>
      <c r="C250" s="2"/>
      <c r="D250" s="2"/>
      <c r="E250" s="55"/>
      <c r="F250" s="2"/>
      <c r="G250" s="2"/>
      <c r="H250" s="2"/>
      <c r="I250" s="2"/>
      <c r="J250" s="2"/>
    </row>
    <row r="251" spans="1:10" x14ac:dyDescent="0.25">
      <c r="A251" s="1">
        <v>2044</v>
      </c>
      <c r="B251" s="2"/>
      <c r="C251" s="2"/>
      <c r="D251" s="2"/>
      <c r="E251" s="55"/>
      <c r="F251" s="2"/>
      <c r="G251" s="2"/>
      <c r="H251" s="2"/>
      <c r="I251" s="2"/>
      <c r="J251" s="2"/>
    </row>
    <row r="252" spans="1:10" x14ac:dyDescent="0.25">
      <c r="A252" s="1">
        <v>2045</v>
      </c>
      <c r="B252" s="2"/>
      <c r="C252" s="2"/>
      <c r="D252" s="2"/>
      <c r="E252" s="55"/>
      <c r="F252" s="2"/>
      <c r="G252" s="2"/>
      <c r="H252" s="2"/>
      <c r="I252" s="2"/>
      <c r="J252" s="2"/>
    </row>
    <row r="253" spans="1:10" x14ac:dyDescent="0.25">
      <c r="A253" s="1">
        <v>2046</v>
      </c>
      <c r="B253" s="2"/>
      <c r="C253" s="2"/>
      <c r="D253" s="2"/>
      <c r="E253" s="55"/>
      <c r="F253" s="2"/>
      <c r="G253" s="2"/>
      <c r="H253" s="2"/>
      <c r="I253" s="2"/>
      <c r="J253" s="2"/>
    </row>
    <row r="254" spans="1:10" x14ac:dyDescent="0.25">
      <c r="A254" s="1">
        <v>2047</v>
      </c>
      <c r="B254" s="2"/>
      <c r="C254" s="2"/>
      <c r="D254" s="2"/>
      <c r="E254" s="55"/>
      <c r="F254" s="2"/>
      <c r="G254" s="2"/>
      <c r="H254" s="2"/>
      <c r="I254" s="2"/>
      <c r="J254" s="2"/>
    </row>
    <row r="255" spans="1:10" x14ac:dyDescent="0.25">
      <c r="A255" s="1">
        <v>2048</v>
      </c>
      <c r="B255" s="2"/>
      <c r="C255" s="2"/>
      <c r="D255" s="2"/>
      <c r="E255" s="55"/>
      <c r="F255" s="2"/>
      <c r="G255" s="2"/>
      <c r="H255" s="2"/>
      <c r="I255" s="2"/>
      <c r="J255" s="2"/>
    </row>
    <row r="256" spans="1:10" x14ac:dyDescent="0.25">
      <c r="A256" s="1">
        <v>2049</v>
      </c>
      <c r="B256" s="2"/>
      <c r="C256" s="2"/>
      <c r="D256" s="2"/>
      <c r="E256" s="55"/>
      <c r="F256" s="2"/>
      <c r="G256" s="2"/>
      <c r="H256" s="2"/>
      <c r="I256" s="2"/>
      <c r="J256" s="2"/>
    </row>
    <row r="257" spans="1:10" x14ac:dyDescent="0.25">
      <c r="A257" s="1">
        <v>2050</v>
      </c>
      <c r="B257" s="2"/>
      <c r="C257" s="2"/>
      <c r="D257" s="2"/>
      <c r="E257" s="55"/>
      <c r="F257" s="2"/>
      <c r="G257" s="2"/>
      <c r="H257" s="2"/>
      <c r="I257" s="2"/>
      <c r="J257" s="2"/>
    </row>
    <row r="258" spans="1:10" x14ac:dyDescent="0.25">
      <c r="B258" s="2"/>
      <c r="C258" s="2"/>
      <c r="D258" s="2"/>
      <c r="E258" s="55"/>
      <c r="F258" s="2"/>
      <c r="G258" s="2"/>
      <c r="H258" s="2"/>
      <c r="I258" s="2"/>
      <c r="J258" s="2"/>
    </row>
    <row r="259" spans="1:10" x14ac:dyDescent="0.25">
      <c r="A259" t="s">
        <v>58</v>
      </c>
      <c r="B259" s="2">
        <f t="shared" ref="B259:J259" si="15">SUM(B260:B289)</f>
        <v>480.7954652063047</v>
      </c>
      <c r="C259" s="2">
        <f t="shared" si="15"/>
        <v>418.40627779613237</v>
      </c>
      <c r="D259" s="2">
        <f t="shared" si="15"/>
        <v>440.59187399510733</v>
      </c>
      <c r="E259" s="55">
        <f t="shared" si="15"/>
        <v>481.79237260182816</v>
      </c>
      <c r="F259" s="2">
        <f t="shared" si="15"/>
        <v>466.0091544162986</v>
      </c>
      <c r="G259" s="2">
        <f t="shared" si="15"/>
        <v>480.7954652063047</v>
      </c>
      <c r="H259" s="2">
        <f t="shared" si="15"/>
        <v>497.10428896825027</v>
      </c>
      <c r="I259" s="2">
        <f t="shared" si="15"/>
        <v>514.08692681153002</v>
      </c>
      <c r="J259" s="2">
        <f t="shared" si="15"/>
        <v>480.7954652063047</v>
      </c>
    </row>
    <row r="260" spans="1:10" x14ac:dyDescent="0.25">
      <c r="A260" s="1">
        <v>2021</v>
      </c>
      <c r="B260" s="2"/>
      <c r="C260" s="2"/>
      <c r="D260" s="2"/>
      <c r="E260" s="55"/>
      <c r="F260" s="2"/>
      <c r="G260" s="2"/>
      <c r="H260" s="2"/>
      <c r="I260" s="2"/>
      <c r="J260" s="2"/>
    </row>
    <row r="261" spans="1:10" x14ac:dyDescent="0.25">
      <c r="A261" s="1">
        <v>2022</v>
      </c>
      <c r="B261" s="2"/>
      <c r="C261" s="2"/>
      <c r="D261" s="2">
        <f>D$10/(D$15)*'data sources'!$K61 +0.5*(D$10/(D$11*0.293)-D$10/D$227)*'data sources'!$K61</f>
        <v>20.678119324323294</v>
      </c>
      <c r="E261" s="55"/>
      <c r="F261" s="2"/>
      <c r="G261" s="2"/>
      <c r="H261" s="2"/>
      <c r="I261" s="2"/>
      <c r="J261" s="2"/>
    </row>
    <row r="262" spans="1:10" x14ac:dyDescent="0.25">
      <c r="A262" s="1">
        <v>2023</v>
      </c>
      <c r="B262" s="2"/>
      <c r="C262" s="2"/>
      <c r="D262" s="2">
        <f>D$10/(D$15)*'data sources'!$K62 +0.5*(D$10/(D$11*0.293)-D$10/D$227)*'data sources'!$K62</f>
        <v>25.773461285914657</v>
      </c>
      <c r="E262" s="55">
        <f>E$10/(E$15)*'data sources'!$K62 +0.5*(E$10/(E$11*0.293)-E$10/E$227)*'data sources'!$K62</f>
        <v>27.306323633328816</v>
      </c>
      <c r="F262" s="2"/>
      <c r="G262" s="2"/>
      <c r="H262" s="2"/>
      <c r="I262" s="2"/>
      <c r="J262" s="2"/>
    </row>
    <row r="263" spans="1:10" x14ac:dyDescent="0.25">
      <c r="A263" s="1">
        <v>2024</v>
      </c>
      <c r="B263" s="2"/>
      <c r="C263" s="2"/>
      <c r="D263" s="2">
        <f>D$10/(D$15)*'data sources'!$K63 +0.5*(D$10/(D$11*0.293)-D$10/D$227)*'data sources'!$K63</f>
        <v>24.672393080774995</v>
      </c>
      <c r="E263" s="55">
        <f>E$10/(E$15)*'data sources'!$K63 +0.5*(E$10/(E$11*0.293)-E$10/E$227)*'data sources'!$K63</f>
        <v>26.139770005999633</v>
      </c>
      <c r="F263" s="2">
        <f>F$10/(F$15)*'data sources'!$K63 +0.5*(F$10/(F$11*0.293)-F$10/F$227)*'data sources'!$K63</f>
        <v>24.672393080774995</v>
      </c>
      <c r="G263" s="2"/>
      <c r="H263" s="2"/>
      <c r="I263" s="2"/>
      <c r="J263" s="2"/>
    </row>
    <row r="264" spans="1:10" x14ac:dyDescent="0.25">
      <c r="A264" s="1">
        <v>2025</v>
      </c>
      <c r="B264" s="2">
        <f>B$10/(B$15)*'data sources'!$K64 +0.5*(B$10/(B$11*0.293)-B$10/B$227)*'data sources'!$K64</f>
        <v>25.608269759709525</v>
      </c>
      <c r="C264" s="2">
        <f>C$10/(C$15)*'data sources'!$K64 +0.5*(C$10/(C$11*0.293)-C$10/C$227)*'data sources'!$K64</f>
        <v>22.285278473584938</v>
      </c>
      <c r="D264" s="2">
        <f>D$10/(D$15)*'data sources'!$K64 +0.5*(D$10/(D$11*0.293)-D$10/D$227)*'data sources'!$K64</f>
        <v>25.608269759709525</v>
      </c>
      <c r="E264" s="55">
        <f>E$10/(E$15)*'data sources'!$K64 +0.5*(E$10/(E$11*0.293)-E$10/E$227)*'data sources'!$K64</f>
        <v>27.131307432516628</v>
      </c>
      <c r="F264" s="2">
        <f>F$10/(F$15)*'data sources'!$K64 +0.5*(F$10/(F$11*0.293)-F$10/F$227)*'data sources'!$K64</f>
        <v>25.608269759709525</v>
      </c>
      <c r="G264" s="2">
        <f>G$10/(G$15)*'data sources'!$K64 +0.5*(G$10/(G$11*0.293)-G$10/G$227)*'data sources'!$K64</f>
        <v>25.608269759709525</v>
      </c>
      <c r="H264" s="2"/>
      <c r="I264" s="2"/>
      <c r="J264" s="2">
        <f>J$10/(J$15)*'data sources'!$K64 +0.5*(J$10/(J$11*0.293)-J$10/J$227)*'data sources'!$K64</f>
        <v>25.608269759709525</v>
      </c>
    </row>
    <row r="265" spans="1:10" x14ac:dyDescent="0.25">
      <c r="A265" s="1">
        <v>2026</v>
      </c>
      <c r="B265" s="2">
        <f>B$10/(B$15)*'data sources'!$K65 +0.5*(B$10/(B$11*0.293)-B$10/B$227)*'data sources'!$K65</f>
        <v>29.668098239258651</v>
      </c>
      <c r="C265" s="2">
        <f>C$10/(C$15)*'data sources'!$K65 +0.5*(C$10/(C$11*0.293)-C$10/C$227)*'data sources'!$K65</f>
        <v>25.818293748365043</v>
      </c>
      <c r="D265" s="2">
        <f>D$10/(D$15)*'data sources'!$K65 +0.5*(D$10/(D$11*0.293)-D$10/D$227)*'data sources'!$K65</f>
        <v>29.668098239258651</v>
      </c>
      <c r="E265" s="55">
        <f>E$10/(E$15)*'data sources'!$K65 +0.5*(E$10/(E$11*0.293)-E$10/E$227)*'data sources'!$K65</f>
        <v>31.432591964251554</v>
      </c>
      <c r="F265" s="2">
        <f>F$10/(F$15)*'data sources'!$K65 +0.5*(F$10/(F$11*0.293)-F$10/F$227)*'data sources'!$K65</f>
        <v>29.668098239258651</v>
      </c>
      <c r="G265" s="2">
        <f>G$10/(G$15)*'data sources'!$K65 +0.5*(G$10/(G$11*0.293)-G$10/G$227)*'data sources'!$K65</f>
        <v>29.668098239258651</v>
      </c>
      <c r="H265" s="2">
        <f>H$10/(H$15)*'data sources'!$K65 +0.5*(H$10/(H$11*0.293)-H$10/H$227)*'data sources'!$K65</f>
        <v>29.668098239258651</v>
      </c>
      <c r="I265" s="2"/>
      <c r="J265" s="2">
        <f>J$10/(J$15)*'data sources'!$K65 +0.5*(J$10/(J$11*0.293)-J$10/J$227)*'data sources'!$K65</f>
        <v>29.668098239258651</v>
      </c>
    </row>
    <row r="266" spans="1:10" x14ac:dyDescent="0.25">
      <c r="A266" s="1">
        <v>2027</v>
      </c>
      <c r="B266" s="2">
        <f>B$10/(B$15)*'data sources'!$K66 +0.5*(B$10/(B$11*0.293)-B$10/B$227)*'data sources'!$K66</f>
        <v>29.115509350047891</v>
      </c>
      <c r="C266" s="2">
        <f>C$10/(C$15)*'data sources'!$K66 +0.5*(C$10/(C$11*0.293)-C$10/C$227)*'data sources'!$K66</f>
        <v>25.33741013564843</v>
      </c>
      <c r="D266" s="2">
        <f>D$10/(D$15)*'data sources'!$K66 +0.5*(D$10/(D$11*0.293)-D$10/D$227)*'data sources'!$K66</f>
        <v>29.115509350047891</v>
      </c>
      <c r="E266" s="55">
        <f>E$10/(E$15)*'data sources'!$K66 +0.5*(E$10/(E$11*0.293)-E$10/E$227)*'data sources'!$K66</f>
        <v>30.847138156647645</v>
      </c>
      <c r="F266" s="2">
        <f>F$10/(F$15)*'data sources'!$K66 +0.5*(F$10/(F$11*0.293)-F$10/F$227)*'data sources'!$K66</f>
        <v>29.115509350047891</v>
      </c>
      <c r="G266" s="2">
        <f>G$10/(G$15)*'data sources'!$K66 +0.5*(G$10/(G$11*0.293)-G$10/G$227)*'data sources'!$K66</f>
        <v>29.115509350047891</v>
      </c>
      <c r="H266" s="2">
        <f>H$10/(H$15)*'data sources'!$K66 +0.5*(H$10/(H$11*0.293)-H$10/H$227)*'data sources'!$K66</f>
        <v>29.115509350047891</v>
      </c>
      <c r="I266" s="2">
        <f>I$10/(I$15)*'data sources'!$K66 +0.5*(I$10/(I$11*0.293)-I$10/I$227)*'data sources'!$K66</f>
        <v>29.115509350047891</v>
      </c>
      <c r="J266" s="2">
        <f>J$10/(J$15)*'data sources'!$K66 +0.5*(J$10/(J$11*0.293)-J$10/J$227)*'data sources'!$K66</f>
        <v>29.115509350047891</v>
      </c>
    </row>
    <row r="267" spans="1:10" x14ac:dyDescent="0.25">
      <c r="A267" s="1">
        <v>2028</v>
      </c>
      <c r="B267" s="2">
        <f>B$10/(B$15)*'data sources'!$K67 +0.5*(B$10/(B$11*0.293)-B$10/B$227)*'data sources'!$K67</f>
        <v>29.730360621623849</v>
      </c>
      <c r="C267" s="2">
        <f>C$10/(C$15)*'data sources'!$K67 +0.5*(C$10/(C$11*0.293)-C$10/C$227)*'data sources'!$K67</f>
        <v>25.872476812760137</v>
      </c>
      <c r="D267" s="2">
        <f>D$10/(D$15)*'data sources'!$K67 +0.5*(D$10/(D$11*0.293)-D$10/D$227)*'data sources'!$K67</f>
        <v>29.730360621623849</v>
      </c>
      <c r="E267" s="55">
        <f>E$10/(E$15)*'data sources'!$K67 +0.5*(E$10/(E$11*0.293)-E$10/E$227)*'data sources'!$K67</f>
        <v>31.498557367353051</v>
      </c>
      <c r="F267" s="2">
        <f>F$10/(F$15)*'data sources'!$K67 +0.5*(F$10/(F$11*0.293)-F$10/F$227)*'data sources'!$K67</f>
        <v>29.730360621623849</v>
      </c>
      <c r="G267" s="2">
        <f>G$10/(G$15)*'data sources'!$K67 +0.5*(G$10/(G$11*0.293)-G$10/G$227)*'data sources'!$K67</f>
        <v>29.730360621623849</v>
      </c>
      <c r="H267" s="2">
        <f>H$10/(H$15)*'data sources'!$K67 +0.5*(H$10/(H$11*0.293)-H$10/H$227)*'data sources'!$K67</f>
        <v>29.730360621623849</v>
      </c>
      <c r="I267" s="2">
        <f>I$10/(I$15)*'data sources'!$K67 +0.5*(I$10/(I$11*0.293)-I$10/I$227)*'data sources'!$K67</f>
        <v>29.730360621623849</v>
      </c>
      <c r="J267" s="2">
        <f>J$10/(J$15)*'data sources'!$K67 +0.5*(J$10/(J$11*0.293)-J$10/J$227)*'data sources'!$K67</f>
        <v>29.730360621623849</v>
      </c>
    </row>
    <row r="268" spans="1:10" x14ac:dyDescent="0.25">
      <c r="A268" s="1">
        <v>2029</v>
      </c>
      <c r="B268" s="2">
        <f>B$10/(B$15)*'data sources'!$K68 +0.5*(B$10/(B$11*0.293)-B$10/B$227)*'data sources'!$K68</f>
        <v>29.658566811430941</v>
      </c>
      <c r="C268" s="2">
        <f>C$10/(C$15)*'data sources'!$K68 +0.5*(C$10/(C$11*0.293)-C$10/C$227)*'data sources'!$K68</f>
        <v>25.809999141763953</v>
      </c>
      <c r="D268" s="2">
        <f>D$10/(D$15)*'data sources'!$K68 +0.5*(D$10/(D$11*0.293)-D$10/D$227)*'data sources'!$K68</f>
        <v>29.658566811430941</v>
      </c>
      <c r="E268" s="55">
        <f>E$10/(E$15)*'data sources'!$K68 +0.5*(E$10/(E$11*0.293)-E$10/E$227)*'data sources'!$K68</f>
        <v>31.422493660028309</v>
      </c>
      <c r="F268" s="2">
        <f>F$10/(F$15)*'data sources'!$K68 +0.5*(F$10/(F$11*0.293)-F$10/F$227)*'data sources'!$K68</f>
        <v>29.658566811430941</v>
      </c>
      <c r="G268" s="2">
        <f>G$10/(G$15)*'data sources'!$K68 +0.5*(G$10/(G$11*0.293)-G$10/G$227)*'data sources'!$K68</f>
        <v>29.658566811430941</v>
      </c>
      <c r="H268" s="2">
        <f>H$10/(H$15)*'data sources'!$K68 +0.5*(H$10/(H$11*0.293)-H$10/H$227)*'data sources'!$K68</f>
        <v>29.658566811430941</v>
      </c>
      <c r="I268" s="2">
        <f>I$10/(I$15)*'data sources'!$K68 +0.5*(I$10/(I$11*0.293)-I$10/I$227)*'data sources'!$K68</f>
        <v>29.658566811430941</v>
      </c>
      <c r="J268" s="2">
        <f>J$10/(J$15)*'data sources'!$K68 +0.5*(J$10/(J$11*0.293)-J$10/J$227)*'data sources'!$K68</f>
        <v>29.658566811430941</v>
      </c>
    </row>
    <row r="269" spans="1:10" x14ac:dyDescent="0.25">
      <c r="A269" s="1">
        <v>2030</v>
      </c>
      <c r="B269" s="2">
        <f>B$10/(B$15)*'data sources'!$K69 +0.5*(B$10/(B$11*0.293)-B$10/B$227)*'data sources'!$K69</f>
        <v>32.59966380466637</v>
      </c>
      <c r="C269" s="2">
        <f>C$10/(C$15)*'data sources'!$K69 +0.5*(C$10/(C$11*0.293)-C$10/C$227)*'data sources'!$K69</f>
        <v>28.369452245276495</v>
      </c>
      <c r="D269" s="2">
        <f>D$10/(D$15)*'data sources'!$K69 +0.5*(D$10/(D$11*0.293)-D$10/D$227)*'data sources'!$K69</f>
        <v>32.59966380466637</v>
      </c>
      <c r="E269" s="55">
        <f>E$10/(E$15)*'data sources'!$K69 +0.5*(E$10/(E$11*0.293)-E$10/E$227)*'data sources'!$K69</f>
        <v>34.538510769386733</v>
      </c>
      <c r="F269" s="2">
        <f>F$10/(F$15)*'data sources'!$K69 +0.5*(F$10/(F$11*0.293)-F$10/F$227)*'data sources'!$K69</f>
        <v>32.59966380466637</v>
      </c>
      <c r="G269" s="2">
        <f>G$10/(G$15)*'data sources'!$K69 +0.5*(G$10/(G$11*0.293)-G$10/G$227)*'data sources'!$K69</f>
        <v>32.59966380466637</v>
      </c>
      <c r="H269" s="2">
        <f>H$10/(H$15)*'data sources'!$K69 +0.5*(H$10/(H$11*0.293)-H$10/H$227)*'data sources'!$K69</f>
        <v>32.59966380466637</v>
      </c>
      <c r="I269" s="2">
        <f>I$10/(I$15)*'data sources'!$K69 +0.5*(I$10/(I$11*0.293)-I$10/I$227)*'data sources'!$K69</f>
        <v>32.59966380466637</v>
      </c>
      <c r="J269" s="2">
        <f>J$10/(J$15)*'data sources'!$K69 +0.5*(J$10/(J$11*0.293)-J$10/J$227)*'data sources'!$K69</f>
        <v>32.59966380466637</v>
      </c>
    </row>
    <row r="270" spans="1:10" x14ac:dyDescent="0.25">
      <c r="A270" s="1">
        <v>2031</v>
      </c>
      <c r="B270" s="2">
        <f>B$10/(B$15)*'data sources'!$K70 +0.5*(B$10/(B$11*0.293)-B$10/B$227)*'data sources'!$K70</f>
        <v>32.068680662419283</v>
      </c>
      <c r="C270" s="2">
        <f>C$10/(C$15)*'data sources'!$K70 +0.5*(C$10/(C$11*0.293)-C$10/C$227)*'data sources'!$K70</f>
        <v>27.907370765317509</v>
      </c>
      <c r="D270" s="2">
        <f>D$10/(D$15)*'data sources'!$K70 +0.5*(D$10/(D$11*0.293)-D$10/D$227)*'data sources'!$K70</f>
        <v>32.068680662419283</v>
      </c>
      <c r="E270" s="55">
        <f>E$10/(E$15)*'data sources'!$K70 +0.5*(E$10/(E$11*0.293)-E$10/E$227)*'data sources'!$K70</f>
        <v>33.975947698590929</v>
      </c>
      <c r="F270" s="2">
        <f>F$10/(F$15)*'data sources'!$K70 +0.5*(F$10/(F$11*0.293)-F$10/F$227)*'data sources'!$K70</f>
        <v>32.068680662419283</v>
      </c>
      <c r="G270" s="2">
        <f>G$10/(G$15)*'data sources'!$K70 +0.5*(G$10/(G$11*0.293)-G$10/G$227)*'data sources'!$K70</f>
        <v>32.068680662419283</v>
      </c>
      <c r="H270" s="2">
        <f>H$10/(H$15)*'data sources'!$K70 +0.5*(H$10/(H$11*0.293)-H$10/H$227)*'data sources'!$K70</f>
        <v>32.068680662419283</v>
      </c>
      <c r="I270" s="2">
        <f>I$10/(I$15)*'data sources'!$K70 +0.5*(I$10/(I$11*0.293)-I$10/I$227)*'data sources'!$K70</f>
        <v>32.068680662419283</v>
      </c>
      <c r="J270" s="2">
        <f>J$10/(J$15)*'data sources'!$K70 +0.5*(J$10/(J$11*0.293)-J$10/J$227)*'data sources'!$K70</f>
        <v>32.068680662419283</v>
      </c>
    </row>
    <row r="271" spans="1:10" x14ac:dyDescent="0.25">
      <c r="A271" s="1">
        <v>2032</v>
      </c>
      <c r="B271" s="2">
        <f>B$10/(B$15)*'data sources'!$K71 +0.5*(B$10/(B$11*0.293)-B$10/B$227)*'data sources'!$K71</f>
        <v>30.884575989232022</v>
      </c>
      <c r="C271" s="2">
        <f>C$10/(C$15)*'data sources'!$K71 +0.5*(C$10/(C$11*0.293)-C$10/C$227)*'data sources'!$K71</f>
        <v>26.87691839069559</v>
      </c>
      <c r="D271" s="2">
        <f>D$10/(D$15)*'data sources'!$K71 +0.5*(D$10/(D$11*0.293)-D$10/D$227)*'data sources'!$K71</f>
        <v>30.884575989232022</v>
      </c>
      <c r="E271" s="55">
        <f>E$10/(E$15)*'data sources'!$K71 +0.5*(E$10/(E$11*0.293)-E$10/E$227)*'data sources'!$K71</f>
        <v>32.721419055227884</v>
      </c>
      <c r="F271" s="2">
        <f>F$10/(F$15)*'data sources'!$K71 +0.5*(F$10/(F$11*0.293)-F$10/F$227)*'data sources'!$K71</f>
        <v>30.884575989232022</v>
      </c>
      <c r="G271" s="2">
        <f>G$10/(G$15)*'data sources'!$K71 +0.5*(G$10/(G$11*0.293)-G$10/G$227)*'data sources'!$K71</f>
        <v>30.884575989232022</v>
      </c>
      <c r="H271" s="2">
        <f>H$10/(H$15)*'data sources'!$K71 +0.5*(H$10/(H$11*0.293)-H$10/H$227)*'data sources'!$K71</f>
        <v>30.884575989232022</v>
      </c>
      <c r="I271" s="2">
        <f>I$10/(I$15)*'data sources'!$K71 +0.5*(I$10/(I$11*0.293)-I$10/I$227)*'data sources'!$K71</f>
        <v>30.884575989232022</v>
      </c>
      <c r="J271" s="2">
        <f>J$10/(J$15)*'data sources'!$K71 +0.5*(J$10/(J$11*0.293)-J$10/J$227)*'data sources'!$K71</f>
        <v>30.884575989232022</v>
      </c>
    </row>
    <row r="272" spans="1:10" x14ac:dyDescent="0.25">
      <c r="A272" s="1">
        <v>2033</v>
      </c>
      <c r="B272" s="2">
        <f>B$10/(B$15)*'data sources'!$K72 +0.5*(B$10/(B$11*0.293)-B$10/B$227)*'data sources'!$K72</f>
        <v>31.253538689808302</v>
      </c>
      <c r="C272" s="2">
        <f>C$10/(C$15)*'data sources'!$K72 +0.5*(C$10/(C$11*0.293)-C$10/C$227)*'data sources'!$K72</f>
        <v>27.198003595040202</v>
      </c>
      <c r="D272" s="2">
        <f>D$10/(D$15)*'data sources'!$K72 +0.5*(D$10/(D$11*0.293)-D$10/D$227)*'data sources'!$K72</f>
        <v>31.253538689808302</v>
      </c>
      <c r="E272" s="55">
        <f>E$10/(E$15)*'data sources'!$K72 +0.5*(E$10/(E$11*0.293)-E$10/E$227)*'data sources'!$K72</f>
        <v>33.11232560824368</v>
      </c>
      <c r="F272" s="2">
        <f>F$10/(F$15)*'data sources'!$K72 +0.5*(F$10/(F$11*0.293)-F$10/F$227)*'data sources'!$K72</f>
        <v>31.253538689808302</v>
      </c>
      <c r="G272" s="2">
        <f>G$10/(G$15)*'data sources'!$K72 +0.5*(G$10/(G$11*0.293)-G$10/G$227)*'data sources'!$K72</f>
        <v>31.253538689808302</v>
      </c>
      <c r="H272" s="2">
        <f>H$10/(H$15)*'data sources'!$K72 +0.5*(H$10/(H$11*0.293)-H$10/H$227)*'data sources'!$K72</f>
        <v>31.253538689808302</v>
      </c>
      <c r="I272" s="2">
        <f>I$10/(I$15)*'data sources'!$K72 +0.5*(I$10/(I$11*0.293)-I$10/I$227)*'data sources'!$K72</f>
        <v>31.253538689808302</v>
      </c>
      <c r="J272" s="2">
        <f>J$10/(J$15)*'data sources'!$K72 +0.5*(J$10/(J$11*0.293)-J$10/J$227)*'data sources'!$K72</f>
        <v>31.253538689808302</v>
      </c>
    </row>
    <row r="273" spans="1:10" x14ac:dyDescent="0.25">
      <c r="A273" s="1">
        <v>2034</v>
      </c>
      <c r="B273" s="2">
        <f>B$10/(B$15)*'data sources'!$K73 +0.5*(B$10/(B$11*0.293)-B$10/B$227)*'data sources'!$K73</f>
        <v>30.885130540682237</v>
      </c>
      <c r="C273" s="2">
        <f>C$10/(C$15)*'data sources'!$K73 +0.5*(C$10/(C$11*0.293)-C$10/C$227)*'data sources'!$K73</f>
        <v>26.877400982202623</v>
      </c>
      <c r="D273" s="2">
        <f>D$10/(D$15)*'data sources'!$K73 +0.5*(D$10/(D$11*0.293)-D$10/D$227)*'data sources'!$K73</f>
        <v>30.885130540682237</v>
      </c>
      <c r="E273" s="55">
        <f>E$10/(E$15)*'data sources'!$K73 +0.5*(E$10/(E$11*0.293)-E$10/E$227)*'data sources'!$K73</f>
        <v>32.72200658831872</v>
      </c>
      <c r="F273" s="2">
        <f>F$10/(F$15)*'data sources'!$K73 +0.5*(F$10/(F$11*0.293)-F$10/F$227)*'data sources'!$K73</f>
        <v>30.885130540682237</v>
      </c>
      <c r="G273" s="2">
        <f>G$10/(G$15)*'data sources'!$K73 +0.5*(G$10/(G$11*0.293)-G$10/G$227)*'data sources'!$K73</f>
        <v>30.885130540682237</v>
      </c>
      <c r="H273" s="2">
        <f>H$10/(H$15)*'data sources'!$K73 +0.5*(H$10/(H$11*0.293)-H$10/H$227)*'data sources'!$K73</f>
        <v>30.885130540682237</v>
      </c>
      <c r="I273" s="2">
        <f>I$10/(I$15)*'data sources'!$K73 +0.5*(I$10/(I$11*0.293)-I$10/I$227)*'data sources'!$K73</f>
        <v>30.885130540682237</v>
      </c>
      <c r="J273" s="2">
        <f>J$10/(J$15)*'data sources'!$K73 +0.5*(J$10/(J$11*0.293)-J$10/J$227)*'data sources'!$K73</f>
        <v>30.885130540682237</v>
      </c>
    </row>
    <row r="274" spans="1:10" x14ac:dyDescent="0.25">
      <c r="A274" s="1">
        <v>2035</v>
      </c>
      <c r="B274" s="2">
        <f>B$10/(B$15)*'data sources'!$K74 +0.5*(B$10/(B$11*0.293)-B$10/B$227)*'data sources'!$K74</f>
        <v>33.521299246534127</v>
      </c>
      <c r="C274" s="2">
        <f>C$10/(C$15)*'data sources'!$K74 +0.5*(C$10/(C$11*0.293)-C$10/C$227)*'data sources'!$K74</f>
        <v>29.171494033568774</v>
      </c>
      <c r="D274" s="2">
        <f>D$10/(D$15)*'data sources'!$K74 +0.5*(D$10/(D$11*0.293)-D$10/D$227)*'data sources'!$K74</f>
        <v>33.521299246534127</v>
      </c>
      <c r="E274" s="55">
        <f>E$10/(E$15)*'data sources'!$K74 +0.5*(E$10/(E$11*0.293)-E$10/E$227)*'data sources'!$K74</f>
        <v>35.514959969143248</v>
      </c>
      <c r="F274" s="2">
        <f>F$10/(F$15)*'data sources'!$K74 +0.5*(F$10/(F$11*0.293)-F$10/F$227)*'data sources'!$K74</f>
        <v>33.521299246534127</v>
      </c>
      <c r="G274" s="2">
        <f>G$10/(G$15)*'data sources'!$K74 +0.5*(G$10/(G$11*0.293)-G$10/G$227)*'data sources'!$K74</f>
        <v>33.521299246534127</v>
      </c>
      <c r="H274" s="2">
        <f>H$10/(H$15)*'data sources'!$K74 +0.5*(H$10/(H$11*0.293)-H$10/H$227)*'data sources'!$K74</f>
        <v>33.521299246534127</v>
      </c>
      <c r="I274" s="2">
        <f>I$10/(I$15)*'data sources'!$K74 +0.5*(I$10/(I$11*0.293)-I$10/I$227)*'data sources'!$K74</f>
        <v>33.521299246534127</v>
      </c>
      <c r="J274" s="2">
        <f>J$10/(J$15)*'data sources'!$K74 +0.5*(J$10/(J$11*0.293)-J$10/J$227)*'data sources'!$K74</f>
        <v>33.521299246534127</v>
      </c>
    </row>
    <row r="275" spans="1:10" x14ac:dyDescent="0.25">
      <c r="A275" s="1">
        <v>2036</v>
      </c>
      <c r="B275" s="2">
        <f>B$10/(B$15)*'data sources'!$K75 +0.5*(B$10/(B$11*0.293)-B$10/B$227)*'data sources'!$K75</f>
        <v>34.474206588681241</v>
      </c>
      <c r="C275" s="2">
        <f>C$10/(C$15)*'data sources'!$K75 +0.5*(C$10/(C$11*0.293)-C$10/C$227)*'data sources'!$K75</f>
        <v>30.000749804401174</v>
      </c>
      <c r="D275" s="2">
        <f>D$10/(D$15)*'data sources'!$K75 +0.5*(D$10/(D$11*0.293)-D$10/D$227)*'data sources'!$K75</f>
        <v>34.474206588681241</v>
      </c>
      <c r="E275" s="55">
        <f>E$10/(E$15)*'data sources'!$K75 +0.5*(E$10/(E$11*0.293)-E$10/E$227)*'data sources'!$K75</f>
        <v>36.524540948142935</v>
      </c>
      <c r="F275" s="2">
        <f>F$10/(F$15)*'data sources'!$K75 +0.5*(F$10/(F$11*0.293)-F$10/F$227)*'data sources'!$K75</f>
        <v>34.474206588681241</v>
      </c>
      <c r="G275" s="2">
        <f>G$10/(G$15)*'data sources'!$K75 +0.5*(G$10/(G$11*0.293)-G$10/G$227)*'data sources'!$K75</f>
        <v>34.474206588681241</v>
      </c>
      <c r="H275" s="2">
        <f>H$10/(H$15)*'data sources'!$K75 +0.5*(H$10/(H$11*0.293)-H$10/H$227)*'data sources'!$K75</f>
        <v>34.474206588681241</v>
      </c>
      <c r="I275" s="2">
        <f>I$10/(I$15)*'data sources'!$K75 +0.5*(I$10/(I$11*0.293)-I$10/I$227)*'data sources'!$K75</f>
        <v>34.474206588681241</v>
      </c>
      <c r="J275" s="2">
        <f>J$10/(J$15)*'data sources'!$K75 +0.5*(J$10/(J$11*0.293)-J$10/J$227)*'data sources'!$K75</f>
        <v>34.474206588681241</v>
      </c>
    </row>
    <row r="276" spans="1:10" x14ac:dyDescent="0.25">
      <c r="A276" s="1">
        <v>2037</v>
      </c>
      <c r="B276" s="2">
        <f>B$10/(B$15)*'data sources'!$K76 +0.5*(B$10/(B$11*0.293)-B$10/B$227)*'data sources'!$K76</f>
        <v>34.832817216543205</v>
      </c>
      <c r="C276" s="2">
        <f>C$10/(C$15)*'data sources'!$K76 +0.5*(C$10/(C$11*0.293)-C$10/C$227)*'data sources'!$K76</f>
        <v>30.312826246131916</v>
      </c>
      <c r="D276" s="2"/>
      <c r="E276" s="55">
        <f>E$10/(E$15)*'data sources'!$K76 +0.5*(E$10/(E$11*0.293)-E$10/E$227)*'data sources'!$K76</f>
        <v>36.904479744648384</v>
      </c>
      <c r="F276" s="2">
        <f>F$10/(F$15)*'data sources'!$K76 +0.5*(F$10/(F$11*0.293)-F$10/F$227)*'data sources'!$K76</f>
        <v>34.832817216543205</v>
      </c>
      <c r="G276" s="2">
        <f>G$10/(G$15)*'data sources'!$K76 +0.5*(G$10/(G$11*0.293)-G$10/G$227)*'data sources'!$K76</f>
        <v>34.832817216543205</v>
      </c>
      <c r="H276" s="2">
        <f>H$10/(H$15)*'data sources'!$K76 +0.5*(H$10/(H$11*0.293)-H$10/H$227)*'data sources'!$K76</f>
        <v>34.832817216543205</v>
      </c>
      <c r="I276" s="2">
        <f>I$10/(I$15)*'data sources'!$K76 +0.5*(I$10/(I$11*0.293)-I$10/I$227)*'data sources'!$K76</f>
        <v>34.832817216543205</v>
      </c>
      <c r="J276" s="2">
        <f>J$10/(J$15)*'data sources'!$K76 +0.5*(J$10/(J$11*0.293)-J$10/J$227)*'data sources'!$K76</f>
        <v>34.832817216543205</v>
      </c>
    </row>
    <row r="277" spans="1:10" x14ac:dyDescent="0.25">
      <c r="A277" s="1">
        <v>2038</v>
      </c>
      <c r="B277" s="2">
        <f>B$10/(B$15)*'data sources'!$K77 +0.5*(B$10/(B$11*0.293)-B$10/B$227)*'data sources'!$K77</f>
        <v>37.036043814885986</v>
      </c>
      <c r="C277" s="2">
        <f>C$10/(C$15)*'data sources'!$K77 +0.5*(C$10/(C$11*0.293)-C$10/C$227)*'data sources'!$K77</f>
        <v>32.230156809469243</v>
      </c>
      <c r="D277" s="2"/>
      <c r="E277" s="55"/>
      <c r="F277" s="2">
        <f>F$10/(F$15)*'data sources'!$K77 +0.5*(F$10/(F$11*0.293)-F$10/F$227)*'data sources'!$K77</f>
        <v>37.036043814885986</v>
      </c>
      <c r="G277" s="2">
        <f>G$10/(G$15)*'data sources'!$K77 +0.5*(G$10/(G$11*0.293)-G$10/G$227)*'data sources'!$K77</f>
        <v>37.036043814885986</v>
      </c>
      <c r="H277" s="2">
        <f>H$10/(H$15)*'data sources'!$K77 +0.5*(H$10/(H$11*0.293)-H$10/H$227)*'data sources'!$K77</f>
        <v>37.036043814885986</v>
      </c>
      <c r="I277" s="2">
        <f>I$10/(I$15)*'data sources'!$K77 +0.5*(I$10/(I$11*0.293)-I$10/I$227)*'data sources'!$K77</f>
        <v>37.036043814885986</v>
      </c>
      <c r="J277" s="2">
        <f>J$10/(J$15)*'data sources'!$K77 +0.5*(J$10/(J$11*0.293)-J$10/J$227)*'data sources'!$K77</f>
        <v>37.036043814885986</v>
      </c>
    </row>
    <row r="278" spans="1:10" x14ac:dyDescent="0.25">
      <c r="A278" s="1">
        <v>2039</v>
      </c>
      <c r="B278" s="2">
        <f>B$10/(B$15)*'data sources'!$K78 +0.5*(B$10/(B$11*0.293)-B$10/B$227)*'data sources'!$K78</f>
        <v>39.458703870781122</v>
      </c>
      <c r="C278" s="2">
        <f>C$10/(C$15)*'data sources'!$K78 +0.5*(C$10/(C$11*0.293)-C$10/C$227)*'data sources'!$K78</f>
        <v>34.338446611906342</v>
      </c>
      <c r="D278" s="2"/>
      <c r="E278" s="55"/>
      <c r="F278" s="2"/>
      <c r="G278" s="2">
        <f>G$10/(G$15)*'data sources'!$K78 +0.5*(G$10/(G$11*0.293)-G$10/G$227)*'data sources'!$K78</f>
        <v>39.458703870781122</v>
      </c>
      <c r="H278" s="2">
        <f>H$10/(H$15)*'data sources'!$K78 +0.5*(H$10/(H$11*0.293)-H$10/H$227)*'data sources'!$K78</f>
        <v>39.458703870781122</v>
      </c>
      <c r="I278" s="2">
        <f>I$10/(I$15)*'data sources'!$K78 +0.5*(I$10/(I$11*0.293)-I$10/I$227)*'data sources'!$K78</f>
        <v>39.458703870781122</v>
      </c>
      <c r="J278" s="2">
        <f>J$10/(J$15)*'data sources'!$K78 +0.5*(J$10/(J$11*0.293)-J$10/J$227)*'data sources'!$K78</f>
        <v>39.458703870781122</v>
      </c>
    </row>
    <row r="279" spans="1:10" x14ac:dyDescent="0.25">
      <c r="A279" s="1">
        <v>2040</v>
      </c>
      <c r="B279" s="2"/>
      <c r="C279" s="2"/>
      <c r="D279" s="2"/>
      <c r="E279" s="55"/>
      <c r="F279" s="2"/>
      <c r="G279" s="2"/>
      <c r="H279" s="2">
        <f>H$10/(H$15)*'data sources'!$K79 +0.5*(H$10/(H$11*0.293)-H$10/H$227)*'data sources'!$K79</f>
        <v>41.917093521655111</v>
      </c>
      <c r="I279" s="2">
        <f>I$10/(I$15)*'data sources'!$K79 +0.5*(I$10/(I$11*0.293)-I$10/I$227)*'data sources'!$K79</f>
        <v>41.917093521655111</v>
      </c>
      <c r="J279" s="2"/>
    </row>
    <row r="280" spans="1:10" x14ac:dyDescent="0.25">
      <c r="A280" s="1">
        <v>2041</v>
      </c>
      <c r="B280" s="2"/>
      <c r="C280" s="2"/>
      <c r="D280" s="2"/>
      <c r="E280" s="55"/>
      <c r="F280" s="2"/>
      <c r="G280" s="2"/>
      <c r="H280" s="2"/>
      <c r="I280" s="2">
        <f>I$10/(I$15)*'data sources'!$K80 +0.5*(I$10/(I$11*0.293)-I$10/I$227)*'data sources'!$K80</f>
        <v>46.650736082538344</v>
      </c>
      <c r="J280" s="2"/>
    </row>
    <row r="281" spans="1:10" x14ac:dyDescent="0.25">
      <c r="A281" s="1">
        <v>2042</v>
      </c>
      <c r="B281" s="2"/>
      <c r="C281" s="2"/>
      <c r="D281" s="2"/>
      <c r="E281" s="55"/>
      <c r="F281" s="2"/>
      <c r="G281" s="2"/>
      <c r="H281" s="2"/>
      <c r="I281" s="2"/>
      <c r="J281" s="2"/>
    </row>
    <row r="282" spans="1:10" x14ac:dyDescent="0.25">
      <c r="A282" s="1">
        <v>2043</v>
      </c>
      <c r="B282" s="2"/>
      <c r="C282" s="2"/>
      <c r="D282" s="2"/>
      <c r="E282" s="55"/>
      <c r="F282" s="2"/>
      <c r="G282" s="2"/>
      <c r="H282" s="2"/>
      <c r="I282" s="2"/>
      <c r="J282" s="2"/>
    </row>
    <row r="283" spans="1:10" x14ac:dyDescent="0.25">
      <c r="A283" s="1">
        <v>2044</v>
      </c>
      <c r="B283" s="2"/>
      <c r="C283" s="2"/>
      <c r="D283" s="2"/>
      <c r="E283" s="55"/>
      <c r="F283" s="2"/>
      <c r="G283" s="2"/>
      <c r="H283" s="2"/>
      <c r="I283" s="2"/>
      <c r="J283" s="2"/>
    </row>
    <row r="284" spans="1:10" x14ac:dyDescent="0.25">
      <c r="A284" s="1">
        <v>2045</v>
      </c>
      <c r="B284" s="2"/>
      <c r="C284" s="2"/>
      <c r="D284" s="2"/>
      <c r="E284" s="55"/>
      <c r="F284" s="2"/>
      <c r="G284" s="2"/>
      <c r="H284" s="2"/>
      <c r="I284" s="2"/>
      <c r="J284" s="2"/>
    </row>
    <row r="285" spans="1:10" x14ac:dyDescent="0.25">
      <c r="A285" s="1">
        <v>2046</v>
      </c>
      <c r="B285" s="2"/>
      <c r="C285" s="2"/>
      <c r="D285" s="2"/>
      <c r="E285" s="55"/>
      <c r="F285" s="2"/>
      <c r="G285" s="2"/>
      <c r="H285" s="2"/>
      <c r="I285" s="2"/>
      <c r="J285" s="2"/>
    </row>
    <row r="286" spans="1:10" x14ac:dyDescent="0.25">
      <c r="A286" s="1">
        <v>2047</v>
      </c>
      <c r="B286" s="2"/>
      <c r="C286" s="2"/>
      <c r="D286" s="2"/>
      <c r="E286" s="55"/>
      <c r="F286" s="2"/>
      <c r="G286" s="2"/>
      <c r="H286" s="2"/>
      <c r="I286" s="2"/>
      <c r="J286" s="2"/>
    </row>
    <row r="287" spans="1:10" x14ac:dyDescent="0.25">
      <c r="A287" s="1">
        <v>2048</v>
      </c>
      <c r="B287" s="2"/>
      <c r="C287" s="2"/>
      <c r="D287" s="2"/>
      <c r="E287" s="55"/>
      <c r="F287" s="2"/>
      <c r="G287" s="2"/>
      <c r="H287" s="2"/>
      <c r="I287" s="2"/>
      <c r="J287" s="2"/>
    </row>
    <row r="288" spans="1:10" x14ac:dyDescent="0.25">
      <c r="A288" s="1">
        <v>2049</v>
      </c>
      <c r="B288" s="2"/>
      <c r="C288" s="2"/>
      <c r="D288" s="2"/>
      <c r="E288" s="55"/>
      <c r="F288" s="2"/>
      <c r="G288" s="2"/>
      <c r="H288" s="2"/>
      <c r="I288" s="2"/>
      <c r="J288" s="2"/>
    </row>
    <row r="289" spans="1:10" x14ac:dyDescent="0.25">
      <c r="A289" s="1">
        <v>2050</v>
      </c>
      <c r="B289" s="2"/>
      <c r="C289" s="2"/>
      <c r="D289" s="2"/>
      <c r="E289" s="55"/>
      <c r="F289" s="2"/>
      <c r="G289" s="2"/>
      <c r="H289" s="2"/>
      <c r="I289" s="2"/>
      <c r="J289" s="2"/>
    </row>
    <row r="290" spans="1:10" x14ac:dyDescent="0.25">
      <c r="A290" t="s">
        <v>28</v>
      </c>
      <c r="B290" s="2"/>
      <c r="C290" s="2"/>
      <c r="D290" s="2"/>
      <c r="E290" s="55"/>
      <c r="F290" s="2"/>
      <c r="G290" s="2"/>
      <c r="H290" s="2"/>
      <c r="I290" s="2"/>
      <c r="J290" s="2"/>
    </row>
    <row r="291" spans="1:10" x14ac:dyDescent="0.25">
      <c r="A291" s="1">
        <v>2021</v>
      </c>
      <c r="B291" s="55">
        <f>B35+B67+B100+B132-B164-B228-B260-B195</f>
        <v>0</v>
      </c>
      <c r="C291" s="55">
        <f t="shared" ref="C291:J291" si="16">C35+C67+C100+C132-C164-C228-C260-C195</f>
        <v>0</v>
      </c>
      <c r="D291" s="55">
        <f t="shared" si="16"/>
        <v>0</v>
      </c>
      <c r="E291" s="55">
        <f t="shared" si="16"/>
        <v>0</v>
      </c>
      <c r="F291" s="55">
        <f t="shared" si="16"/>
        <v>0</v>
      </c>
      <c r="G291" s="55">
        <f t="shared" si="16"/>
        <v>0</v>
      </c>
      <c r="H291" s="55">
        <f t="shared" si="16"/>
        <v>0</v>
      </c>
      <c r="I291" s="55">
        <f t="shared" si="16"/>
        <v>0</v>
      </c>
      <c r="J291" s="55">
        <f t="shared" si="16"/>
        <v>0</v>
      </c>
    </row>
    <row r="292" spans="1:10" x14ac:dyDescent="0.25">
      <c r="A292" s="1">
        <v>2022</v>
      </c>
      <c r="B292" s="55">
        <f t="shared" ref="B292:J320" si="17">B36+B68+B101+B133-B165-B229-B261-B196</f>
        <v>0</v>
      </c>
      <c r="C292" s="55">
        <f t="shared" si="17"/>
        <v>0</v>
      </c>
      <c r="D292" s="55">
        <f t="shared" si="17"/>
        <v>168.98109034420497</v>
      </c>
      <c r="E292" s="55">
        <f t="shared" si="17"/>
        <v>0</v>
      </c>
      <c r="F292" s="55">
        <f t="shared" si="17"/>
        <v>0</v>
      </c>
      <c r="G292" s="55">
        <f t="shared" si="17"/>
        <v>0</v>
      </c>
      <c r="H292" s="55">
        <f t="shared" si="17"/>
        <v>0</v>
      </c>
      <c r="I292" s="55">
        <f t="shared" si="17"/>
        <v>0</v>
      </c>
      <c r="J292" s="55">
        <f t="shared" si="17"/>
        <v>0</v>
      </c>
    </row>
    <row r="293" spans="1:10" x14ac:dyDescent="0.25">
      <c r="A293" s="1">
        <v>2023</v>
      </c>
      <c r="B293" s="55">
        <f t="shared" si="17"/>
        <v>0</v>
      </c>
      <c r="C293" s="55">
        <f t="shared" si="17"/>
        <v>0</v>
      </c>
      <c r="D293" s="55">
        <f t="shared" si="17"/>
        <v>25.361545691641368</v>
      </c>
      <c r="E293" s="55">
        <f t="shared" si="17"/>
        <v>154.47698031880884</v>
      </c>
      <c r="F293" s="55">
        <f t="shared" si="17"/>
        <v>0</v>
      </c>
      <c r="G293" s="55">
        <f t="shared" si="17"/>
        <v>0</v>
      </c>
      <c r="H293" s="55">
        <f t="shared" si="17"/>
        <v>0</v>
      </c>
      <c r="I293" s="55">
        <f t="shared" si="17"/>
        <v>0</v>
      </c>
      <c r="J293" s="55">
        <f t="shared" si="17"/>
        <v>0</v>
      </c>
    </row>
    <row r="294" spans="1:10" x14ac:dyDescent="0.25">
      <c r="A294" s="1">
        <v>2024</v>
      </c>
      <c r="B294" s="55">
        <f t="shared" si="17"/>
        <v>0</v>
      </c>
      <c r="C294" s="55">
        <f t="shared" si="17"/>
        <v>0</v>
      </c>
      <c r="D294" s="55">
        <f t="shared" si="17"/>
        <v>250.86235149759369</v>
      </c>
      <c r="E294" s="55">
        <f t="shared" si="17"/>
        <v>391.1987013303289</v>
      </c>
      <c r="F294" s="55">
        <f t="shared" si="17"/>
        <v>250.86235149759369</v>
      </c>
      <c r="G294" s="55">
        <f t="shared" si="17"/>
        <v>0</v>
      </c>
      <c r="H294" s="55">
        <f t="shared" si="17"/>
        <v>0</v>
      </c>
      <c r="I294" s="55">
        <f t="shared" si="17"/>
        <v>0</v>
      </c>
      <c r="J294" s="55">
        <f t="shared" si="17"/>
        <v>0</v>
      </c>
    </row>
    <row r="295" spans="1:10" x14ac:dyDescent="0.25">
      <c r="A295" s="1">
        <v>2025</v>
      </c>
      <c r="B295" s="55">
        <f t="shared" si="17"/>
        <v>291.86302342074578</v>
      </c>
      <c r="C295" s="55">
        <f t="shared" si="17"/>
        <v>337.62029157232382</v>
      </c>
      <c r="D295" s="55">
        <f t="shared" si="17"/>
        <v>100.13709606205998</v>
      </c>
      <c r="E295" s="55">
        <f t="shared" si="17"/>
        <v>270.89094218460593</v>
      </c>
      <c r="F295" s="55">
        <f t="shared" si="17"/>
        <v>100.13709606205998</v>
      </c>
      <c r="G295" s="55">
        <f t="shared" si="17"/>
        <v>291.86302342074578</v>
      </c>
      <c r="H295" s="55">
        <f t="shared" si="17"/>
        <v>0</v>
      </c>
      <c r="I295" s="55">
        <f t="shared" si="17"/>
        <v>0</v>
      </c>
      <c r="J295" s="55">
        <f t="shared" si="17"/>
        <v>478.48709606205955</v>
      </c>
    </row>
    <row r="296" spans="1:10" x14ac:dyDescent="0.25">
      <c r="A296" s="1">
        <v>2026</v>
      </c>
      <c r="B296" s="55">
        <f t="shared" si="17"/>
        <v>198.40673717717164</v>
      </c>
      <c r="C296" s="55">
        <f t="shared" si="17"/>
        <v>251.41817213233514</v>
      </c>
      <c r="D296" s="55">
        <f t="shared" si="17"/>
        <v>-10.141800135016183</v>
      </c>
      <c r="E296" s="55">
        <f t="shared" si="17"/>
        <v>174.1098294893884</v>
      </c>
      <c r="F296" s="55">
        <f t="shared" si="17"/>
        <v>-10.141800135016183</v>
      </c>
      <c r="G296" s="55">
        <f t="shared" si="17"/>
        <v>198.40673717717164</v>
      </c>
      <c r="H296" s="55">
        <f t="shared" si="17"/>
        <v>-10.141800135016183</v>
      </c>
      <c r="I296" s="55">
        <f t="shared" si="17"/>
        <v>0</v>
      </c>
      <c r="J296" s="55">
        <f t="shared" si="17"/>
        <v>368.20819986498407</v>
      </c>
    </row>
    <row r="297" spans="1:10" x14ac:dyDescent="0.25">
      <c r="A297" s="1">
        <v>2027</v>
      </c>
      <c r="B297" s="55">
        <f t="shared" si="17"/>
        <v>263.78042596298383</v>
      </c>
      <c r="C297" s="55">
        <f t="shared" si="17"/>
        <v>315.80448620605375</v>
      </c>
      <c r="D297" s="55">
        <f t="shared" si="17"/>
        <v>41.687845290056771</v>
      </c>
      <c r="E297" s="55">
        <f t="shared" si="17"/>
        <v>239.93606501824343</v>
      </c>
      <c r="F297" s="55">
        <f t="shared" si="17"/>
        <v>41.687845290056771</v>
      </c>
      <c r="G297" s="55">
        <f t="shared" si="17"/>
        <v>263.78042596298383</v>
      </c>
      <c r="H297" s="55">
        <f t="shared" si="17"/>
        <v>41.687845290056771</v>
      </c>
      <c r="I297" s="55">
        <f t="shared" si="17"/>
        <v>41.687845290056771</v>
      </c>
      <c r="J297" s="55">
        <f t="shared" si="17"/>
        <v>420.03784529005679</v>
      </c>
    </row>
    <row r="298" spans="1:10" x14ac:dyDescent="0.25">
      <c r="A298" s="1">
        <v>2028</v>
      </c>
      <c r="B298" s="55">
        <f t="shared" si="17"/>
        <v>364.53683042178318</v>
      </c>
      <c r="C298" s="55">
        <f t="shared" si="17"/>
        <v>417.6595168028482</v>
      </c>
      <c r="D298" s="55">
        <f t="shared" si="17"/>
        <v>119.26626587507667</v>
      </c>
      <c r="E298" s="55">
        <f t="shared" si="17"/>
        <v>340.18893249712869</v>
      </c>
      <c r="F298" s="55">
        <f t="shared" si="17"/>
        <v>119.26626587507667</v>
      </c>
      <c r="G298" s="55">
        <f t="shared" si="17"/>
        <v>364.53683042178318</v>
      </c>
      <c r="H298" s="55">
        <f t="shared" si="17"/>
        <v>119.26626587507667</v>
      </c>
      <c r="I298" s="55">
        <f t="shared" si="17"/>
        <v>119.26626587507667</v>
      </c>
      <c r="J298" s="55">
        <f t="shared" si="17"/>
        <v>497.61626587507681</v>
      </c>
    </row>
    <row r="299" spans="1:10" x14ac:dyDescent="0.25">
      <c r="A299" s="1">
        <v>2029</v>
      </c>
      <c r="B299" s="55">
        <f t="shared" si="17"/>
        <v>484.13703838058893</v>
      </c>
      <c r="C299" s="55">
        <f t="shared" si="17"/>
        <v>537.13144242725787</v>
      </c>
      <c r="D299" s="55">
        <f t="shared" si="17"/>
        <v>219.77911539354864</v>
      </c>
      <c r="E299" s="55">
        <f t="shared" si="17"/>
        <v>459.84793652586575</v>
      </c>
      <c r="F299" s="55">
        <f t="shared" si="17"/>
        <v>219.77911539354864</v>
      </c>
      <c r="G299" s="55">
        <f t="shared" si="17"/>
        <v>484.13703838058893</v>
      </c>
      <c r="H299" s="55">
        <f t="shared" si="17"/>
        <v>219.77911539354864</v>
      </c>
      <c r="I299" s="55">
        <f t="shared" si="17"/>
        <v>219.77911539354864</v>
      </c>
      <c r="J299" s="55">
        <f t="shared" si="17"/>
        <v>598.12911539354843</v>
      </c>
    </row>
    <row r="300" spans="1:10" x14ac:dyDescent="0.25">
      <c r="A300" s="1">
        <v>2030</v>
      </c>
      <c r="B300" s="55">
        <f t="shared" si="17"/>
        <v>546.35124724070374</v>
      </c>
      <c r="C300" s="55">
        <f t="shared" si="17"/>
        <v>604.60085068358512</v>
      </c>
      <c r="D300" s="55">
        <f t="shared" si="17"/>
        <v>263.75385837754709</v>
      </c>
      <c r="E300" s="55">
        <f t="shared" si="17"/>
        <v>519.65351232938315</v>
      </c>
      <c r="F300" s="55">
        <f t="shared" si="17"/>
        <v>263.75385837754709</v>
      </c>
      <c r="G300" s="55">
        <f t="shared" si="17"/>
        <v>546.35124724070374</v>
      </c>
      <c r="H300" s="55">
        <f t="shared" si="17"/>
        <v>263.75385837754709</v>
      </c>
      <c r="I300" s="55">
        <f t="shared" si="17"/>
        <v>263.75385837754709</v>
      </c>
      <c r="J300" s="55">
        <f t="shared" si="17"/>
        <v>642.10385837754757</v>
      </c>
    </row>
    <row r="301" spans="1:10" x14ac:dyDescent="0.25">
      <c r="A301" s="1">
        <v>2031</v>
      </c>
      <c r="B301" s="55">
        <f t="shared" si="17"/>
        <v>623.70250884825396</v>
      </c>
      <c r="C301" s="55">
        <f t="shared" si="17"/>
        <v>681.00334307510684</v>
      </c>
      <c r="D301" s="55">
        <f t="shared" si="17"/>
        <v>316.81295642766872</v>
      </c>
      <c r="E301" s="55">
        <f t="shared" si="17"/>
        <v>597.43962649427954</v>
      </c>
      <c r="F301" s="55">
        <f t="shared" si="17"/>
        <v>316.81295642766872</v>
      </c>
      <c r="G301" s="55">
        <f t="shared" si="17"/>
        <v>623.70250884825396</v>
      </c>
      <c r="H301" s="55">
        <f t="shared" si="17"/>
        <v>316.81295642766872</v>
      </c>
      <c r="I301" s="55">
        <f t="shared" si="17"/>
        <v>316.81295642766872</v>
      </c>
      <c r="J301" s="55">
        <f t="shared" si="17"/>
        <v>695.16295642766863</v>
      </c>
    </row>
    <row r="302" spans="1:10" x14ac:dyDescent="0.25">
      <c r="A302" s="1">
        <v>2032</v>
      </c>
      <c r="B302" s="55">
        <f t="shared" si="17"/>
        <v>728.55167640897025</v>
      </c>
      <c r="C302" s="55">
        <f t="shared" si="17"/>
        <v>783.73673336703564</v>
      </c>
      <c r="D302" s="55">
        <f t="shared" si="17"/>
        <v>400.11594216126969</v>
      </c>
      <c r="E302" s="55">
        <f t="shared" si="17"/>
        <v>703.25852530319003</v>
      </c>
      <c r="F302" s="55">
        <f t="shared" si="17"/>
        <v>400.11594216126969</v>
      </c>
      <c r="G302" s="55">
        <f t="shared" si="17"/>
        <v>728.55167640897025</v>
      </c>
      <c r="H302" s="55">
        <f t="shared" si="17"/>
        <v>400.11594216126969</v>
      </c>
      <c r="I302" s="55">
        <f t="shared" si="17"/>
        <v>400.11594216126969</v>
      </c>
      <c r="J302" s="55">
        <f t="shared" si="17"/>
        <v>778.4659421612696</v>
      </c>
    </row>
    <row r="303" spans="1:10" x14ac:dyDescent="0.25">
      <c r="A303" s="1">
        <v>2033</v>
      </c>
      <c r="B303" s="55">
        <f t="shared" si="17"/>
        <v>833.92725339059575</v>
      </c>
      <c r="C303" s="55">
        <f t="shared" si="17"/>
        <v>889.7715788344517</v>
      </c>
      <c r="D303" s="55">
        <f t="shared" si="17"/>
        <v>488.08641549549884</v>
      </c>
      <c r="E303" s="55">
        <f t="shared" si="17"/>
        <v>808.33193756216156</v>
      </c>
      <c r="F303" s="55">
        <f t="shared" si="17"/>
        <v>488.08641549549884</v>
      </c>
      <c r="G303" s="55">
        <f t="shared" si="17"/>
        <v>833.92725339059575</v>
      </c>
      <c r="H303" s="55">
        <f t="shared" si="17"/>
        <v>488.08641549549884</v>
      </c>
      <c r="I303" s="55">
        <f t="shared" si="17"/>
        <v>488.08641549549884</v>
      </c>
      <c r="J303" s="55">
        <f t="shared" si="17"/>
        <v>866.43641549549875</v>
      </c>
    </row>
    <row r="304" spans="1:10" x14ac:dyDescent="0.25">
      <c r="A304" s="1">
        <v>2034</v>
      </c>
      <c r="B304" s="55">
        <f t="shared" si="17"/>
        <v>928.3454106507545</v>
      </c>
      <c r="C304" s="55">
        <f t="shared" si="17"/>
        <v>983.53145849026782</v>
      </c>
      <c r="D304" s="55">
        <f t="shared" si="17"/>
        <v>557.60913148736404</v>
      </c>
      <c r="E304" s="55">
        <f t="shared" si="17"/>
        <v>903.05180539097773</v>
      </c>
      <c r="F304" s="55">
        <f t="shared" si="17"/>
        <v>557.60913148736404</v>
      </c>
      <c r="G304" s="55">
        <f t="shared" si="17"/>
        <v>928.3454106507545</v>
      </c>
      <c r="H304" s="55">
        <f t="shared" si="17"/>
        <v>557.60913148736404</v>
      </c>
      <c r="I304" s="55">
        <f t="shared" si="17"/>
        <v>557.60913148736404</v>
      </c>
      <c r="J304" s="55">
        <f t="shared" si="17"/>
        <v>935.95913148736395</v>
      </c>
    </row>
    <row r="305" spans="1:10" x14ac:dyDescent="0.25">
      <c r="A305" s="1">
        <v>2035</v>
      </c>
      <c r="B305" s="55">
        <f t="shared" si="17"/>
        <v>1002.6044787975094</v>
      </c>
      <c r="C305" s="55">
        <f t="shared" si="17"/>
        <v>1062.5008752665208</v>
      </c>
      <c r="D305" s="55">
        <f t="shared" si="17"/>
        <v>615.19435684495159</v>
      </c>
      <c r="E305" s="55">
        <f t="shared" si="17"/>
        <v>975.15196374921277</v>
      </c>
      <c r="F305" s="55">
        <f t="shared" si="17"/>
        <v>615.19435684495159</v>
      </c>
      <c r="G305" s="55">
        <f t="shared" si="17"/>
        <v>1002.6044787975094</v>
      </c>
      <c r="H305" s="55">
        <f t="shared" si="17"/>
        <v>615.19435684495159</v>
      </c>
      <c r="I305" s="55">
        <f t="shared" si="17"/>
        <v>615.19435684495159</v>
      </c>
      <c r="J305" s="55">
        <f t="shared" si="17"/>
        <v>993.54435684495149</v>
      </c>
    </row>
    <row r="306" spans="1:10" x14ac:dyDescent="0.25">
      <c r="A306" s="1">
        <v>2036</v>
      </c>
      <c r="B306" s="55">
        <f t="shared" si="17"/>
        <v>1019.7843596277935</v>
      </c>
      <c r="C306" s="55">
        <f t="shared" si="17"/>
        <v>1081.3834262571618</v>
      </c>
      <c r="D306" s="55">
        <f t="shared" si="17"/>
        <v>624.15525633050493</v>
      </c>
      <c r="E306" s="55">
        <f t="shared" si="17"/>
        <v>991.55145408933299</v>
      </c>
      <c r="F306" s="55">
        <f t="shared" si="17"/>
        <v>624.15525633050493</v>
      </c>
      <c r="G306" s="55">
        <f t="shared" si="17"/>
        <v>1019.7843596277935</v>
      </c>
      <c r="H306" s="55">
        <f t="shared" si="17"/>
        <v>624.15525633050493</v>
      </c>
      <c r="I306" s="55">
        <f t="shared" si="17"/>
        <v>624.15525633050493</v>
      </c>
      <c r="J306" s="55">
        <f t="shared" si="17"/>
        <v>1002.5052563305048</v>
      </c>
    </row>
    <row r="307" spans="1:10" x14ac:dyDescent="0.25">
      <c r="A307" s="1">
        <v>2037</v>
      </c>
      <c r="B307" s="55">
        <f t="shared" si="17"/>
        <v>1113.5313082472044</v>
      </c>
      <c r="C307" s="55">
        <f t="shared" si="17"/>
        <v>1175.7711461123909</v>
      </c>
      <c r="D307" s="55">
        <f t="shared" si="17"/>
        <v>0</v>
      </c>
      <c r="E307" s="55">
        <f t="shared" si="17"/>
        <v>1085.0047158923276</v>
      </c>
      <c r="F307" s="55">
        <f t="shared" si="17"/>
        <v>692.50774439154736</v>
      </c>
      <c r="G307" s="55">
        <f t="shared" si="17"/>
        <v>1113.5313082472044</v>
      </c>
      <c r="H307" s="55">
        <f t="shared" si="17"/>
        <v>692.50774439154736</v>
      </c>
      <c r="I307" s="55">
        <f t="shared" si="17"/>
        <v>692.50774439154736</v>
      </c>
      <c r="J307" s="55">
        <f t="shared" si="17"/>
        <v>1070.8577443915474</v>
      </c>
    </row>
    <row r="308" spans="1:10" x14ac:dyDescent="0.25">
      <c r="A308" s="1">
        <v>2038</v>
      </c>
      <c r="B308" s="55">
        <f t="shared" si="17"/>
        <v>1237.6243667938293</v>
      </c>
      <c r="C308" s="55">
        <f t="shared" si="17"/>
        <v>1303.8009653697163</v>
      </c>
      <c r="D308" s="55">
        <f t="shared" si="17"/>
        <v>0</v>
      </c>
      <c r="E308" s="55">
        <f t="shared" si="17"/>
        <v>0</v>
      </c>
      <c r="F308" s="55">
        <f t="shared" si="17"/>
        <v>785.43228969296763</v>
      </c>
      <c r="G308" s="55">
        <f t="shared" si="17"/>
        <v>1237.6243667938293</v>
      </c>
      <c r="H308" s="55">
        <f t="shared" si="17"/>
        <v>785.43228969296763</v>
      </c>
      <c r="I308" s="55">
        <f t="shared" si="17"/>
        <v>785.43228969296763</v>
      </c>
      <c r="J308" s="55">
        <f t="shared" si="17"/>
        <v>1163.7822896929679</v>
      </c>
    </row>
    <row r="309" spans="1:10" x14ac:dyDescent="0.25">
      <c r="A309" s="1">
        <v>2039</v>
      </c>
      <c r="B309" s="55">
        <f t="shared" si="17"/>
        <v>1351.884964774338</v>
      </c>
      <c r="C309" s="55">
        <f t="shared" si="17"/>
        <v>1422.390411291062</v>
      </c>
      <c r="D309" s="55">
        <f t="shared" si="17"/>
        <v>0</v>
      </c>
      <c r="E309" s="55">
        <f t="shared" si="17"/>
        <v>0</v>
      </c>
      <c r="F309" s="55">
        <f t="shared" si="17"/>
        <v>0</v>
      </c>
      <c r="G309" s="55">
        <f t="shared" si="17"/>
        <v>1351.884964774338</v>
      </c>
      <c r="H309" s="55">
        <f t="shared" si="17"/>
        <v>882.71509866220981</v>
      </c>
      <c r="I309" s="55">
        <f t="shared" si="17"/>
        <v>882.71509866220981</v>
      </c>
      <c r="J309" s="55">
        <f t="shared" si="17"/>
        <v>1261.0650986622102</v>
      </c>
    </row>
    <row r="310" spans="1:10" x14ac:dyDescent="0.25">
      <c r="A310" s="1">
        <v>2040</v>
      </c>
      <c r="B310" s="55">
        <f t="shared" si="17"/>
        <v>0</v>
      </c>
      <c r="C310" s="55">
        <f t="shared" si="17"/>
        <v>0</v>
      </c>
      <c r="D310" s="55">
        <f t="shared" si="17"/>
        <v>0</v>
      </c>
      <c r="E310" s="55">
        <f t="shared" si="17"/>
        <v>0</v>
      </c>
      <c r="F310" s="55">
        <f t="shared" si="17"/>
        <v>0</v>
      </c>
      <c r="G310" s="55">
        <f t="shared" si="17"/>
        <v>0</v>
      </c>
      <c r="H310" s="55">
        <f t="shared" si="17"/>
        <v>927.3632700037399</v>
      </c>
      <c r="I310" s="55">
        <f t="shared" si="17"/>
        <v>927.3632700037399</v>
      </c>
      <c r="J310" s="55">
        <f t="shared" si="17"/>
        <v>0</v>
      </c>
    </row>
    <row r="311" spans="1:10" x14ac:dyDescent="0.25">
      <c r="A311" s="1">
        <v>2041</v>
      </c>
      <c r="B311" s="55">
        <f t="shared" si="17"/>
        <v>0</v>
      </c>
      <c r="C311" s="55">
        <f t="shared" si="17"/>
        <v>0</v>
      </c>
      <c r="D311" s="55">
        <f t="shared" si="17"/>
        <v>0</v>
      </c>
      <c r="E311" s="55">
        <f t="shared" si="17"/>
        <v>0</v>
      </c>
      <c r="F311" s="55">
        <f t="shared" si="17"/>
        <v>0</v>
      </c>
      <c r="G311" s="55">
        <f t="shared" si="17"/>
        <v>0</v>
      </c>
      <c r="H311" s="55">
        <f t="shared" si="17"/>
        <v>0</v>
      </c>
      <c r="I311" s="55">
        <f t="shared" si="17"/>
        <v>943.9038965801933</v>
      </c>
      <c r="J311" s="55">
        <f t="shared" si="17"/>
        <v>0</v>
      </c>
    </row>
    <row r="312" spans="1:10" x14ac:dyDescent="0.25">
      <c r="A312" s="1">
        <v>2042</v>
      </c>
      <c r="B312" s="55">
        <f t="shared" si="17"/>
        <v>0</v>
      </c>
      <c r="C312" s="55">
        <f t="shared" si="17"/>
        <v>0</v>
      </c>
      <c r="D312" s="55">
        <f t="shared" si="17"/>
        <v>0</v>
      </c>
      <c r="E312" s="55">
        <f t="shared" si="17"/>
        <v>0</v>
      </c>
      <c r="F312" s="55">
        <f t="shared" si="17"/>
        <v>0</v>
      </c>
      <c r="G312" s="55">
        <f t="shared" si="17"/>
        <v>0</v>
      </c>
      <c r="H312" s="55">
        <f t="shared" si="17"/>
        <v>0</v>
      </c>
      <c r="I312" s="55">
        <f t="shared" si="17"/>
        <v>0</v>
      </c>
      <c r="J312" s="55">
        <f t="shared" si="17"/>
        <v>0</v>
      </c>
    </row>
    <row r="313" spans="1:10" x14ac:dyDescent="0.25">
      <c r="A313" s="1">
        <v>2043</v>
      </c>
      <c r="B313" s="55">
        <f t="shared" si="17"/>
        <v>0</v>
      </c>
      <c r="C313" s="55">
        <f t="shared" si="17"/>
        <v>0</v>
      </c>
      <c r="D313" s="55">
        <f t="shared" si="17"/>
        <v>0</v>
      </c>
      <c r="E313" s="55">
        <f t="shared" si="17"/>
        <v>0</v>
      </c>
      <c r="F313" s="55">
        <f t="shared" si="17"/>
        <v>0</v>
      </c>
      <c r="G313" s="55">
        <f t="shared" si="17"/>
        <v>0</v>
      </c>
      <c r="H313" s="55">
        <f t="shared" si="17"/>
        <v>0</v>
      </c>
      <c r="I313" s="55">
        <f t="shared" si="17"/>
        <v>0</v>
      </c>
      <c r="J313" s="55">
        <f t="shared" si="17"/>
        <v>0</v>
      </c>
    </row>
    <row r="314" spans="1:10" x14ac:dyDescent="0.25">
      <c r="A314" s="1">
        <v>2044</v>
      </c>
      <c r="B314" s="55">
        <f t="shared" si="17"/>
        <v>0</v>
      </c>
      <c r="C314" s="55">
        <f t="shared" si="17"/>
        <v>0</v>
      </c>
      <c r="D314" s="55">
        <f t="shared" si="17"/>
        <v>0</v>
      </c>
      <c r="E314" s="55">
        <f t="shared" si="17"/>
        <v>0</v>
      </c>
      <c r="F314" s="55">
        <f t="shared" si="17"/>
        <v>0</v>
      </c>
      <c r="G314" s="55">
        <f t="shared" si="17"/>
        <v>0</v>
      </c>
      <c r="H314" s="55">
        <f t="shared" si="17"/>
        <v>0</v>
      </c>
      <c r="I314" s="55">
        <f t="shared" si="17"/>
        <v>0</v>
      </c>
      <c r="J314" s="55">
        <f t="shared" si="17"/>
        <v>0</v>
      </c>
    </row>
    <row r="315" spans="1:10" x14ac:dyDescent="0.25">
      <c r="A315" s="1">
        <v>2045</v>
      </c>
      <c r="B315" s="55">
        <f t="shared" si="17"/>
        <v>0</v>
      </c>
      <c r="C315" s="55">
        <f t="shared" si="17"/>
        <v>0</v>
      </c>
      <c r="D315" s="55">
        <f t="shared" si="17"/>
        <v>0</v>
      </c>
      <c r="E315" s="55">
        <f t="shared" si="17"/>
        <v>0</v>
      </c>
      <c r="F315" s="55">
        <f t="shared" si="17"/>
        <v>0</v>
      </c>
      <c r="G315" s="55">
        <f t="shared" si="17"/>
        <v>0</v>
      </c>
      <c r="H315" s="55">
        <f t="shared" si="17"/>
        <v>0</v>
      </c>
      <c r="I315" s="55">
        <f t="shared" si="17"/>
        <v>0</v>
      </c>
      <c r="J315" s="55">
        <f t="shared" si="17"/>
        <v>0</v>
      </c>
    </row>
    <row r="316" spans="1:10" x14ac:dyDescent="0.25">
      <c r="A316" s="1">
        <v>2046</v>
      </c>
      <c r="B316" s="55">
        <f t="shared" si="17"/>
        <v>0</v>
      </c>
      <c r="C316" s="55">
        <f t="shared" si="17"/>
        <v>0</v>
      </c>
      <c r="D316" s="55">
        <f t="shared" si="17"/>
        <v>0</v>
      </c>
      <c r="E316" s="55">
        <f t="shared" si="17"/>
        <v>0</v>
      </c>
      <c r="F316" s="55">
        <f t="shared" si="17"/>
        <v>0</v>
      </c>
      <c r="G316" s="55">
        <f t="shared" si="17"/>
        <v>0</v>
      </c>
      <c r="H316" s="55">
        <f t="shared" si="17"/>
        <v>0</v>
      </c>
      <c r="I316" s="55">
        <f t="shared" si="17"/>
        <v>0</v>
      </c>
      <c r="J316" s="55">
        <f t="shared" si="17"/>
        <v>0</v>
      </c>
    </row>
    <row r="317" spans="1:10" x14ac:dyDescent="0.25">
      <c r="A317" s="1">
        <v>2047</v>
      </c>
      <c r="B317" s="55">
        <f t="shared" si="17"/>
        <v>0</v>
      </c>
      <c r="C317" s="55">
        <f t="shared" si="17"/>
        <v>0</v>
      </c>
      <c r="D317" s="55">
        <f t="shared" si="17"/>
        <v>0</v>
      </c>
      <c r="E317" s="55">
        <f t="shared" si="17"/>
        <v>0</v>
      </c>
      <c r="F317" s="55">
        <f t="shared" si="17"/>
        <v>0</v>
      </c>
      <c r="G317" s="55">
        <f t="shared" si="17"/>
        <v>0</v>
      </c>
      <c r="H317" s="55">
        <f t="shared" si="17"/>
        <v>0</v>
      </c>
      <c r="I317" s="55">
        <f t="shared" si="17"/>
        <v>0</v>
      </c>
      <c r="J317" s="55">
        <f t="shared" si="17"/>
        <v>0</v>
      </c>
    </row>
    <row r="318" spans="1:10" x14ac:dyDescent="0.25">
      <c r="A318" s="1">
        <v>2048</v>
      </c>
      <c r="B318" s="55">
        <f t="shared" si="17"/>
        <v>0</v>
      </c>
      <c r="C318" s="55">
        <f t="shared" si="17"/>
        <v>0</v>
      </c>
      <c r="D318" s="55">
        <f t="shared" si="17"/>
        <v>0</v>
      </c>
      <c r="E318" s="55">
        <f t="shared" si="17"/>
        <v>0</v>
      </c>
      <c r="F318" s="55">
        <f t="shared" si="17"/>
        <v>0</v>
      </c>
      <c r="G318" s="55">
        <f t="shared" si="17"/>
        <v>0</v>
      </c>
      <c r="H318" s="55">
        <f t="shared" si="17"/>
        <v>0</v>
      </c>
      <c r="I318" s="55">
        <f t="shared" si="17"/>
        <v>0</v>
      </c>
      <c r="J318" s="55">
        <f t="shared" si="17"/>
        <v>0</v>
      </c>
    </row>
    <row r="319" spans="1:10" x14ac:dyDescent="0.25">
      <c r="A319" s="1">
        <v>2049</v>
      </c>
      <c r="B319" s="55">
        <f t="shared" si="17"/>
        <v>0</v>
      </c>
      <c r="C319" s="55">
        <f t="shared" si="17"/>
        <v>0</v>
      </c>
      <c r="D319" s="55">
        <f t="shared" si="17"/>
        <v>0</v>
      </c>
      <c r="E319" s="55">
        <f t="shared" si="17"/>
        <v>0</v>
      </c>
      <c r="F319" s="55">
        <f t="shared" si="17"/>
        <v>0</v>
      </c>
      <c r="G319" s="55">
        <f t="shared" si="17"/>
        <v>0</v>
      </c>
      <c r="H319" s="55">
        <f t="shared" si="17"/>
        <v>0</v>
      </c>
      <c r="I319" s="55">
        <f t="shared" si="17"/>
        <v>0</v>
      </c>
      <c r="J319" s="55">
        <f t="shared" si="17"/>
        <v>0</v>
      </c>
    </row>
    <row r="320" spans="1:10" x14ac:dyDescent="0.25">
      <c r="A320" s="1">
        <v>2050</v>
      </c>
      <c r="B320" s="55">
        <f t="shared" si="17"/>
        <v>0</v>
      </c>
      <c r="C320" s="55">
        <f t="shared" si="17"/>
        <v>0</v>
      </c>
      <c r="D320" s="55">
        <f t="shared" si="17"/>
        <v>0</v>
      </c>
      <c r="E320" s="55">
        <f t="shared" ref="E320:J320" si="18">E64+E96+E129+E161-E193-E257-E289-E224</f>
        <v>0</v>
      </c>
      <c r="F320" s="55">
        <f t="shared" si="18"/>
        <v>0</v>
      </c>
      <c r="G320" s="55">
        <f t="shared" si="18"/>
        <v>0</v>
      </c>
      <c r="H320" s="55">
        <f t="shared" si="18"/>
        <v>0</v>
      </c>
      <c r="I320" s="55">
        <f t="shared" si="18"/>
        <v>0</v>
      </c>
      <c r="J320" s="55">
        <f t="shared" si="18"/>
        <v>0</v>
      </c>
    </row>
    <row r="321" spans="1:10" x14ac:dyDescent="0.25">
      <c r="B321" s="2"/>
      <c r="C321" s="2"/>
      <c r="D321" s="2"/>
      <c r="E321" s="55"/>
      <c r="F321" s="2"/>
      <c r="G321" s="2"/>
      <c r="H321" s="2"/>
      <c r="I321" s="2"/>
      <c r="J321" s="2"/>
    </row>
    <row r="322" spans="1:10" x14ac:dyDescent="0.25">
      <c r="A322" t="s">
        <v>22</v>
      </c>
      <c r="B322" s="2"/>
      <c r="C322" s="2"/>
      <c r="D322" s="2"/>
      <c r="E322" s="55"/>
      <c r="F322" s="2"/>
      <c r="G322" s="2"/>
      <c r="H322" s="2"/>
      <c r="I322" s="2"/>
      <c r="J322" s="2"/>
    </row>
    <row r="323" spans="1:10" x14ac:dyDescent="0.25">
      <c r="A323" s="1">
        <v>2021</v>
      </c>
      <c r="B323" s="2"/>
      <c r="C323" s="2"/>
      <c r="D323" s="2"/>
      <c r="E323" s="55">
        <f t="shared" ref="E323:E345" si="19">E291/(1+$E$19)^($A291-2023)</f>
        <v>0</v>
      </c>
      <c r="F323" s="2">
        <f t="shared" ref="F323:F349" si="20">F291/(1+$F$19)^($A291-2024)</f>
        <v>0</v>
      </c>
      <c r="G323" s="2">
        <f t="shared" ref="G323:G345" si="21">G291/(1+$G$19)^($A291-2025)</f>
        <v>0</v>
      </c>
      <c r="H323" s="2"/>
      <c r="I323" s="2"/>
      <c r="J323" s="2"/>
    </row>
    <row r="324" spans="1:10" x14ac:dyDescent="0.25">
      <c r="A324" s="1">
        <v>2022</v>
      </c>
      <c r="B324" s="2"/>
      <c r="C324" s="2"/>
      <c r="D324" s="2">
        <f t="shared" ref="D324:D343" si="22">D292/(1+$D$19)^($A292-2022)</f>
        <v>168.98109034420497</v>
      </c>
      <c r="E324" s="55">
        <f t="shared" si="19"/>
        <v>0</v>
      </c>
      <c r="F324" s="2">
        <f t="shared" si="20"/>
        <v>0</v>
      </c>
      <c r="G324" s="2">
        <f t="shared" si="21"/>
        <v>0</v>
      </c>
      <c r="H324" s="2"/>
      <c r="I324" s="2"/>
      <c r="J324" s="2"/>
    </row>
    <row r="325" spans="1:10" x14ac:dyDescent="0.25">
      <c r="A325" s="1">
        <v>2023</v>
      </c>
      <c r="B325" s="2"/>
      <c r="C325" s="2"/>
      <c r="D325" s="2">
        <f t="shared" si="22"/>
        <v>24.742971406479384</v>
      </c>
      <c r="E325" s="55">
        <f t="shared" si="19"/>
        <v>154.47698031880884</v>
      </c>
      <c r="F325" s="2">
        <f t="shared" si="20"/>
        <v>0</v>
      </c>
      <c r="G325" s="2">
        <f t="shared" si="21"/>
        <v>0</v>
      </c>
      <c r="H325" s="2"/>
      <c r="I325" s="2"/>
      <c r="J325" s="2"/>
    </row>
    <row r="326" spans="1:10" x14ac:dyDescent="0.25">
      <c r="A326" s="1">
        <v>2024</v>
      </c>
      <c r="B326" s="2"/>
      <c r="C326" s="2"/>
      <c r="D326" s="2">
        <f t="shared" si="22"/>
        <v>238.77439761817368</v>
      </c>
      <c r="E326" s="55">
        <f t="shared" si="19"/>
        <v>368.77705630687115</v>
      </c>
      <c r="F326" s="2">
        <f t="shared" si="20"/>
        <v>250.86235149759369</v>
      </c>
      <c r="G326" s="2">
        <f t="shared" si="21"/>
        <v>0</v>
      </c>
      <c r="H326" s="2"/>
      <c r="I326" s="2"/>
      <c r="J326" s="2"/>
    </row>
    <row r="327" spans="1:10" x14ac:dyDescent="0.25">
      <c r="A327" s="1">
        <v>2025</v>
      </c>
      <c r="B327" s="2">
        <f t="shared" ref="B327:B341" si="23">B295/(1+$B$19)^($A295-2025)</f>
        <v>291.86302342074578</v>
      </c>
      <c r="C327" s="2">
        <f t="shared" ref="C327:C341" si="24">C295/(1+$C$19)^($A295-2025)</f>
        <v>337.62029157232382</v>
      </c>
      <c r="D327" s="2">
        <f t="shared" si="22"/>
        <v>92.987248414443201</v>
      </c>
      <c r="E327" s="55">
        <f t="shared" si="19"/>
        <v>240.72847332469237</v>
      </c>
      <c r="F327" s="2">
        <f t="shared" si="20"/>
        <v>94.397714990629694</v>
      </c>
      <c r="G327" s="2">
        <f t="shared" si="21"/>
        <v>291.86302342074578</v>
      </c>
      <c r="H327" s="2">
        <f t="shared" ref="H327:H351" si="25">H295/(1+$H$19)^($A295-2026)</f>
        <v>0</v>
      </c>
      <c r="I327" s="2">
        <f t="shared" ref="I327:I349" si="26">I295/(1+$I$19)^($A295-2027)</f>
        <v>0</v>
      </c>
      <c r="J327" s="2">
        <f t="shared" ref="J327:J341" si="27">J295/(1+$J$19)^($A295-2025)</f>
        <v>478.48709606205955</v>
      </c>
    </row>
    <row r="328" spans="1:10" x14ac:dyDescent="0.25">
      <c r="A328" s="1">
        <v>2026</v>
      </c>
      <c r="B328" s="2">
        <f t="shared" si="23"/>
        <v>187.03500865117991</v>
      </c>
      <c r="C328" s="2">
        <f t="shared" si="24"/>
        <v>245.2860215925221</v>
      </c>
      <c r="D328" s="2">
        <f t="shared" si="22"/>
        <v>-9.187970371748154</v>
      </c>
      <c r="E328" s="55">
        <f t="shared" si="19"/>
        <v>145.85548207785862</v>
      </c>
      <c r="F328" s="2">
        <f t="shared" si="20"/>
        <v>-9.012557022312075</v>
      </c>
      <c r="G328" s="2">
        <f t="shared" si="21"/>
        <v>187.03500865117991</v>
      </c>
      <c r="H328" s="2">
        <f t="shared" si="25"/>
        <v>-10.141800135016183</v>
      </c>
      <c r="I328" s="2">
        <f t="shared" si="26"/>
        <v>0</v>
      </c>
      <c r="J328" s="2">
        <f t="shared" si="27"/>
        <v>347.10426080786584</v>
      </c>
    </row>
    <row r="329" spans="1:10" x14ac:dyDescent="0.25">
      <c r="A329" s="1">
        <v>2027</v>
      </c>
      <c r="B329" s="2">
        <f t="shared" si="23"/>
        <v>234.40968060029383</v>
      </c>
      <c r="C329" s="2">
        <f t="shared" si="24"/>
        <v>300.58725635317433</v>
      </c>
      <c r="D329" s="2">
        <f t="shared" si="22"/>
        <v>36.845980800818893</v>
      </c>
      <c r="E329" s="55">
        <f t="shared" si="19"/>
        <v>189.47917618853387</v>
      </c>
      <c r="F329" s="2">
        <f t="shared" si="20"/>
        <v>34.922788617968315</v>
      </c>
      <c r="G329" s="2">
        <f t="shared" si="21"/>
        <v>234.40968060029383</v>
      </c>
      <c r="H329" s="2">
        <f t="shared" si="25"/>
        <v>39.298496691229992</v>
      </c>
      <c r="I329" s="2">
        <f t="shared" si="26"/>
        <v>41.687845290056771</v>
      </c>
      <c r="J329" s="2">
        <f t="shared" si="27"/>
        <v>373.26855013986074</v>
      </c>
    </row>
    <row r="330" spans="1:10" x14ac:dyDescent="0.25">
      <c r="A330" s="1">
        <v>2028</v>
      </c>
      <c r="B330" s="2">
        <f t="shared" si="23"/>
        <v>305.38020335919259</v>
      </c>
      <c r="C330" s="2">
        <f t="shared" si="24"/>
        <v>387.83838126815175</v>
      </c>
      <c r="D330" s="2">
        <f t="shared" si="22"/>
        <v>102.8429272788909</v>
      </c>
      <c r="E330" s="55">
        <f t="shared" si="19"/>
        <v>253.25184916585047</v>
      </c>
      <c r="F330" s="2">
        <f t="shared" si="20"/>
        <v>94.185398111675767</v>
      </c>
      <c r="G330" s="2">
        <f t="shared" si="21"/>
        <v>305.38020335919259</v>
      </c>
      <c r="H330" s="2">
        <f t="shared" si="25"/>
        <v>105.98651203213107</v>
      </c>
      <c r="I330" s="2">
        <f t="shared" si="26"/>
        <v>112.43049196368464</v>
      </c>
      <c r="J330" s="2">
        <f t="shared" si="27"/>
        <v>416.86365762259726</v>
      </c>
    </row>
    <row r="331" spans="1:10" x14ac:dyDescent="0.25">
      <c r="A331" s="1">
        <v>2029</v>
      </c>
      <c r="B331" s="2">
        <f t="shared" si="23"/>
        <v>382.32638010353156</v>
      </c>
      <c r="C331" s="2">
        <f t="shared" si="24"/>
        <v>486.61457660919677</v>
      </c>
      <c r="D331" s="2">
        <f t="shared" si="22"/>
        <v>184.89252917797958</v>
      </c>
      <c r="E331" s="55">
        <f t="shared" si="19"/>
        <v>322.71055901593735</v>
      </c>
      <c r="F331" s="2">
        <f t="shared" si="20"/>
        <v>163.613398510314</v>
      </c>
      <c r="G331" s="2">
        <f t="shared" si="21"/>
        <v>382.32638010353156</v>
      </c>
      <c r="H331" s="2">
        <f t="shared" si="25"/>
        <v>184.11360760263736</v>
      </c>
      <c r="I331" s="2">
        <f t="shared" si="26"/>
        <v>195.30771494487769</v>
      </c>
      <c r="J331" s="2">
        <f t="shared" si="27"/>
        <v>472.34671465721027</v>
      </c>
    </row>
    <row r="332" spans="1:10" x14ac:dyDescent="0.25">
      <c r="A332" s="1">
        <v>2030</v>
      </c>
      <c r="B332" s="2">
        <f t="shared" si="23"/>
        <v>406.72829254650964</v>
      </c>
      <c r="C332" s="2">
        <f t="shared" si="24"/>
        <v>534.37905416904823</v>
      </c>
      <c r="D332" s="2">
        <f t="shared" si="22"/>
        <v>216.47507480209367</v>
      </c>
      <c r="E332" s="55">
        <f t="shared" si="19"/>
        <v>343.77895697109591</v>
      </c>
      <c r="F332" s="2">
        <f t="shared" si="20"/>
        <v>185.096307537396</v>
      </c>
      <c r="G332" s="2">
        <f t="shared" si="21"/>
        <v>406.72829254650964</v>
      </c>
      <c r="H332" s="2">
        <f t="shared" si="25"/>
        <v>208.28825294823838</v>
      </c>
      <c r="I332" s="2">
        <f t="shared" si="26"/>
        <v>220.95217872749129</v>
      </c>
      <c r="J332" s="2">
        <f t="shared" si="27"/>
        <v>478.01081680402348</v>
      </c>
    </row>
    <row r="333" spans="1:10" x14ac:dyDescent="0.25">
      <c r="A333" s="1">
        <v>2031</v>
      </c>
      <c r="B333" s="2">
        <f t="shared" si="23"/>
        <v>437.6998770739101</v>
      </c>
      <c r="C333" s="2">
        <f t="shared" si="24"/>
        <v>587.22704844229099</v>
      </c>
      <c r="D333" s="2">
        <f t="shared" si="22"/>
        <v>253.68111958747966</v>
      </c>
      <c r="E333" s="55">
        <f t="shared" si="19"/>
        <v>372.5854887842782</v>
      </c>
      <c r="F333" s="2">
        <f t="shared" si="20"/>
        <v>209.58893788174407</v>
      </c>
      <c r="G333" s="2">
        <f t="shared" si="21"/>
        <v>437.6998770739101</v>
      </c>
      <c r="H333" s="2">
        <f t="shared" si="25"/>
        <v>235.84972757949529</v>
      </c>
      <c r="I333" s="2">
        <f t="shared" si="26"/>
        <v>250.18939101632861</v>
      </c>
      <c r="J333" s="2">
        <f t="shared" si="27"/>
        <v>487.84915285430679</v>
      </c>
    </row>
    <row r="334" spans="1:10" x14ac:dyDescent="0.25">
      <c r="A334" s="1">
        <v>2032</v>
      </c>
      <c r="B334" s="2">
        <f t="shared" si="23"/>
        <v>481.97641211489446</v>
      </c>
      <c r="C334" s="2">
        <f t="shared" si="24"/>
        <v>659.33046723953021</v>
      </c>
      <c r="D334" s="2">
        <f t="shared" si="22"/>
        <v>312.56993452136732</v>
      </c>
      <c r="E334" s="55">
        <f t="shared" si="19"/>
        <v>413.44087021672635</v>
      </c>
      <c r="F334" s="2">
        <f t="shared" si="20"/>
        <v>249.52712754477136</v>
      </c>
      <c r="G334" s="2">
        <f t="shared" si="21"/>
        <v>481.97641211489446</v>
      </c>
      <c r="H334" s="2">
        <f t="shared" si="25"/>
        <v>280.79203821498265</v>
      </c>
      <c r="I334" s="2">
        <f t="shared" si="26"/>
        <v>297.86419413845357</v>
      </c>
      <c r="J334" s="2">
        <f t="shared" si="27"/>
        <v>514.99740362399643</v>
      </c>
    </row>
    <row r="335" spans="1:10" x14ac:dyDescent="0.25">
      <c r="A335" s="1">
        <v>2033</v>
      </c>
      <c r="B335" s="2">
        <f t="shared" si="23"/>
        <v>520.06793579843134</v>
      </c>
      <c r="C335" s="2">
        <f t="shared" si="24"/>
        <v>730.2769721353269</v>
      </c>
      <c r="D335" s="2">
        <f t="shared" si="22"/>
        <v>371.99251481865645</v>
      </c>
      <c r="E335" s="55">
        <f t="shared" si="19"/>
        <v>447.9758763267169</v>
      </c>
      <c r="F335" s="2">
        <f t="shared" si="20"/>
        <v>286.94266063312</v>
      </c>
      <c r="G335" s="2">
        <f t="shared" si="21"/>
        <v>520.06793579843134</v>
      </c>
      <c r="H335" s="2">
        <f t="shared" si="25"/>
        <v>322.89561188311023</v>
      </c>
      <c r="I335" s="2">
        <f t="shared" si="26"/>
        <v>342.5276650856033</v>
      </c>
      <c r="J335" s="2">
        <f t="shared" si="27"/>
        <v>540.34185389103811</v>
      </c>
    </row>
    <row r="336" spans="1:10" x14ac:dyDescent="0.25">
      <c r="A336" s="1">
        <v>2034</v>
      </c>
      <c r="B336" s="2">
        <f t="shared" si="23"/>
        <v>545.76790843122831</v>
      </c>
      <c r="C336" s="2">
        <f t="shared" si="24"/>
        <v>787.54153350505976</v>
      </c>
      <c r="D336" s="2">
        <f t="shared" si="22"/>
        <v>414.61355127243274</v>
      </c>
      <c r="E336" s="55">
        <f t="shared" si="19"/>
        <v>471.78490743719919</v>
      </c>
      <c r="F336" s="2">
        <f t="shared" si="20"/>
        <v>309.02581936721003</v>
      </c>
      <c r="G336" s="2">
        <f t="shared" si="21"/>
        <v>545.76790843122831</v>
      </c>
      <c r="H336" s="2">
        <f t="shared" si="25"/>
        <v>347.74571620716836</v>
      </c>
      <c r="I336" s="2">
        <f t="shared" si="26"/>
        <v>368.88865575256415</v>
      </c>
      <c r="J336" s="2">
        <f t="shared" si="27"/>
        <v>550.24396276262507</v>
      </c>
    </row>
    <row r="337" spans="1:10" x14ac:dyDescent="0.25">
      <c r="A337" s="1">
        <v>2035</v>
      </c>
      <c r="B337" s="2">
        <f t="shared" si="23"/>
        <v>555.64131407818581</v>
      </c>
      <c r="C337" s="2">
        <f t="shared" si="24"/>
        <v>830.02398559039216</v>
      </c>
      <c r="D337" s="2">
        <f t="shared" si="22"/>
        <v>446.27452144266078</v>
      </c>
      <c r="E337" s="55">
        <f t="shared" si="19"/>
        <v>480.25308900977711</v>
      </c>
      <c r="F337" s="2">
        <f t="shared" si="20"/>
        <v>321.39840811715464</v>
      </c>
      <c r="G337" s="2">
        <f t="shared" si="21"/>
        <v>555.64131407818581</v>
      </c>
      <c r="H337" s="2">
        <f t="shared" si="25"/>
        <v>361.66854875558283</v>
      </c>
      <c r="I337" s="2">
        <f t="shared" si="26"/>
        <v>383.65799651992228</v>
      </c>
      <c r="J337" s="2">
        <f t="shared" si="27"/>
        <v>550.6202133611157</v>
      </c>
    </row>
    <row r="338" spans="1:10" x14ac:dyDescent="0.25">
      <c r="A338" s="1">
        <v>2036</v>
      </c>
      <c r="B338" s="2">
        <f t="shared" si="23"/>
        <v>532.769954991232</v>
      </c>
      <c r="C338" s="2">
        <f t="shared" si="24"/>
        <v>824.17073584857121</v>
      </c>
      <c r="D338" s="2">
        <f t="shared" si="22"/>
        <v>441.7316492816276</v>
      </c>
      <c r="E338" s="55">
        <f t="shared" si="19"/>
        <v>460.34095247819795</v>
      </c>
      <c r="F338" s="2">
        <f t="shared" si="20"/>
        <v>307.39054118492635</v>
      </c>
      <c r="G338" s="2">
        <f t="shared" si="21"/>
        <v>532.769954991232</v>
      </c>
      <c r="H338" s="2">
        <f t="shared" si="25"/>
        <v>345.90554316317923</v>
      </c>
      <c r="I338" s="2">
        <f t="shared" si="26"/>
        <v>366.93660018750052</v>
      </c>
      <c r="J338" s="2">
        <f t="shared" si="27"/>
        <v>523.74276507693946</v>
      </c>
    </row>
    <row r="339" spans="1:10" x14ac:dyDescent="0.25">
      <c r="A339" s="1">
        <v>2037</v>
      </c>
      <c r="B339" s="2">
        <f t="shared" si="23"/>
        <v>548.40360310482936</v>
      </c>
      <c r="C339" s="2">
        <f t="shared" si="24"/>
        <v>874.25155515833546</v>
      </c>
      <c r="D339" s="2">
        <f t="shared" si="22"/>
        <v>0</v>
      </c>
      <c r="E339" s="55">
        <f t="shared" si="19"/>
        <v>474.85659164195056</v>
      </c>
      <c r="F339" s="2">
        <f t="shared" si="20"/>
        <v>321.50593228116259</v>
      </c>
      <c r="G339" s="2">
        <f t="shared" si="21"/>
        <v>548.40360310482936</v>
      </c>
      <c r="H339" s="2">
        <f t="shared" si="25"/>
        <v>361.7895453360598</v>
      </c>
      <c r="I339" s="2">
        <f t="shared" si="26"/>
        <v>383.78634969249219</v>
      </c>
      <c r="J339" s="2">
        <f t="shared" si="27"/>
        <v>527.38727783185277</v>
      </c>
    </row>
    <row r="340" spans="1:10" x14ac:dyDescent="0.25">
      <c r="A340" s="1">
        <v>2038</v>
      </c>
      <c r="B340" s="2">
        <f t="shared" si="23"/>
        <v>574.58357553754217</v>
      </c>
      <c r="C340" s="2">
        <f t="shared" si="24"/>
        <v>945.80378607649459</v>
      </c>
      <c r="D340" s="2">
        <f t="shared" si="22"/>
        <v>0</v>
      </c>
      <c r="E340" s="55">
        <f t="shared" si="19"/>
        <v>0</v>
      </c>
      <c r="F340" s="2">
        <f t="shared" si="20"/>
        <v>343.7475382237397</v>
      </c>
      <c r="G340" s="2">
        <f t="shared" si="21"/>
        <v>574.58357553754217</v>
      </c>
      <c r="H340" s="2">
        <f t="shared" si="25"/>
        <v>386.81794977144591</v>
      </c>
      <c r="I340" s="2">
        <f t="shared" si="26"/>
        <v>410.33648111754979</v>
      </c>
      <c r="J340" s="2">
        <f t="shared" si="27"/>
        <v>540.30140897383239</v>
      </c>
    </row>
    <row r="341" spans="1:10" x14ac:dyDescent="0.25">
      <c r="A341" s="1">
        <v>2039</v>
      </c>
      <c r="B341" s="2">
        <f t="shared" si="23"/>
        <v>591.65778476528362</v>
      </c>
      <c r="C341" s="2">
        <f t="shared" si="24"/>
        <v>1006.6643770588803</v>
      </c>
      <c r="D341" s="2">
        <f t="shared" si="22"/>
        <v>0</v>
      </c>
      <c r="E341" s="55">
        <f t="shared" si="19"/>
        <v>0</v>
      </c>
      <c r="F341" s="2">
        <f t="shared" si="20"/>
        <v>0</v>
      </c>
      <c r="G341" s="2">
        <f t="shared" si="21"/>
        <v>591.65778476528362</v>
      </c>
      <c r="H341" s="2">
        <f t="shared" si="25"/>
        <v>409.81222669705085</v>
      </c>
      <c r="I341" s="2">
        <f t="shared" si="26"/>
        <v>434.7288100802316</v>
      </c>
      <c r="J341" s="2">
        <f t="shared" si="27"/>
        <v>551.91011229556966</v>
      </c>
    </row>
    <row r="342" spans="1:10" x14ac:dyDescent="0.25">
      <c r="A342" s="1">
        <v>2040</v>
      </c>
      <c r="B342" s="2"/>
      <c r="C342" s="2"/>
      <c r="D342" s="2">
        <f t="shared" si="22"/>
        <v>0</v>
      </c>
      <c r="E342" s="55">
        <f t="shared" si="19"/>
        <v>0</v>
      </c>
      <c r="F342" s="2">
        <f t="shared" si="20"/>
        <v>0</v>
      </c>
      <c r="G342" s="2">
        <f t="shared" si="21"/>
        <v>0</v>
      </c>
      <c r="H342" s="2">
        <f t="shared" si="25"/>
        <v>405.86419133279622</v>
      </c>
      <c r="I342" s="2">
        <f t="shared" si="26"/>
        <v>430.5407341658302</v>
      </c>
      <c r="J342" s="2"/>
    </row>
    <row r="343" spans="1:10" x14ac:dyDescent="0.25">
      <c r="A343" s="1">
        <v>2041</v>
      </c>
      <c r="B343" s="2"/>
      <c r="C343" s="2"/>
      <c r="D343" s="2">
        <f t="shared" si="22"/>
        <v>0</v>
      </c>
      <c r="E343" s="55">
        <f t="shared" si="19"/>
        <v>0</v>
      </c>
      <c r="F343" s="2">
        <f t="shared" si="20"/>
        <v>0</v>
      </c>
      <c r="G343" s="2">
        <f t="shared" si="21"/>
        <v>0</v>
      </c>
      <c r="H343" s="2">
        <f t="shared" si="25"/>
        <v>0</v>
      </c>
      <c r="I343" s="2">
        <f t="shared" si="26"/>
        <v>413.10326176693468</v>
      </c>
      <c r="J343" s="2"/>
    </row>
    <row r="344" spans="1:10" x14ac:dyDescent="0.25">
      <c r="A344" s="1">
        <v>2042</v>
      </c>
      <c r="B344" s="2"/>
      <c r="C344" s="2"/>
      <c r="D344" s="2"/>
      <c r="E344" s="55">
        <f t="shared" si="19"/>
        <v>0</v>
      </c>
      <c r="F344" s="2">
        <f t="shared" si="20"/>
        <v>0</v>
      </c>
      <c r="G344" s="2">
        <f t="shared" si="21"/>
        <v>0</v>
      </c>
      <c r="H344" s="2">
        <f t="shared" si="25"/>
        <v>0</v>
      </c>
      <c r="I344" s="2">
        <f t="shared" si="26"/>
        <v>0</v>
      </c>
      <c r="J344" s="2"/>
    </row>
    <row r="345" spans="1:10" x14ac:dyDescent="0.25">
      <c r="A345" s="1">
        <v>2043</v>
      </c>
      <c r="B345" s="2"/>
      <c r="C345" s="2"/>
      <c r="D345" s="2"/>
      <c r="E345" s="55">
        <f t="shared" si="19"/>
        <v>0</v>
      </c>
      <c r="F345" s="2">
        <f t="shared" si="20"/>
        <v>0</v>
      </c>
      <c r="G345" s="2">
        <f t="shared" si="21"/>
        <v>0</v>
      </c>
      <c r="H345" s="2">
        <f t="shared" si="25"/>
        <v>0</v>
      </c>
      <c r="I345" s="2">
        <f t="shared" si="26"/>
        <v>0</v>
      </c>
      <c r="J345" s="2"/>
    </row>
    <row r="346" spans="1:10" x14ac:dyDescent="0.25">
      <c r="A346" s="1">
        <v>2044</v>
      </c>
      <c r="B346" s="2"/>
      <c r="C346" s="2"/>
      <c r="D346" s="2"/>
      <c r="E346" s="55"/>
      <c r="F346" s="2">
        <f t="shared" si="20"/>
        <v>0</v>
      </c>
      <c r="G346" s="2"/>
      <c r="H346" s="2">
        <f t="shared" si="25"/>
        <v>0</v>
      </c>
      <c r="I346" s="2">
        <f t="shared" si="26"/>
        <v>0</v>
      </c>
      <c r="J346" s="2"/>
    </row>
    <row r="347" spans="1:10" x14ac:dyDescent="0.25">
      <c r="A347" s="1">
        <v>2045</v>
      </c>
      <c r="B347" s="2"/>
      <c r="C347" s="2"/>
      <c r="D347" s="2"/>
      <c r="E347" s="55"/>
      <c r="F347" s="2">
        <f t="shared" si="20"/>
        <v>0</v>
      </c>
      <c r="G347" s="2"/>
      <c r="H347" s="2">
        <f t="shared" si="25"/>
        <v>0</v>
      </c>
      <c r="I347" s="2">
        <f t="shared" si="26"/>
        <v>0</v>
      </c>
      <c r="J347" s="2"/>
    </row>
    <row r="348" spans="1:10" x14ac:dyDescent="0.25">
      <c r="A348" s="1">
        <v>2046</v>
      </c>
      <c r="B348" s="2"/>
      <c r="C348" s="2"/>
      <c r="D348" s="2"/>
      <c r="E348" s="55"/>
      <c r="F348" s="2">
        <f t="shared" si="20"/>
        <v>0</v>
      </c>
      <c r="G348" s="2"/>
      <c r="H348" s="2">
        <f t="shared" si="25"/>
        <v>0</v>
      </c>
      <c r="I348" s="2">
        <f t="shared" si="26"/>
        <v>0</v>
      </c>
      <c r="J348" s="2"/>
    </row>
    <row r="349" spans="1:10" x14ac:dyDescent="0.25">
      <c r="A349" s="1">
        <v>2047</v>
      </c>
      <c r="B349" s="2"/>
      <c r="C349" s="2"/>
      <c r="D349" s="2"/>
      <c r="E349" s="55"/>
      <c r="F349" s="2">
        <f t="shared" si="20"/>
        <v>0</v>
      </c>
      <c r="G349" s="2"/>
      <c r="H349" s="2">
        <f t="shared" si="25"/>
        <v>0</v>
      </c>
      <c r="I349" s="2">
        <f t="shared" si="26"/>
        <v>0</v>
      </c>
      <c r="J349" s="2"/>
    </row>
    <row r="350" spans="1:10" x14ac:dyDescent="0.25">
      <c r="A350" s="1">
        <v>2048</v>
      </c>
      <c r="B350" s="2"/>
      <c r="C350" s="2"/>
      <c r="D350" s="2"/>
      <c r="E350" s="55"/>
      <c r="F350" s="2"/>
      <c r="G350" s="2"/>
      <c r="H350" s="2">
        <f t="shared" si="25"/>
        <v>0</v>
      </c>
      <c r="I350" s="2"/>
      <c r="J350" s="2"/>
    </row>
    <row r="351" spans="1:10" x14ac:dyDescent="0.25">
      <c r="A351" s="1">
        <v>2049</v>
      </c>
      <c r="B351" s="2"/>
      <c r="C351" s="2"/>
      <c r="D351" s="2"/>
      <c r="E351" s="55"/>
      <c r="F351" s="2"/>
      <c r="G351" s="2"/>
      <c r="H351" s="2">
        <f t="shared" si="25"/>
        <v>0</v>
      </c>
      <c r="I351" s="2"/>
      <c r="J351" s="2"/>
    </row>
    <row r="352" spans="1:10" x14ac:dyDescent="0.25">
      <c r="A352" s="1">
        <v>2050</v>
      </c>
      <c r="B352" s="2"/>
      <c r="C352" s="2"/>
      <c r="D352" s="2"/>
      <c r="E352" s="55"/>
      <c r="F352" s="2"/>
      <c r="G352" s="2"/>
      <c r="H352" s="2"/>
      <c r="I352" s="2"/>
      <c r="J352" s="2"/>
    </row>
  </sheetData>
  <mergeCells count="1">
    <mergeCell ref="D4:I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use</vt:lpstr>
      <vt:lpstr>data sources</vt:lpstr>
      <vt:lpstr>outputs</vt:lpstr>
      <vt:lpstr>interactive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2022-03-21T15:43:41Z</dcterms:created>
  <dcterms:modified xsi:type="dcterms:W3CDTF">2022-03-30T12:22:23Z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2022-03-26T21:04:40Z</vt:lpwstr>
  </property>
  <property fmtid="{D5CDD505-2E9C-101B-9397-08002B2CF9AE}" pid="4" name="MSIP_Label_b1a6f161-e42b-4c47-8f69-f6a81e023e2d_Method">
    <vt:lpwstr>Privileged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fb52c0fa-ddc6-4071-b18e-aa6034050c1b</vt:lpwstr>
  </property>
  <property fmtid="{D5CDD505-2E9C-101B-9397-08002B2CF9AE}" pid="8" name="MSIP_Label_b1a6f161-e42b-4c47-8f69-f6a81e023e2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