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threadedComments/threadedComment5.xml" ContentType="application/vnd.ms-excel.threaded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weave\Documents\Enbridge\Analysis\"/>
    </mc:Choice>
  </mc:AlternateContent>
  <xr:revisionPtr revIDLastSave="0" documentId="13_ncr:1_{B0626FBD-F98B-4E1A-9EB5-D5D5FDB3BCCA}" xr6:coauthVersionLast="47" xr6:coauthVersionMax="47" xr10:uidLastSave="{00000000-0000-0000-0000-000000000000}"/>
  <bookViews>
    <workbookView xWindow="-108" yWindow="-108" windowWidth="23256" windowHeight="12456" tabRatio="885" activeTab="5" xr2:uid="{306587FF-D244-412A-A3AE-5B3EFF94597D}"/>
  </bookViews>
  <sheets>
    <sheet name="Xp20-EGI" sheetId="75" r:id="rId1"/>
    <sheet name="Xp20Ramp" sheetId="87" r:id="rId2"/>
    <sheet name="Am20-Ramp10" sheetId="80" r:id="rId3"/>
    <sheet name="Am20-Ramp5" sheetId="83" r:id="rId4"/>
    <sheet name="Am20-Ramp16" sheetId="84" r:id="rId5"/>
    <sheet name="C-20yrRamp" sheetId="82" r:id="rId6"/>
    <sheet name="Portfolio$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87" l="1"/>
  <c r="F75" i="80"/>
  <c r="F75" i="83"/>
  <c r="F75" i="84"/>
  <c r="F75" i="75"/>
  <c r="F78" i="87"/>
  <c r="F78" i="80"/>
  <c r="F78" i="83"/>
  <c r="F78" i="84"/>
  <c r="F78" i="75"/>
  <c r="F8" i="87"/>
  <c r="G8" i="87" s="1"/>
  <c r="H8" i="87" s="1"/>
  <c r="I8" i="87" s="1"/>
  <c r="J8" i="87" s="1"/>
  <c r="G11" i="1"/>
  <c r="H11" i="1" s="1"/>
  <c r="I11" i="1" s="1"/>
  <c r="F11" i="1"/>
  <c r="E11" i="1"/>
  <c r="F8" i="84" l="1"/>
  <c r="G8" i="84" s="1"/>
  <c r="H8" i="84" s="1"/>
  <c r="I8" i="84" s="1"/>
  <c r="J8" i="84" s="1"/>
  <c r="K8" i="84" s="1"/>
  <c r="L8" i="84" s="1"/>
  <c r="M8" i="84" s="1"/>
  <c r="N8" i="84" s="1"/>
  <c r="O8" i="84" s="1"/>
  <c r="P8" i="84" s="1"/>
  <c r="Q8" i="84" s="1"/>
  <c r="R8" i="84" s="1"/>
  <c r="S8" i="84" s="1"/>
  <c r="T8" i="84" s="1"/>
  <c r="U8" i="84" s="1"/>
  <c r="V8" i="84" s="1"/>
  <c r="W8" i="84" s="1"/>
  <c r="X8" i="84" s="1"/>
  <c r="Y8" i="84" s="1"/>
  <c r="F8" i="83"/>
  <c r="G8" i="83" s="1"/>
  <c r="H8" i="83" s="1"/>
  <c r="I8" i="83" s="1"/>
  <c r="J8" i="83" s="1"/>
  <c r="K8" i="83" s="1"/>
  <c r="L8" i="83" s="1"/>
  <c r="M8" i="83" s="1"/>
  <c r="N8" i="83" s="1"/>
  <c r="O8" i="83" s="1"/>
  <c r="P8" i="83" s="1"/>
  <c r="Q8" i="83" s="1"/>
  <c r="R8" i="83" s="1"/>
  <c r="S8" i="83" s="1"/>
  <c r="T8" i="83" s="1"/>
  <c r="U8" i="83" s="1"/>
  <c r="V8" i="83" s="1"/>
  <c r="W8" i="83" s="1"/>
  <c r="X8" i="83" s="1"/>
  <c r="Y8" i="83" s="1"/>
  <c r="F8" i="80"/>
  <c r="G8" i="80" s="1"/>
  <c r="H8" i="80" s="1"/>
  <c r="I8" i="80" s="1"/>
  <c r="J8" i="80" s="1"/>
  <c r="K8" i="80" s="1"/>
  <c r="L8" i="80" s="1"/>
  <c r="M8" i="80" s="1"/>
  <c r="N8" i="80" s="1"/>
  <c r="O8" i="80" s="1"/>
  <c r="P8" i="80" s="1"/>
  <c r="Q8" i="80" s="1"/>
  <c r="R8" i="80" s="1"/>
  <c r="S8" i="80" s="1"/>
  <c r="T8" i="80" s="1"/>
  <c r="U8" i="80" s="1"/>
  <c r="V8" i="80" s="1"/>
  <c r="W8" i="80" s="1"/>
  <c r="X8" i="80" s="1"/>
  <c r="Y8" i="80" s="1"/>
  <c r="AO72" i="87"/>
  <c r="AN72" i="87"/>
  <c r="AM72" i="87"/>
  <c r="AL72" i="87"/>
  <c r="AK72" i="87"/>
  <c r="AJ72" i="87"/>
  <c r="AI72" i="87"/>
  <c r="AH72" i="87"/>
  <c r="AG72" i="87"/>
  <c r="AF72" i="87"/>
  <c r="AE72" i="87"/>
  <c r="AD72" i="87"/>
  <c r="AC72" i="87"/>
  <c r="AB72" i="87"/>
  <c r="AA72" i="87"/>
  <c r="Z72" i="87"/>
  <c r="F69" i="87"/>
  <c r="F44" i="87"/>
  <c r="F18" i="87"/>
  <c r="G18" i="87" s="1"/>
  <c r="E16" i="87"/>
  <c r="H14" i="87"/>
  <c r="F79" i="87" s="1"/>
  <c r="F12" i="87"/>
  <c r="J11" i="87"/>
  <c r="K11" i="87" s="1"/>
  <c r="H11" i="87"/>
  <c r="K10" i="87"/>
  <c r="K12" i="87" s="1"/>
  <c r="E15" i="87" s="1"/>
  <c r="H10" i="87"/>
  <c r="H12" i="87" s="1"/>
  <c r="J7" i="87"/>
  <c r="F80" i="87" l="1"/>
  <c r="D20" i="82"/>
  <c r="I19" i="87"/>
  <c r="I72" i="87" s="1"/>
  <c r="H18" i="87"/>
  <c r="J19" i="87"/>
  <c r="J72" i="87" s="1"/>
  <c r="K7" i="87"/>
  <c r="F19" i="87"/>
  <c r="F72" i="87" s="1"/>
  <c r="F81" i="87" s="1"/>
  <c r="G19" i="87"/>
  <c r="G72" i="87" s="1"/>
  <c r="H19" i="87"/>
  <c r="H72" i="87" s="1"/>
  <c r="F83" i="87" l="1"/>
  <c r="D4" i="82"/>
  <c r="H46" i="87"/>
  <c r="H21" i="87" s="1"/>
  <c r="I46" i="87"/>
  <c r="I21" i="87" s="1"/>
  <c r="J46" i="87"/>
  <c r="J21" i="87" s="1"/>
  <c r="G46" i="87"/>
  <c r="G21" i="87" s="1"/>
  <c r="H25" i="87" s="1"/>
  <c r="K8" i="87"/>
  <c r="L7" i="87"/>
  <c r="F46" i="87"/>
  <c r="I18" i="87"/>
  <c r="F69" i="75"/>
  <c r="F69" i="80"/>
  <c r="F69" i="83"/>
  <c r="F69" i="84"/>
  <c r="H50" i="87" l="1"/>
  <c r="L8" i="87"/>
  <c r="M7" i="87"/>
  <c r="K19" i="87"/>
  <c r="F47" i="87"/>
  <c r="F21" i="87"/>
  <c r="I24" i="87" s="1"/>
  <c r="I44" i="87" s="1"/>
  <c r="I73" i="87" s="1"/>
  <c r="G49" i="87"/>
  <c r="I51" i="87"/>
  <c r="I50" i="87"/>
  <c r="I49" i="87"/>
  <c r="I26" i="87"/>
  <c r="I25" i="87"/>
  <c r="J18" i="87"/>
  <c r="H49" i="87"/>
  <c r="H69" i="87" l="1"/>
  <c r="H74" i="87" s="1"/>
  <c r="I69" i="87"/>
  <c r="I74" i="87" s="1"/>
  <c r="I75" i="87" s="1"/>
  <c r="K72" i="87"/>
  <c r="K46" i="87"/>
  <c r="G69" i="87"/>
  <c r="G47" i="87" s="1"/>
  <c r="M8" i="87"/>
  <c r="N7" i="87"/>
  <c r="J52" i="87"/>
  <c r="J51" i="87"/>
  <c r="J50" i="87"/>
  <c r="J49" i="87"/>
  <c r="J25" i="87"/>
  <c r="J24" i="87"/>
  <c r="K18" i="87"/>
  <c r="J27" i="87"/>
  <c r="J26" i="87"/>
  <c r="F22" i="87"/>
  <c r="G24" i="87"/>
  <c r="H24" i="87"/>
  <c r="H44" i="87" s="1"/>
  <c r="H73" i="87" s="1"/>
  <c r="L19" i="87"/>
  <c r="L72" i="87" s="1"/>
  <c r="H47" i="87" l="1"/>
  <c r="I47" i="87" s="1"/>
  <c r="H75" i="87"/>
  <c r="G76" i="87"/>
  <c r="F84" i="87"/>
  <c r="D14" i="82" s="1"/>
  <c r="G77" i="87"/>
  <c r="K21" i="87"/>
  <c r="N8" i="87"/>
  <c r="O7" i="87"/>
  <c r="K53" i="87"/>
  <c r="K52" i="87"/>
  <c r="K51" i="87"/>
  <c r="K50" i="87"/>
  <c r="K49" i="87"/>
  <c r="K28" i="87"/>
  <c r="K27" i="87"/>
  <c r="K26" i="87"/>
  <c r="K24" i="87"/>
  <c r="L18" i="87"/>
  <c r="K25" i="87"/>
  <c r="J44" i="87"/>
  <c r="J73" i="87" s="1"/>
  <c r="G74" i="87"/>
  <c r="G44" i="87"/>
  <c r="L46" i="87"/>
  <c r="L21" i="87" s="1"/>
  <c r="M19" i="87"/>
  <c r="M72" i="87" s="1"/>
  <c r="J69" i="87"/>
  <c r="J74" i="87" s="1"/>
  <c r="K10" i="80"/>
  <c r="K10" i="83"/>
  <c r="K10" i="84"/>
  <c r="K10" i="75"/>
  <c r="AO72" i="84"/>
  <c r="AN72" i="84"/>
  <c r="AM72" i="84"/>
  <c r="AL72" i="84"/>
  <c r="AK72" i="84"/>
  <c r="AJ72" i="84"/>
  <c r="AI72" i="84"/>
  <c r="AH72" i="84"/>
  <c r="AG72" i="84"/>
  <c r="AF72" i="84"/>
  <c r="AE72" i="84"/>
  <c r="AD72" i="84"/>
  <c r="AC72" i="84"/>
  <c r="AB72" i="84"/>
  <c r="AA72" i="84"/>
  <c r="Z72" i="84"/>
  <c r="F44" i="84"/>
  <c r="Y19" i="84"/>
  <c r="Y72" i="84" s="1"/>
  <c r="X19" i="84"/>
  <c r="X72" i="84" s="1"/>
  <c r="W19" i="84"/>
  <c r="W72" i="84" s="1"/>
  <c r="V19" i="84"/>
  <c r="V72" i="84" s="1"/>
  <c r="U19" i="84"/>
  <c r="U72" i="84" s="1"/>
  <c r="T19" i="84"/>
  <c r="T72" i="84" s="1"/>
  <c r="S19" i="84"/>
  <c r="S72" i="84" s="1"/>
  <c r="R19" i="84"/>
  <c r="R72" i="84" s="1"/>
  <c r="Q19" i="84"/>
  <c r="Q72" i="84" s="1"/>
  <c r="P19" i="84"/>
  <c r="P72" i="84" s="1"/>
  <c r="O19" i="84"/>
  <c r="O72" i="84" s="1"/>
  <c r="N19" i="84"/>
  <c r="N72" i="84" s="1"/>
  <c r="M19" i="84"/>
  <c r="M72" i="84" s="1"/>
  <c r="L19" i="84"/>
  <c r="L72" i="84" s="1"/>
  <c r="K19" i="84"/>
  <c r="K72" i="84" s="1"/>
  <c r="J19" i="84"/>
  <c r="J72" i="84" s="1"/>
  <c r="I19" i="84"/>
  <c r="I72" i="84" s="1"/>
  <c r="H19" i="84"/>
  <c r="H72" i="84" s="1"/>
  <c r="G19" i="84"/>
  <c r="G72" i="84" s="1"/>
  <c r="F19" i="84"/>
  <c r="F18" i="84"/>
  <c r="G18" i="84" s="1"/>
  <c r="E16" i="84"/>
  <c r="H14" i="84"/>
  <c r="F12" i="84"/>
  <c r="H11" i="84"/>
  <c r="H10" i="84"/>
  <c r="J7" i="84"/>
  <c r="K7" i="84" s="1"/>
  <c r="L7" i="84" s="1"/>
  <c r="M7" i="84" s="1"/>
  <c r="N7" i="84" s="1"/>
  <c r="O7" i="84" s="1"/>
  <c r="P7" i="84" s="1"/>
  <c r="Q7" i="84" s="1"/>
  <c r="R7" i="84" s="1"/>
  <c r="S7" i="84" s="1"/>
  <c r="T7" i="84" s="1"/>
  <c r="U7" i="84" s="1"/>
  <c r="V7" i="84" s="1"/>
  <c r="W7" i="84" s="1"/>
  <c r="X7" i="84" s="1"/>
  <c r="Y7" i="84" s="1"/>
  <c r="Z7" i="84" s="1"/>
  <c r="AA7" i="84" s="1"/>
  <c r="AB7" i="84" s="1"/>
  <c r="AC7" i="84" s="1"/>
  <c r="AD7" i="84" s="1"/>
  <c r="AE7" i="84" s="1"/>
  <c r="AF7" i="84" s="1"/>
  <c r="AG7" i="84" s="1"/>
  <c r="AH7" i="84" s="1"/>
  <c r="AI7" i="84" s="1"/>
  <c r="AJ7" i="84" s="1"/>
  <c r="AK7" i="84" s="1"/>
  <c r="AL7" i="84" s="1"/>
  <c r="AM7" i="84" s="1"/>
  <c r="AN7" i="84" s="1"/>
  <c r="AO7" i="84" s="1"/>
  <c r="AO72" i="83"/>
  <c r="AN72" i="83"/>
  <c r="AM72" i="83"/>
  <c r="AL72" i="83"/>
  <c r="AK72" i="83"/>
  <c r="AJ72" i="83"/>
  <c r="AI72" i="83"/>
  <c r="AH72" i="83"/>
  <c r="AG72" i="83"/>
  <c r="AF72" i="83"/>
  <c r="AE72" i="83"/>
  <c r="AD72" i="83"/>
  <c r="AC72" i="83"/>
  <c r="AB72" i="83"/>
  <c r="AA72" i="83"/>
  <c r="Z72" i="83"/>
  <c r="F44" i="83"/>
  <c r="Y19" i="83"/>
  <c r="Y72" i="83" s="1"/>
  <c r="X19" i="83"/>
  <c r="X72" i="83" s="1"/>
  <c r="W19" i="83"/>
  <c r="V19" i="83"/>
  <c r="V72" i="83" s="1"/>
  <c r="U19" i="83"/>
  <c r="U72" i="83" s="1"/>
  <c r="T19" i="83"/>
  <c r="T72" i="83" s="1"/>
  <c r="S19" i="83"/>
  <c r="S72" i="83" s="1"/>
  <c r="R19" i="83"/>
  <c r="R72" i="83" s="1"/>
  <c r="Q19" i="83"/>
  <c r="Q72" i="83" s="1"/>
  <c r="P19" i="83"/>
  <c r="P72" i="83" s="1"/>
  <c r="O19" i="83"/>
  <c r="N19" i="83"/>
  <c r="N72" i="83" s="1"/>
  <c r="M19" i="83"/>
  <c r="M72" i="83" s="1"/>
  <c r="L19" i="83"/>
  <c r="L72" i="83" s="1"/>
  <c r="K19" i="83"/>
  <c r="K72" i="83" s="1"/>
  <c r="J19" i="83"/>
  <c r="J72" i="83" s="1"/>
  <c r="I19" i="83"/>
  <c r="I72" i="83" s="1"/>
  <c r="H19" i="83"/>
  <c r="H72" i="83" s="1"/>
  <c r="G19" i="83"/>
  <c r="F19" i="83"/>
  <c r="F18" i="83"/>
  <c r="G18" i="83" s="1"/>
  <c r="E16" i="83"/>
  <c r="H14" i="83"/>
  <c r="F12" i="83"/>
  <c r="H11" i="83"/>
  <c r="H10" i="83"/>
  <c r="J7" i="83"/>
  <c r="K7" i="83" s="1"/>
  <c r="L7" i="83" s="1"/>
  <c r="M7" i="83" s="1"/>
  <c r="N7" i="83" s="1"/>
  <c r="O7" i="83" s="1"/>
  <c r="P7" i="83" s="1"/>
  <c r="Q7" i="83" s="1"/>
  <c r="R7" i="83" s="1"/>
  <c r="S7" i="83" s="1"/>
  <c r="T7" i="83" s="1"/>
  <c r="U7" i="83" s="1"/>
  <c r="V7" i="83" s="1"/>
  <c r="W7" i="83" s="1"/>
  <c r="X7" i="83" s="1"/>
  <c r="Y7" i="83" s="1"/>
  <c r="Z7" i="83" s="1"/>
  <c r="AA7" i="83" s="1"/>
  <c r="AB7" i="83" s="1"/>
  <c r="AC7" i="83" s="1"/>
  <c r="AD7" i="83" s="1"/>
  <c r="AE7" i="83" s="1"/>
  <c r="AF7" i="83" s="1"/>
  <c r="AG7" i="83" s="1"/>
  <c r="AH7" i="83" s="1"/>
  <c r="AI7" i="83" s="1"/>
  <c r="AJ7" i="83" s="1"/>
  <c r="AK7" i="83" s="1"/>
  <c r="AL7" i="83" s="1"/>
  <c r="AM7" i="83" s="1"/>
  <c r="AN7" i="83" s="1"/>
  <c r="AO7" i="83" s="1"/>
  <c r="AO72" i="80"/>
  <c r="AN72" i="80"/>
  <c r="AM72" i="80"/>
  <c r="AL72" i="80"/>
  <c r="AK72" i="80"/>
  <c r="AJ72" i="80"/>
  <c r="AI72" i="80"/>
  <c r="AH72" i="80"/>
  <c r="AG72" i="80"/>
  <c r="AF72" i="80"/>
  <c r="AE72" i="80"/>
  <c r="AD72" i="80"/>
  <c r="AC72" i="80"/>
  <c r="AB72" i="80"/>
  <c r="AA72" i="80"/>
  <c r="Z72" i="80"/>
  <c r="F44" i="80"/>
  <c r="Y19" i="80"/>
  <c r="Y72" i="80" s="1"/>
  <c r="X19" i="80"/>
  <c r="X72" i="80" s="1"/>
  <c r="W19" i="80"/>
  <c r="W72" i="80" s="1"/>
  <c r="V19" i="80"/>
  <c r="V72" i="80" s="1"/>
  <c r="U19" i="80"/>
  <c r="U72" i="80" s="1"/>
  <c r="T19" i="80"/>
  <c r="T72" i="80" s="1"/>
  <c r="S19" i="80"/>
  <c r="S72" i="80" s="1"/>
  <c r="R19" i="80"/>
  <c r="R72" i="80" s="1"/>
  <c r="Q19" i="80"/>
  <c r="Q72" i="80" s="1"/>
  <c r="P19" i="80"/>
  <c r="P72" i="80" s="1"/>
  <c r="O19" i="80"/>
  <c r="O72" i="80" s="1"/>
  <c r="N19" i="80"/>
  <c r="N72" i="80" s="1"/>
  <c r="M19" i="80"/>
  <c r="M72" i="80" s="1"/>
  <c r="L19" i="80"/>
  <c r="L72" i="80" s="1"/>
  <c r="K19" i="80"/>
  <c r="K72" i="80" s="1"/>
  <c r="J19" i="80"/>
  <c r="J72" i="80" s="1"/>
  <c r="I19" i="80"/>
  <c r="I72" i="80" s="1"/>
  <c r="H19" i="80"/>
  <c r="H72" i="80" s="1"/>
  <c r="G19" i="80"/>
  <c r="G72" i="80" s="1"/>
  <c r="F19" i="80"/>
  <c r="F18" i="80"/>
  <c r="G18" i="80" s="1"/>
  <c r="E16" i="80"/>
  <c r="H14" i="80"/>
  <c r="F12" i="80"/>
  <c r="H11" i="80"/>
  <c r="H10" i="80"/>
  <c r="J7" i="80"/>
  <c r="J47" i="87" l="1"/>
  <c r="G73" i="87"/>
  <c r="K44" i="87"/>
  <c r="K73" i="87" s="1"/>
  <c r="G22" i="87"/>
  <c r="G79" i="87"/>
  <c r="N19" i="87"/>
  <c r="N72" i="87" s="1"/>
  <c r="P7" i="87"/>
  <c r="O8" i="87"/>
  <c r="M46" i="87"/>
  <c r="K69" i="87"/>
  <c r="K74" i="87" s="1"/>
  <c r="G78" i="87"/>
  <c r="J75" i="87"/>
  <c r="L54" i="87"/>
  <c r="L53" i="87"/>
  <c r="L52" i="87"/>
  <c r="L51" i="87"/>
  <c r="L50" i="87"/>
  <c r="L49" i="87"/>
  <c r="L29" i="87"/>
  <c r="L28" i="87"/>
  <c r="L27" i="87"/>
  <c r="L26" i="87"/>
  <c r="L25" i="87"/>
  <c r="L24" i="87"/>
  <c r="M18" i="87"/>
  <c r="H12" i="83"/>
  <c r="J11" i="84"/>
  <c r="K11" i="84" s="1"/>
  <c r="K12" i="84" s="1"/>
  <c r="E15" i="84" s="1"/>
  <c r="F79" i="84"/>
  <c r="F79" i="83"/>
  <c r="J11" i="80"/>
  <c r="K11" i="80" s="1"/>
  <c r="K12" i="80" s="1"/>
  <c r="E15" i="80" s="1"/>
  <c r="F79" i="80"/>
  <c r="H12" i="80"/>
  <c r="H12" i="84"/>
  <c r="F72" i="84"/>
  <c r="F72" i="80"/>
  <c r="F72" i="83"/>
  <c r="J11" i="83"/>
  <c r="K11" i="83" s="1"/>
  <c r="K12" i="83" s="1"/>
  <c r="E15" i="83" s="1"/>
  <c r="H18" i="84"/>
  <c r="H18" i="83"/>
  <c r="G72" i="83"/>
  <c r="O72" i="83"/>
  <c r="W72" i="83"/>
  <c r="H18" i="80"/>
  <c r="K7" i="80"/>
  <c r="AO72" i="75"/>
  <c r="AN72" i="75"/>
  <c r="AM72" i="75"/>
  <c r="AL72" i="75"/>
  <c r="AK72" i="75"/>
  <c r="AJ72" i="75"/>
  <c r="AI72" i="75"/>
  <c r="AH72" i="75"/>
  <c r="AG72" i="75"/>
  <c r="AF72" i="75"/>
  <c r="AE72" i="75"/>
  <c r="AD72" i="75"/>
  <c r="AC72" i="75"/>
  <c r="AB72" i="75"/>
  <c r="AA72" i="75"/>
  <c r="Z72" i="75"/>
  <c r="F44" i="75"/>
  <c r="F18" i="75"/>
  <c r="G18" i="75" s="1"/>
  <c r="E16" i="75"/>
  <c r="H14" i="75"/>
  <c r="F12" i="75"/>
  <c r="H11" i="75"/>
  <c r="H10" i="75"/>
  <c r="I8" i="75"/>
  <c r="H8" i="75"/>
  <c r="G8" i="75"/>
  <c r="F8" i="75"/>
  <c r="J7" i="75"/>
  <c r="K7" i="75" s="1"/>
  <c r="F80" i="83" l="1"/>
  <c r="D22" i="82"/>
  <c r="F80" i="80"/>
  <c r="D21" i="82"/>
  <c r="F80" i="84"/>
  <c r="D23" i="82"/>
  <c r="E20" i="82"/>
  <c r="N46" i="87"/>
  <c r="N21" i="87" s="1"/>
  <c r="K47" i="87"/>
  <c r="K75" i="87"/>
  <c r="G80" i="87"/>
  <c r="L44" i="87"/>
  <c r="L73" i="87" s="1"/>
  <c r="M21" i="87"/>
  <c r="G75" i="87"/>
  <c r="L69" i="87"/>
  <c r="L74" i="87" s="1"/>
  <c r="Q7" i="87"/>
  <c r="P8" i="87"/>
  <c r="H76" i="87"/>
  <c r="G84" i="87"/>
  <c r="E14" i="82" s="1"/>
  <c r="H77" i="87"/>
  <c r="H22" i="87"/>
  <c r="O19" i="87"/>
  <c r="O72" i="87" s="1"/>
  <c r="M30" i="87"/>
  <c r="M29" i="87"/>
  <c r="M28" i="87"/>
  <c r="M27" i="87"/>
  <c r="M26" i="87"/>
  <c r="M25" i="87"/>
  <c r="M24" i="87"/>
  <c r="M55" i="87"/>
  <c r="M54" i="87"/>
  <c r="M53" i="87"/>
  <c r="M52" i="87"/>
  <c r="M51" i="87"/>
  <c r="M50" i="87"/>
  <c r="M49" i="87"/>
  <c r="N18" i="87"/>
  <c r="H19" i="75"/>
  <c r="H72" i="75" s="1"/>
  <c r="E19" i="84"/>
  <c r="F79" i="75"/>
  <c r="E19" i="80"/>
  <c r="E19" i="83"/>
  <c r="E72" i="83"/>
  <c r="E72" i="80"/>
  <c r="E72" i="84"/>
  <c r="J11" i="75"/>
  <c r="K11" i="75" s="1"/>
  <c r="K12" i="75" s="1"/>
  <c r="E15" i="75" s="1"/>
  <c r="H12" i="75"/>
  <c r="I18" i="84"/>
  <c r="I18" i="83"/>
  <c r="I18" i="80"/>
  <c r="L7" i="80"/>
  <c r="H18" i="75"/>
  <c r="L7" i="75"/>
  <c r="J8" i="75"/>
  <c r="I19" i="75"/>
  <c r="I72" i="75" s="1"/>
  <c r="F19" i="75"/>
  <c r="F72" i="75" s="1"/>
  <c r="G19" i="75"/>
  <c r="G72" i="75" s="1"/>
  <c r="F80" i="75" l="1"/>
  <c r="D24" i="82"/>
  <c r="R7" i="87"/>
  <c r="Q8" i="87"/>
  <c r="I76" i="87"/>
  <c r="H84" i="87"/>
  <c r="F14" i="82" s="1"/>
  <c r="I77" i="87"/>
  <c r="I79" i="87" s="1"/>
  <c r="I80" i="87" s="1"/>
  <c r="I22" i="87"/>
  <c r="H79" i="87"/>
  <c r="G81" i="87"/>
  <c r="E4" i="82" s="1"/>
  <c r="L47" i="87"/>
  <c r="M69" i="87"/>
  <c r="L75" i="87"/>
  <c r="H78" i="87"/>
  <c r="N56" i="87"/>
  <c r="N31" i="87"/>
  <c r="N30" i="87"/>
  <c r="N29" i="87"/>
  <c r="N28" i="87"/>
  <c r="N27" i="87"/>
  <c r="N26" i="87"/>
  <c r="N25" i="87"/>
  <c r="N24" i="87"/>
  <c r="N55" i="87"/>
  <c r="N54" i="87"/>
  <c r="N53" i="87"/>
  <c r="N52" i="87"/>
  <c r="N51" i="87"/>
  <c r="N50" i="87"/>
  <c r="N49" i="87"/>
  <c r="O18" i="87"/>
  <c r="M44" i="87"/>
  <c r="O46" i="87"/>
  <c r="P19" i="87"/>
  <c r="P72" i="87" s="1"/>
  <c r="H46" i="84"/>
  <c r="I51" i="84" s="1"/>
  <c r="F46" i="80"/>
  <c r="F21" i="80" s="1"/>
  <c r="F46" i="84"/>
  <c r="F21" i="84" s="1"/>
  <c r="I46" i="83"/>
  <c r="I21" i="83" s="1"/>
  <c r="G46" i="83"/>
  <c r="H50" i="83" s="1"/>
  <c r="I46" i="80"/>
  <c r="I21" i="80" s="1"/>
  <c r="J46" i="80"/>
  <c r="J21" i="80" s="1"/>
  <c r="I46" i="75"/>
  <c r="I21" i="75" s="1"/>
  <c r="I46" i="84"/>
  <c r="I21" i="84" s="1"/>
  <c r="J46" i="84"/>
  <c r="J21" i="84" s="1"/>
  <c r="F46" i="83"/>
  <c r="F21" i="83" s="1"/>
  <c r="G46" i="75"/>
  <c r="G21" i="75" s="1"/>
  <c r="F46" i="75"/>
  <c r="G46" i="84"/>
  <c r="H50" i="84" s="1"/>
  <c r="G46" i="80"/>
  <c r="H50" i="80" s="1"/>
  <c r="H46" i="80"/>
  <c r="H21" i="80" s="1"/>
  <c r="I26" i="80" s="1"/>
  <c r="J46" i="83"/>
  <c r="J21" i="83" s="1"/>
  <c r="H46" i="83"/>
  <c r="I51" i="83" s="1"/>
  <c r="H46" i="75"/>
  <c r="H21" i="75" s="1"/>
  <c r="K8" i="75"/>
  <c r="K19" i="75" s="1"/>
  <c r="K72" i="75" s="1"/>
  <c r="F81" i="75"/>
  <c r="I18" i="75"/>
  <c r="J18" i="75" s="1"/>
  <c r="J18" i="84"/>
  <c r="J18" i="83"/>
  <c r="M7" i="80"/>
  <c r="J18" i="80"/>
  <c r="J19" i="75"/>
  <c r="J72" i="75" s="1"/>
  <c r="M7" i="75"/>
  <c r="H25" i="75"/>
  <c r="L8" i="75" l="1"/>
  <c r="H21" i="84"/>
  <c r="I26" i="84" s="1"/>
  <c r="F20" i="82"/>
  <c r="H21" i="83"/>
  <c r="I26" i="83" s="1"/>
  <c r="O21" i="87"/>
  <c r="I84" i="87"/>
  <c r="G14" i="82" s="1"/>
  <c r="J77" i="87"/>
  <c r="J79" i="87" s="1"/>
  <c r="J80" i="87" s="1"/>
  <c r="J76" i="87"/>
  <c r="J22" i="87"/>
  <c r="O57" i="87"/>
  <c r="O56" i="87"/>
  <c r="O53" i="87"/>
  <c r="O49" i="87"/>
  <c r="O29" i="87"/>
  <c r="O24" i="87"/>
  <c r="O32" i="87"/>
  <c r="O52" i="87"/>
  <c r="O30" i="87"/>
  <c r="P18" i="87"/>
  <c r="O55" i="87"/>
  <c r="O51" i="87"/>
  <c r="O31" i="87"/>
  <c r="O54" i="87"/>
  <c r="O50" i="87"/>
  <c r="O28" i="87"/>
  <c r="O27" i="87"/>
  <c r="O26" i="87"/>
  <c r="O25" i="87"/>
  <c r="N44" i="87"/>
  <c r="N73" i="87" s="1"/>
  <c r="M74" i="87"/>
  <c r="M73" i="87"/>
  <c r="N69" i="87"/>
  <c r="N74" i="87" s="1"/>
  <c r="M47" i="87"/>
  <c r="I78" i="87"/>
  <c r="P46" i="87"/>
  <c r="P21" i="87" s="1"/>
  <c r="Q19" i="87"/>
  <c r="Q72" i="87" s="1"/>
  <c r="G83" i="87"/>
  <c r="H80" i="87"/>
  <c r="H81" i="87" s="1"/>
  <c r="R8" i="87"/>
  <c r="S7" i="87"/>
  <c r="G21" i="83"/>
  <c r="I25" i="83" s="1"/>
  <c r="I51" i="80"/>
  <c r="J50" i="75"/>
  <c r="J51" i="75"/>
  <c r="J52" i="75"/>
  <c r="J49" i="75"/>
  <c r="K46" i="75"/>
  <c r="K21" i="75" s="1"/>
  <c r="F21" i="75"/>
  <c r="G24" i="75" s="1"/>
  <c r="G49" i="75"/>
  <c r="G69" i="75" s="1"/>
  <c r="G74" i="75" s="1"/>
  <c r="F47" i="75"/>
  <c r="G49" i="84"/>
  <c r="H49" i="84"/>
  <c r="H69" i="84" s="1"/>
  <c r="H74" i="84" s="1"/>
  <c r="G49" i="80"/>
  <c r="H49" i="80"/>
  <c r="H69" i="80" s="1"/>
  <c r="H74" i="80" s="1"/>
  <c r="J50" i="84"/>
  <c r="J51" i="84"/>
  <c r="J52" i="84"/>
  <c r="J49" i="84"/>
  <c r="F47" i="84"/>
  <c r="F47" i="80"/>
  <c r="I50" i="75"/>
  <c r="I51" i="75"/>
  <c r="I49" i="75"/>
  <c r="G21" i="84"/>
  <c r="H25" i="84" s="1"/>
  <c r="G49" i="83"/>
  <c r="H49" i="83"/>
  <c r="H69" i="83" s="1"/>
  <c r="H74" i="83" s="1"/>
  <c r="I50" i="84"/>
  <c r="J52" i="80"/>
  <c r="J50" i="80"/>
  <c r="J51" i="80"/>
  <c r="J49" i="80"/>
  <c r="F47" i="83"/>
  <c r="H49" i="75"/>
  <c r="I49" i="84"/>
  <c r="I50" i="80"/>
  <c r="J46" i="75"/>
  <c r="J21" i="75" s="1"/>
  <c r="H50" i="75"/>
  <c r="I50" i="83"/>
  <c r="J50" i="83"/>
  <c r="J51" i="83"/>
  <c r="J52" i="83"/>
  <c r="J49" i="83"/>
  <c r="G21" i="80"/>
  <c r="I49" i="80"/>
  <c r="I49" i="83"/>
  <c r="F83" i="75"/>
  <c r="D8" i="82"/>
  <c r="I26" i="75"/>
  <c r="I24" i="84"/>
  <c r="F81" i="80"/>
  <c r="F81" i="83"/>
  <c r="F81" i="84"/>
  <c r="F22" i="83"/>
  <c r="G24" i="83"/>
  <c r="H24" i="83"/>
  <c r="F22" i="84"/>
  <c r="G24" i="84"/>
  <c r="H24" i="84"/>
  <c r="F22" i="80"/>
  <c r="G24" i="80"/>
  <c r="H24" i="80"/>
  <c r="I24" i="80"/>
  <c r="I24" i="83"/>
  <c r="J27" i="84"/>
  <c r="J24" i="84"/>
  <c r="K18" i="84"/>
  <c r="J26" i="84"/>
  <c r="J27" i="83"/>
  <c r="K18" i="83"/>
  <c r="J24" i="83"/>
  <c r="N7" i="80"/>
  <c r="J27" i="80"/>
  <c r="J26" i="80"/>
  <c r="J25" i="80"/>
  <c r="J24" i="80"/>
  <c r="K18" i="80"/>
  <c r="I25" i="75"/>
  <c r="M8" i="75"/>
  <c r="N7" i="75"/>
  <c r="L19" i="75"/>
  <c r="L46" i="75" s="1"/>
  <c r="L21" i="75" s="1"/>
  <c r="J27" i="75"/>
  <c r="J26" i="75"/>
  <c r="J25" i="75"/>
  <c r="K18" i="75"/>
  <c r="H24" i="75" l="1"/>
  <c r="H44" i="75" s="1"/>
  <c r="H73" i="75" s="1"/>
  <c r="I24" i="75"/>
  <c r="F22" i="75"/>
  <c r="I81" i="87"/>
  <c r="G20" i="82"/>
  <c r="H83" i="87"/>
  <c r="F4" i="82"/>
  <c r="H69" i="75"/>
  <c r="H74" i="75" s="1"/>
  <c r="H75" i="75" s="1"/>
  <c r="J69" i="80"/>
  <c r="J74" i="80" s="1"/>
  <c r="I25" i="84"/>
  <c r="I44" i="84" s="1"/>
  <c r="I73" i="84" s="1"/>
  <c r="I69" i="83"/>
  <c r="I74" i="83" s="1"/>
  <c r="I69" i="84"/>
  <c r="I74" i="84" s="1"/>
  <c r="J25" i="84"/>
  <c r="J44" i="84" s="1"/>
  <c r="J73" i="84" s="1"/>
  <c r="J26" i="83"/>
  <c r="N47" i="87"/>
  <c r="O44" i="87"/>
  <c r="O73" i="87" s="1"/>
  <c r="N75" i="87"/>
  <c r="M75" i="87"/>
  <c r="K77" i="87"/>
  <c r="K79" i="87" s="1"/>
  <c r="K80" i="87" s="1"/>
  <c r="K76" i="87"/>
  <c r="J84" i="87"/>
  <c r="H14" i="82" s="1"/>
  <c r="K22" i="87"/>
  <c r="J78" i="87"/>
  <c r="H20" i="82" s="1"/>
  <c r="S8" i="87"/>
  <c r="T7" i="87"/>
  <c r="R19" i="87"/>
  <c r="R72" i="87" s="1"/>
  <c r="O69" i="87"/>
  <c r="O74" i="87" s="1"/>
  <c r="P58" i="87"/>
  <c r="P57" i="87"/>
  <c r="P56" i="87"/>
  <c r="P55" i="87"/>
  <c r="P54" i="87"/>
  <c r="P53" i="87"/>
  <c r="P52" i="87"/>
  <c r="P51" i="87"/>
  <c r="P50" i="87"/>
  <c r="P49" i="87"/>
  <c r="P33" i="87"/>
  <c r="P32" i="87"/>
  <c r="P31" i="87"/>
  <c r="P30" i="87"/>
  <c r="P28" i="87"/>
  <c r="P27" i="87"/>
  <c r="P26" i="87"/>
  <c r="P25" i="87"/>
  <c r="P29" i="87"/>
  <c r="P24" i="87"/>
  <c r="Q18" i="87"/>
  <c r="Q46" i="87"/>
  <c r="Q21" i="87" s="1"/>
  <c r="J25" i="83"/>
  <c r="J44" i="83" s="1"/>
  <c r="J73" i="83" s="1"/>
  <c r="I44" i="83"/>
  <c r="I73" i="83" s="1"/>
  <c r="H25" i="83"/>
  <c r="H44" i="83" s="1"/>
  <c r="H73" i="83" s="1"/>
  <c r="H75" i="83" s="1"/>
  <c r="I69" i="80"/>
  <c r="I74" i="80" s="1"/>
  <c r="J24" i="75"/>
  <c r="K51" i="83"/>
  <c r="K52" i="83"/>
  <c r="K53" i="83"/>
  <c r="K49" i="83"/>
  <c r="K50" i="83"/>
  <c r="K46" i="83"/>
  <c r="K21" i="83" s="1"/>
  <c r="K53" i="80"/>
  <c r="K51" i="80"/>
  <c r="K52" i="80"/>
  <c r="K49" i="80"/>
  <c r="K50" i="80"/>
  <c r="K46" i="80"/>
  <c r="K21" i="80" s="1"/>
  <c r="I25" i="80"/>
  <c r="I44" i="80" s="1"/>
  <c r="I73" i="80" s="1"/>
  <c r="H25" i="80"/>
  <c r="H44" i="80" s="1"/>
  <c r="H73" i="80" s="1"/>
  <c r="H75" i="80" s="1"/>
  <c r="K51" i="84"/>
  <c r="K52" i="84"/>
  <c r="K53" i="84"/>
  <c r="K49" i="84"/>
  <c r="K50" i="84"/>
  <c r="K51" i="75"/>
  <c r="K52" i="75"/>
  <c r="K53" i="75"/>
  <c r="K50" i="75"/>
  <c r="K49" i="75"/>
  <c r="K46" i="84"/>
  <c r="K21" i="84" s="1"/>
  <c r="H44" i="84"/>
  <c r="H73" i="84" s="1"/>
  <c r="H75" i="84" s="1"/>
  <c r="I69" i="75"/>
  <c r="I74" i="75" s="1"/>
  <c r="G69" i="80"/>
  <c r="G74" i="80" s="1"/>
  <c r="G69" i="83"/>
  <c r="G74" i="83" s="1"/>
  <c r="J69" i="83"/>
  <c r="J74" i="83" s="1"/>
  <c r="G69" i="84"/>
  <c r="G74" i="84" s="1"/>
  <c r="J69" i="75"/>
  <c r="J74" i="75" s="1"/>
  <c r="J69" i="84"/>
  <c r="J74" i="84" s="1"/>
  <c r="L72" i="75"/>
  <c r="G44" i="83"/>
  <c r="G73" i="83" s="1"/>
  <c r="G44" i="80"/>
  <c r="G73" i="80" s="1"/>
  <c r="G44" i="84"/>
  <c r="G73" i="84" s="1"/>
  <c r="F84" i="75"/>
  <c r="G76" i="80"/>
  <c r="G77" i="80"/>
  <c r="G79" i="80" s="1"/>
  <c r="G80" i="80" s="1"/>
  <c r="F84" i="80"/>
  <c r="D15" i="82" s="1"/>
  <c r="G76" i="84"/>
  <c r="F84" i="84"/>
  <c r="D17" i="82" s="1"/>
  <c r="G77" i="84"/>
  <c r="G79" i="84" s="1"/>
  <c r="G80" i="84" s="1"/>
  <c r="G76" i="83"/>
  <c r="F84" i="83"/>
  <c r="D16" i="82" s="1"/>
  <c r="G77" i="83"/>
  <c r="G79" i="83" s="1"/>
  <c r="G80" i="83" s="1"/>
  <c r="K28" i="84"/>
  <c r="K27" i="84"/>
  <c r="K24" i="84"/>
  <c r="L18" i="84"/>
  <c r="K26" i="84"/>
  <c r="K25" i="84"/>
  <c r="K28" i="83"/>
  <c r="K27" i="83"/>
  <c r="K26" i="83"/>
  <c r="K25" i="83"/>
  <c r="L18" i="83"/>
  <c r="K24" i="83"/>
  <c r="O7" i="80"/>
  <c r="J44" i="80"/>
  <c r="J73" i="80" s="1"/>
  <c r="K28" i="80"/>
  <c r="K27" i="80"/>
  <c r="K26" i="80"/>
  <c r="K24" i="80"/>
  <c r="K25" i="80"/>
  <c r="L18" i="80"/>
  <c r="I44" i="75"/>
  <c r="I73" i="75" s="1"/>
  <c r="I75" i="75" s="1"/>
  <c r="G77" i="75"/>
  <c r="G79" i="75" s="1"/>
  <c r="G80" i="75" s="1"/>
  <c r="G76" i="75"/>
  <c r="K28" i="75"/>
  <c r="K27" i="75"/>
  <c r="K26" i="75"/>
  <c r="K25" i="75"/>
  <c r="K24" i="75"/>
  <c r="L18" i="75"/>
  <c r="J44" i="75"/>
  <c r="J73" i="75" s="1"/>
  <c r="J75" i="75" s="1"/>
  <c r="M19" i="75"/>
  <c r="M46" i="75" s="1"/>
  <c r="M21" i="75" s="1"/>
  <c r="N8" i="75"/>
  <c r="O7" i="75"/>
  <c r="G44" i="75"/>
  <c r="G73" i="75" s="1"/>
  <c r="K78" i="87" l="1"/>
  <c r="I20" i="82" s="1"/>
  <c r="J75" i="80"/>
  <c r="I83" i="87"/>
  <c r="G4" i="82"/>
  <c r="I75" i="83"/>
  <c r="J75" i="84"/>
  <c r="K69" i="84"/>
  <c r="K74" i="84" s="1"/>
  <c r="I75" i="84"/>
  <c r="O75" i="87"/>
  <c r="L77" i="87"/>
  <c r="L79" i="87" s="1"/>
  <c r="L76" i="87"/>
  <c r="L78" i="87" s="1"/>
  <c r="J20" i="82" s="1"/>
  <c r="K84" i="87"/>
  <c r="I14" i="82" s="1"/>
  <c r="L22" i="87"/>
  <c r="R46" i="87"/>
  <c r="R21" i="87" s="1"/>
  <c r="T8" i="87"/>
  <c r="U7" i="87"/>
  <c r="O47" i="87"/>
  <c r="Q59" i="87"/>
  <c r="Q58" i="87"/>
  <c r="Q57" i="87"/>
  <c r="Q56" i="87"/>
  <c r="Q55" i="87"/>
  <c r="Q54" i="87"/>
  <c r="Q53" i="87"/>
  <c r="Q52" i="87"/>
  <c r="Q51" i="87"/>
  <c r="Q50" i="87"/>
  <c r="Q49" i="87"/>
  <c r="Q32" i="87"/>
  <c r="Q30" i="87"/>
  <c r="Q34" i="87"/>
  <c r="Q31" i="87"/>
  <c r="Q28" i="87"/>
  <c r="Q27" i="87"/>
  <c r="Q26" i="87"/>
  <c r="Q25" i="87"/>
  <c r="Q33" i="87"/>
  <c r="Q29" i="87"/>
  <c r="Q24" i="87"/>
  <c r="R18" i="87"/>
  <c r="S19" i="87"/>
  <c r="S72" i="87" s="1"/>
  <c r="P44" i="87"/>
  <c r="P73" i="87" s="1"/>
  <c r="P69" i="87"/>
  <c r="P74" i="87" s="1"/>
  <c r="J81" i="87"/>
  <c r="H4" i="82" s="1"/>
  <c r="G75" i="84"/>
  <c r="I75" i="80"/>
  <c r="G75" i="75"/>
  <c r="J75" i="83"/>
  <c r="G75" i="83"/>
  <c r="G75" i="80"/>
  <c r="L54" i="80"/>
  <c r="L49" i="80"/>
  <c r="L51" i="80"/>
  <c r="L53" i="80"/>
  <c r="L52" i="80"/>
  <c r="L50" i="80"/>
  <c r="L52" i="83"/>
  <c r="L53" i="83"/>
  <c r="L54" i="83"/>
  <c r="L49" i="83"/>
  <c r="L50" i="83"/>
  <c r="L51" i="83"/>
  <c r="L52" i="84"/>
  <c r="L53" i="84"/>
  <c r="L54" i="84"/>
  <c r="L49" i="84"/>
  <c r="L50" i="84"/>
  <c r="L51" i="84"/>
  <c r="L46" i="83"/>
  <c r="L21" i="83" s="1"/>
  <c r="L46" i="80"/>
  <c r="L21" i="80" s="1"/>
  <c r="L52" i="75"/>
  <c r="L53" i="75"/>
  <c r="L54" i="75"/>
  <c r="L50" i="75"/>
  <c r="L51" i="75"/>
  <c r="L49" i="75"/>
  <c r="L46" i="84"/>
  <c r="L21" i="84" s="1"/>
  <c r="G22" i="80"/>
  <c r="G84" i="80" s="1"/>
  <c r="E15" i="82" s="1"/>
  <c r="K69" i="75"/>
  <c r="K74" i="75" s="1"/>
  <c r="G22" i="83"/>
  <c r="H22" i="83" s="1"/>
  <c r="I76" i="83" s="1"/>
  <c r="G47" i="75"/>
  <c r="H47" i="75" s="1"/>
  <c r="I47" i="75" s="1"/>
  <c r="K69" i="83"/>
  <c r="K74" i="83" s="1"/>
  <c r="G22" i="84"/>
  <c r="H77" i="84" s="1"/>
  <c r="K69" i="80"/>
  <c r="K74" i="80" s="1"/>
  <c r="G78" i="75"/>
  <c r="E24" i="82" s="1"/>
  <c r="G22" i="75"/>
  <c r="H76" i="75" s="1"/>
  <c r="G78" i="84"/>
  <c r="E23" i="82" s="1"/>
  <c r="G78" i="83"/>
  <c r="E22" i="82" s="1"/>
  <c r="G78" i="80"/>
  <c r="E21" i="82" s="1"/>
  <c r="D18" i="82"/>
  <c r="K44" i="83"/>
  <c r="K73" i="83" s="1"/>
  <c r="L29" i="84"/>
  <c r="L28" i="84"/>
  <c r="L27" i="84"/>
  <c r="L26" i="84"/>
  <c r="L25" i="84"/>
  <c r="L24" i="84"/>
  <c r="M18" i="84"/>
  <c r="K44" i="84"/>
  <c r="K73" i="84" s="1"/>
  <c r="L29" i="83"/>
  <c r="L28" i="83"/>
  <c r="L27" i="83"/>
  <c r="L26" i="83"/>
  <c r="L25" i="83"/>
  <c r="L24" i="83"/>
  <c r="M18" i="83"/>
  <c r="P7" i="80"/>
  <c r="L29" i="80"/>
  <c r="L28" i="80"/>
  <c r="L27" i="80"/>
  <c r="L26" i="80"/>
  <c r="L25" i="80"/>
  <c r="L24" i="80"/>
  <c r="M18" i="80"/>
  <c r="K44" i="80"/>
  <c r="K73" i="80" s="1"/>
  <c r="L28" i="75"/>
  <c r="L26" i="75"/>
  <c r="L24" i="75"/>
  <c r="L29" i="75"/>
  <c r="L27" i="75"/>
  <c r="L25" i="75"/>
  <c r="M18" i="75"/>
  <c r="M72" i="75"/>
  <c r="O8" i="75"/>
  <c r="P7" i="75"/>
  <c r="K44" i="75"/>
  <c r="K73" i="75" s="1"/>
  <c r="N19" i="75"/>
  <c r="N72" i="75" s="1"/>
  <c r="K81" i="87" l="1"/>
  <c r="K83" i="87" s="1"/>
  <c r="K75" i="80"/>
  <c r="K75" i="75"/>
  <c r="K75" i="84"/>
  <c r="I4" i="82"/>
  <c r="T19" i="87"/>
  <c r="T72" i="87" s="1"/>
  <c r="J83" i="87"/>
  <c r="Q69" i="87"/>
  <c r="Q74" i="87" s="1"/>
  <c r="M77" i="87"/>
  <c r="M79" i="87" s="1"/>
  <c r="M80" i="87" s="1"/>
  <c r="M76" i="87"/>
  <c r="L84" i="87"/>
  <c r="J14" i="82" s="1"/>
  <c r="M22" i="87"/>
  <c r="P75" i="87"/>
  <c r="P47" i="87"/>
  <c r="R60" i="87"/>
  <c r="R59" i="87"/>
  <c r="R58" i="87"/>
  <c r="R55" i="87"/>
  <c r="R54" i="87"/>
  <c r="R53" i="87"/>
  <c r="R52" i="87"/>
  <c r="R51" i="87"/>
  <c r="R50" i="87"/>
  <c r="R49" i="87"/>
  <c r="R35" i="87"/>
  <c r="R34" i="87"/>
  <c r="R33" i="87"/>
  <c r="R32" i="87"/>
  <c r="R31" i="87"/>
  <c r="R30" i="87"/>
  <c r="R29" i="87"/>
  <c r="R28" i="87"/>
  <c r="R57" i="87"/>
  <c r="R56" i="87"/>
  <c r="R27" i="87"/>
  <c r="R26" i="87"/>
  <c r="R25" i="87"/>
  <c r="R24" i="87"/>
  <c r="S18" i="87"/>
  <c r="Q44" i="87"/>
  <c r="Q73" i="87" s="1"/>
  <c r="L80" i="87"/>
  <c r="L81" i="87" s="1"/>
  <c r="S46" i="87"/>
  <c r="S21" i="87" s="1"/>
  <c r="U8" i="87"/>
  <c r="V7" i="87"/>
  <c r="L69" i="83"/>
  <c r="L74" i="83" s="1"/>
  <c r="K75" i="83"/>
  <c r="G84" i="84"/>
  <c r="E17" i="82" s="1"/>
  <c r="M53" i="75"/>
  <c r="M54" i="75"/>
  <c r="M55" i="75"/>
  <c r="M50" i="75"/>
  <c r="M51" i="75"/>
  <c r="M49" i="75"/>
  <c r="M52" i="75"/>
  <c r="H77" i="75"/>
  <c r="H79" i="75" s="1"/>
  <c r="H80" i="75" s="1"/>
  <c r="N46" i="75"/>
  <c r="N21" i="75" s="1"/>
  <c r="H76" i="84"/>
  <c r="H78" i="84" s="1"/>
  <c r="M46" i="83"/>
  <c r="M21" i="83" s="1"/>
  <c r="M53" i="84"/>
  <c r="M54" i="84"/>
  <c r="M55" i="84"/>
  <c r="M50" i="84"/>
  <c r="M51" i="84"/>
  <c r="M52" i="84"/>
  <c r="M49" i="84"/>
  <c r="M46" i="80"/>
  <c r="M21" i="80" s="1"/>
  <c r="M55" i="80"/>
  <c r="M49" i="80"/>
  <c r="M50" i="80"/>
  <c r="M51" i="80"/>
  <c r="M52" i="80"/>
  <c r="M53" i="80"/>
  <c r="M54" i="80"/>
  <c r="M53" i="83"/>
  <c r="M54" i="83"/>
  <c r="M55" i="83"/>
  <c r="M49" i="83"/>
  <c r="M50" i="83"/>
  <c r="M51" i="83"/>
  <c r="M52" i="83"/>
  <c r="M46" i="84"/>
  <c r="M21" i="84" s="1"/>
  <c r="H76" i="80"/>
  <c r="H22" i="80"/>
  <c r="H84" i="80" s="1"/>
  <c r="F15" i="82" s="1"/>
  <c r="H22" i="75"/>
  <c r="H77" i="80"/>
  <c r="H76" i="83"/>
  <c r="I22" i="83"/>
  <c r="J76" i="83" s="1"/>
  <c r="G84" i="83"/>
  <c r="E16" i="82" s="1"/>
  <c r="I77" i="83"/>
  <c r="I79" i="83" s="1"/>
  <c r="I80" i="83" s="1"/>
  <c r="H84" i="83"/>
  <c r="F16" i="82" s="1"/>
  <c r="H77" i="83"/>
  <c r="H22" i="84"/>
  <c r="I22" i="84" s="1"/>
  <c r="H79" i="84"/>
  <c r="H80" i="84" s="1"/>
  <c r="L69" i="75"/>
  <c r="L74" i="75" s="1"/>
  <c r="H78" i="75"/>
  <c r="G84" i="75"/>
  <c r="E18" i="82" s="1"/>
  <c r="G47" i="83"/>
  <c r="H47" i="83" s="1"/>
  <c r="I47" i="83" s="1"/>
  <c r="J47" i="83" s="1"/>
  <c r="K47" i="83" s="1"/>
  <c r="L69" i="80"/>
  <c r="L74" i="80" s="1"/>
  <c r="G47" i="80"/>
  <c r="H47" i="80" s="1"/>
  <c r="I47" i="80" s="1"/>
  <c r="J47" i="80" s="1"/>
  <c r="K47" i="80" s="1"/>
  <c r="J47" i="75"/>
  <c r="G47" i="84"/>
  <c r="H47" i="84" s="1"/>
  <c r="I47" i="84" s="1"/>
  <c r="J47" i="84" s="1"/>
  <c r="L69" i="84"/>
  <c r="L74" i="84" s="1"/>
  <c r="G81" i="84"/>
  <c r="G81" i="80"/>
  <c r="G81" i="83"/>
  <c r="I76" i="80"/>
  <c r="I22" i="80"/>
  <c r="H84" i="75"/>
  <c r="L44" i="83"/>
  <c r="L73" i="83" s="1"/>
  <c r="L75" i="83" s="1"/>
  <c r="L44" i="84"/>
  <c r="L73" i="84" s="1"/>
  <c r="M30" i="84"/>
  <c r="M29" i="84"/>
  <c r="M28" i="84"/>
  <c r="M27" i="84"/>
  <c r="M26" i="84"/>
  <c r="M25" i="84"/>
  <c r="N18" i="84"/>
  <c r="M24" i="84"/>
  <c r="M29" i="83"/>
  <c r="M30" i="83"/>
  <c r="M24" i="83"/>
  <c r="N18" i="83"/>
  <c r="M28" i="83"/>
  <c r="M27" i="83"/>
  <c r="M26" i="83"/>
  <c r="M25" i="83"/>
  <c r="Q7" i="80"/>
  <c r="M30" i="80"/>
  <c r="M29" i="80"/>
  <c r="M28" i="80"/>
  <c r="M27" i="80"/>
  <c r="M26" i="80"/>
  <c r="M25" i="80"/>
  <c r="M24" i="80"/>
  <c r="N18" i="80"/>
  <c r="L44" i="80"/>
  <c r="L73" i="80" s="1"/>
  <c r="O19" i="75"/>
  <c r="O72" i="75" s="1"/>
  <c r="P8" i="75"/>
  <c r="Q7" i="75"/>
  <c r="L44" i="75"/>
  <c r="L73" i="75" s="1"/>
  <c r="I76" i="75"/>
  <c r="I77" i="75"/>
  <c r="I79" i="75" s="1"/>
  <c r="I80" i="75" s="1"/>
  <c r="I22" i="75"/>
  <c r="M30" i="75"/>
  <c r="M29" i="75"/>
  <c r="M28" i="75"/>
  <c r="M27" i="75"/>
  <c r="M26" i="75"/>
  <c r="M25" i="75"/>
  <c r="M24" i="75"/>
  <c r="N18" i="75"/>
  <c r="L75" i="80" l="1"/>
  <c r="L75" i="75"/>
  <c r="L83" i="87"/>
  <c r="J4" i="82"/>
  <c r="H81" i="75"/>
  <c r="F24" i="82"/>
  <c r="F23" i="82"/>
  <c r="I77" i="80"/>
  <c r="I79" i="80" s="1"/>
  <c r="I80" i="80" s="1"/>
  <c r="M78" i="87"/>
  <c r="Q75" i="87"/>
  <c r="R44" i="87"/>
  <c r="R73" i="87" s="1"/>
  <c r="Q47" i="87"/>
  <c r="N76" i="87"/>
  <c r="M84" i="87"/>
  <c r="K14" i="82" s="1"/>
  <c r="N77" i="87"/>
  <c r="N79" i="87" s="1"/>
  <c r="N80" i="87" s="1"/>
  <c r="N22" i="87"/>
  <c r="R69" i="87"/>
  <c r="R74" i="87" s="1"/>
  <c r="T46" i="87"/>
  <c r="T21" i="87" s="1"/>
  <c r="U19" i="87"/>
  <c r="U72" i="87" s="1"/>
  <c r="V8" i="87"/>
  <c r="W7" i="87"/>
  <c r="S61" i="87"/>
  <c r="S59" i="87"/>
  <c r="S55" i="87"/>
  <c r="S54" i="87"/>
  <c r="S53" i="87"/>
  <c r="S52" i="87"/>
  <c r="S51" i="87"/>
  <c r="S50" i="87"/>
  <c r="S49" i="87"/>
  <c r="S36" i="87"/>
  <c r="S35" i="87"/>
  <c r="S34" i="87"/>
  <c r="S33" i="87"/>
  <c r="S32" i="87"/>
  <c r="S31" i="87"/>
  <c r="S30" i="87"/>
  <c r="S29" i="87"/>
  <c r="S28" i="87"/>
  <c r="S27" i="87"/>
  <c r="S26" i="87"/>
  <c r="S25" i="87"/>
  <c r="S60" i="87"/>
  <c r="S58" i="87"/>
  <c r="S57" i="87"/>
  <c r="S56" i="87"/>
  <c r="S24" i="87"/>
  <c r="T18" i="87"/>
  <c r="L75" i="84"/>
  <c r="H78" i="80"/>
  <c r="I76" i="84"/>
  <c r="H84" i="84"/>
  <c r="F17" i="82" s="1"/>
  <c r="N54" i="75"/>
  <c r="N55" i="75"/>
  <c r="N56" i="75"/>
  <c r="N50" i="75"/>
  <c r="N51" i="75"/>
  <c r="N52" i="75"/>
  <c r="N49" i="75"/>
  <c r="N53" i="75"/>
  <c r="N46" i="84"/>
  <c r="N21" i="84" s="1"/>
  <c r="I77" i="84"/>
  <c r="N54" i="83"/>
  <c r="N55" i="83"/>
  <c r="N56" i="83"/>
  <c r="N49" i="83"/>
  <c r="N50" i="83"/>
  <c r="N51" i="83"/>
  <c r="N52" i="83"/>
  <c r="N53" i="83"/>
  <c r="N46" i="80"/>
  <c r="N21" i="80" s="1"/>
  <c r="N54" i="84"/>
  <c r="N55" i="84"/>
  <c r="N56" i="84"/>
  <c r="N49" i="84"/>
  <c r="N50" i="84"/>
  <c r="N51" i="84"/>
  <c r="N53" i="84"/>
  <c r="N52" i="84"/>
  <c r="I84" i="83"/>
  <c r="G16" i="82" s="1"/>
  <c r="O46" i="75"/>
  <c r="O21" i="75" s="1"/>
  <c r="N46" i="83"/>
  <c r="N21" i="83" s="1"/>
  <c r="N56" i="80"/>
  <c r="N49" i="80"/>
  <c r="N50" i="80"/>
  <c r="N51" i="80"/>
  <c r="N52" i="80"/>
  <c r="N53" i="80"/>
  <c r="N55" i="80"/>
  <c r="N54" i="80"/>
  <c r="H79" i="80"/>
  <c r="H80" i="80" s="1"/>
  <c r="H78" i="83"/>
  <c r="H81" i="84"/>
  <c r="H79" i="83"/>
  <c r="H80" i="83" s="1"/>
  <c r="J77" i="83"/>
  <c r="J78" i="83" s="1"/>
  <c r="J22" i="83"/>
  <c r="K22" i="83" s="1"/>
  <c r="I78" i="83"/>
  <c r="G22" i="82" s="1"/>
  <c r="M69" i="83"/>
  <c r="M74" i="83" s="1"/>
  <c r="K47" i="75"/>
  <c r="L47" i="83"/>
  <c r="K47" i="84"/>
  <c r="L47" i="84" s="1"/>
  <c r="G81" i="75"/>
  <c r="M69" i="80"/>
  <c r="M74" i="80" s="1"/>
  <c r="M69" i="75"/>
  <c r="M74" i="75" s="1"/>
  <c r="I78" i="75"/>
  <c r="G24" i="82" s="1"/>
  <c r="M69" i="84"/>
  <c r="M74" i="84" s="1"/>
  <c r="L47" i="80"/>
  <c r="F18" i="82"/>
  <c r="J76" i="84"/>
  <c r="I84" i="84"/>
  <c r="G17" i="82" s="1"/>
  <c r="J77" i="84"/>
  <c r="J22" i="84"/>
  <c r="I84" i="80"/>
  <c r="G15" i="82" s="1"/>
  <c r="J77" i="80"/>
  <c r="J76" i="80"/>
  <c r="J22" i="80"/>
  <c r="I84" i="75"/>
  <c r="M44" i="84"/>
  <c r="M73" i="84" s="1"/>
  <c r="N26" i="84"/>
  <c r="N25" i="84"/>
  <c r="N30" i="84"/>
  <c r="N28" i="84"/>
  <c r="N31" i="84"/>
  <c r="N29" i="84"/>
  <c r="N27" i="84"/>
  <c r="N24" i="84"/>
  <c r="O18" i="84"/>
  <c r="M44" i="83"/>
  <c r="M73" i="83" s="1"/>
  <c r="N30" i="83"/>
  <c r="N24" i="83"/>
  <c r="O18" i="83"/>
  <c r="N31" i="83"/>
  <c r="N28" i="83"/>
  <c r="N27" i="83"/>
  <c r="N26" i="83"/>
  <c r="N25" i="83"/>
  <c r="N29" i="83"/>
  <c r="M44" i="80"/>
  <c r="M73" i="80" s="1"/>
  <c r="R7" i="80"/>
  <c r="N27" i="80"/>
  <c r="N24" i="80"/>
  <c r="O18" i="80"/>
  <c r="N31" i="80"/>
  <c r="N26" i="80"/>
  <c r="N30" i="80"/>
  <c r="N28" i="80"/>
  <c r="N29" i="80"/>
  <c r="N25" i="80"/>
  <c r="N31" i="75"/>
  <c r="N30" i="75"/>
  <c r="N29" i="75"/>
  <c r="N28" i="75"/>
  <c r="N27" i="75"/>
  <c r="N26" i="75"/>
  <c r="N25" i="75"/>
  <c r="N24" i="75"/>
  <c r="O18" i="75"/>
  <c r="P19" i="75"/>
  <c r="P72" i="75" s="1"/>
  <c r="M44" i="75"/>
  <c r="M73" i="75" s="1"/>
  <c r="R7" i="75"/>
  <c r="Q8" i="75"/>
  <c r="J76" i="75"/>
  <c r="J77" i="75"/>
  <c r="J79" i="75" s="1"/>
  <c r="J80" i="75" s="1"/>
  <c r="J22" i="75"/>
  <c r="M75" i="75" l="1"/>
  <c r="R75" i="87"/>
  <c r="M81" i="87"/>
  <c r="K20" i="82"/>
  <c r="H81" i="80"/>
  <c r="I78" i="80"/>
  <c r="G21" i="82" s="1"/>
  <c r="M75" i="84"/>
  <c r="F21" i="82"/>
  <c r="M75" i="80"/>
  <c r="M75" i="83"/>
  <c r="I78" i="84"/>
  <c r="F22" i="82"/>
  <c r="U46" i="87"/>
  <c r="U21" i="87" s="1"/>
  <c r="R47" i="87"/>
  <c r="O76" i="87"/>
  <c r="N84" i="87"/>
  <c r="L14" i="82" s="1"/>
  <c r="O77" i="87"/>
  <c r="O79" i="87" s="1"/>
  <c r="O80" i="87" s="1"/>
  <c r="O22" i="87"/>
  <c r="S44" i="87"/>
  <c r="S73" i="87" s="1"/>
  <c r="N78" i="87"/>
  <c r="S69" i="87"/>
  <c r="S74" i="87" s="1"/>
  <c r="T62" i="87"/>
  <c r="T61" i="87"/>
  <c r="T60" i="87"/>
  <c r="T59" i="87"/>
  <c r="T55" i="87"/>
  <c r="T54" i="87"/>
  <c r="T53" i="87"/>
  <c r="T52" i="87"/>
  <c r="T51" i="87"/>
  <c r="T50" i="87"/>
  <c r="T49" i="87"/>
  <c r="T37" i="87"/>
  <c r="T36" i="87"/>
  <c r="T35" i="87"/>
  <c r="T34" i="87"/>
  <c r="T33" i="87"/>
  <c r="T32" i="87"/>
  <c r="T31" i="87"/>
  <c r="T30" i="87"/>
  <c r="T29" i="87"/>
  <c r="T28" i="87"/>
  <c r="T27" i="87"/>
  <c r="T26" i="87"/>
  <c r="T25" i="87"/>
  <c r="T24" i="87"/>
  <c r="T57" i="87"/>
  <c r="T56" i="87"/>
  <c r="T58" i="87"/>
  <c r="U18" i="87"/>
  <c r="X7" i="87"/>
  <c r="W8" i="87"/>
  <c r="V19" i="87"/>
  <c r="V72" i="87" s="1"/>
  <c r="I79" i="84"/>
  <c r="I80" i="84" s="1"/>
  <c r="O55" i="75"/>
  <c r="O56" i="75"/>
  <c r="O57" i="75"/>
  <c r="O50" i="75"/>
  <c r="O51" i="75"/>
  <c r="O52" i="75"/>
  <c r="O53" i="75"/>
  <c r="O49" i="75"/>
  <c r="O54" i="75"/>
  <c r="O55" i="83"/>
  <c r="O56" i="83"/>
  <c r="O57" i="83"/>
  <c r="O49" i="83"/>
  <c r="O50" i="83"/>
  <c r="O51" i="83"/>
  <c r="O52" i="83"/>
  <c r="O53" i="83"/>
  <c r="O54" i="83"/>
  <c r="O55" i="84"/>
  <c r="O56" i="84"/>
  <c r="O57" i="84"/>
  <c r="O49" i="84"/>
  <c r="O50" i="84"/>
  <c r="O51" i="84"/>
  <c r="O52" i="84"/>
  <c r="O53" i="84"/>
  <c r="O54" i="84"/>
  <c r="O46" i="83"/>
  <c r="O21" i="83" s="1"/>
  <c r="O46" i="84"/>
  <c r="O21" i="84" s="1"/>
  <c r="O57" i="80"/>
  <c r="O49" i="80"/>
  <c r="O50" i="80"/>
  <c r="O51" i="80"/>
  <c r="O52" i="80"/>
  <c r="O53" i="80"/>
  <c r="O54" i="80"/>
  <c r="O55" i="80"/>
  <c r="O56" i="80"/>
  <c r="O46" i="80"/>
  <c r="O21" i="80" s="1"/>
  <c r="P46" i="75"/>
  <c r="P21" i="75" s="1"/>
  <c r="K77" i="83"/>
  <c r="K79" i="83" s="1"/>
  <c r="K80" i="83" s="1"/>
  <c r="H81" i="83"/>
  <c r="J79" i="83"/>
  <c r="I81" i="83"/>
  <c r="K76" i="83"/>
  <c r="J84" i="83"/>
  <c r="H16" i="82" s="1"/>
  <c r="I81" i="75"/>
  <c r="M47" i="83"/>
  <c r="J78" i="80"/>
  <c r="N69" i="84"/>
  <c r="N74" i="84" s="1"/>
  <c r="M47" i="80"/>
  <c r="M47" i="84"/>
  <c r="J79" i="84"/>
  <c r="J80" i="84" s="1"/>
  <c r="J79" i="80"/>
  <c r="J80" i="80" s="1"/>
  <c r="N69" i="80"/>
  <c r="N74" i="80" s="1"/>
  <c r="N69" i="83"/>
  <c r="N74" i="83" s="1"/>
  <c r="L47" i="75"/>
  <c r="M47" i="75" s="1"/>
  <c r="N69" i="75"/>
  <c r="N74" i="75" s="1"/>
  <c r="J78" i="75"/>
  <c r="J78" i="84"/>
  <c r="J84" i="80"/>
  <c r="H15" i="82" s="1"/>
  <c r="K77" i="80"/>
  <c r="K79" i="80" s="1"/>
  <c r="K80" i="80" s="1"/>
  <c r="K76" i="80"/>
  <c r="K22" i="80"/>
  <c r="J84" i="75"/>
  <c r="L76" i="83"/>
  <c r="K84" i="83"/>
  <c r="I16" i="82" s="1"/>
  <c r="L77" i="83"/>
  <c r="L79" i="83" s="1"/>
  <c r="L80" i="83" s="1"/>
  <c r="L22" i="83"/>
  <c r="K77" i="84"/>
  <c r="K76" i="84"/>
  <c r="J84" i="84"/>
  <c r="H17" i="82" s="1"/>
  <c r="K22" i="84"/>
  <c r="G18" i="82"/>
  <c r="O32" i="84"/>
  <c r="O30" i="84"/>
  <c r="O28" i="84"/>
  <c r="O26" i="84"/>
  <c r="O25" i="84"/>
  <c r="O31" i="84"/>
  <c r="O29" i="84"/>
  <c r="O27" i="84"/>
  <c r="O24" i="84"/>
  <c r="P18" i="84"/>
  <c r="N44" i="84"/>
  <c r="N73" i="84" s="1"/>
  <c r="O32" i="83"/>
  <c r="O31" i="83"/>
  <c r="O30" i="83"/>
  <c r="O29" i="83"/>
  <c r="O28" i="83"/>
  <c r="O27" i="83"/>
  <c r="O26" i="83"/>
  <c r="O25" i="83"/>
  <c r="O24" i="83"/>
  <c r="P18" i="83"/>
  <c r="N44" i="83"/>
  <c r="N73" i="83" s="1"/>
  <c r="P18" i="80"/>
  <c r="O32" i="80"/>
  <c r="O30" i="80"/>
  <c r="O28" i="80"/>
  <c r="O24" i="80"/>
  <c r="O25" i="80"/>
  <c r="O31" i="80"/>
  <c r="O29" i="80"/>
  <c r="O26" i="80"/>
  <c r="O27" i="80"/>
  <c r="N44" i="80"/>
  <c r="N73" i="80" s="1"/>
  <c r="S7" i="80"/>
  <c r="K76" i="75"/>
  <c r="K77" i="75"/>
  <c r="K79" i="75" s="1"/>
  <c r="K80" i="75" s="1"/>
  <c r="K22" i="75"/>
  <c r="O32" i="75"/>
  <c r="O31" i="75"/>
  <c r="O30" i="75"/>
  <c r="O29" i="75"/>
  <c r="O28" i="75"/>
  <c r="O27" i="75"/>
  <c r="O26" i="75"/>
  <c r="O25" i="75"/>
  <c r="O24" i="75"/>
  <c r="P18" i="75"/>
  <c r="N44" i="75"/>
  <c r="N73" i="75" s="1"/>
  <c r="N75" i="75" s="1"/>
  <c r="Q19" i="75"/>
  <c r="Q72" i="75" s="1"/>
  <c r="S7" i="75"/>
  <c r="R8" i="75"/>
  <c r="N81" i="87" l="1"/>
  <c r="L20" i="82"/>
  <c r="J81" i="75"/>
  <c r="H24" i="82"/>
  <c r="I81" i="84"/>
  <c r="M83" i="87"/>
  <c r="K4" i="82"/>
  <c r="N75" i="80"/>
  <c r="I81" i="80"/>
  <c r="G23" i="82"/>
  <c r="H23" i="82"/>
  <c r="H21" i="82"/>
  <c r="J80" i="83"/>
  <c r="J81" i="83" s="1"/>
  <c r="H22" i="82"/>
  <c r="V46" i="87"/>
  <c r="V21" i="87" s="1"/>
  <c r="T44" i="87"/>
  <c r="T73" i="87" s="1"/>
  <c r="S75" i="87"/>
  <c r="T69" i="87"/>
  <c r="T74" i="87" s="1"/>
  <c r="P76" i="87"/>
  <c r="O84" i="87"/>
  <c r="M14" i="82" s="1"/>
  <c r="P77" i="87"/>
  <c r="P79" i="87" s="1"/>
  <c r="P80" i="87" s="1"/>
  <c r="P22" i="87"/>
  <c r="W19" i="87"/>
  <c r="W72" i="87" s="1"/>
  <c r="Y7" i="87"/>
  <c r="X8" i="87"/>
  <c r="O78" i="87"/>
  <c r="U63" i="87"/>
  <c r="U62" i="87"/>
  <c r="U61" i="87"/>
  <c r="U60" i="87"/>
  <c r="U59" i="87"/>
  <c r="U58" i="87"/>
  <c r="U57" i="87"/>
  <c r="U56" i="87"/>
  <c r="U38" i="87"/>
  <c r="U37" i="87"/>
  <c r="U36" i="87"/>
  <c r="U35" i="87"/>
  <c r="U34" i="87"/>
  <c r="U33" i="87"/>
  <c r="U32" i="87"/>
  <c r="U31" i="87"/>
  <c r="U30" i="87"/>
  <c r="U29" i="87"/>
  <c r="U28" i="87"/>
  <c r="U27" i="87"/>
  <c r="U26" i="87"/>
  <c r="U25" i="87"/>
  <c r="U24" i="87"/>
  <c r="U55" i="87"/>
  <c r="U54" i="87"/>
  <c r="U53" i="87"/>
  <c r="U52" i="87"/>
  <c r="U51" i="87"/>
  <c r="U50" i="87"/>
  <c r="U49" i="87"/>
  <c r="V18" i="87"/>
  <c r="S47" i="87"/>
  <c r="T47" i="87" s="1"/>
  <c r="N75" i="84"/>
  <c r="N75" i="83"/>
  <c r="K78" i="83"/>
  <c r="I22" i="82" s="1"/>
  <c r="Q46" i="75"/>
  <c r="Q21" i="75" s="1"/>
  <c r="P56" i="84"/>
  <c r="P57" i="84"/>
  <c r="P49" i="84"/>
  <c r="P58" i="84"/>
  <c r="P50" i="84"/>
  <c r="P51" i="84"/>
  <c r="P52" i="84"/>
  <c r="P53" i="84"/>
  <c r="P54" i="84"/>
  <c r="P55" i="84"/>
  <c r="P46" i="83"/>
  <c r="P21" i="83" s="1"/>
  <c r="P46" i="84"/>
  <c r="P21" i="84" s="1"/>
  <c r="P46" i="80"/>
  <c r="P21" i="80" s="1"/>
  <c r="P56" i="75"/>
  <c r="P57" i="75"/>
  <c r="P58" i="75"/>
  <c r="P50" i="75"/>
  <c r="P51" i="75"/>
  <c r="P52" i="75"/>
  <c r="P53" i="75"/>
  <c r="P54" i="75"/>
  <c r="P49" i="75"/>
  <c r="P55" i="75"/>
  <c r="P58" i="80"/>
  <c r="P50" i="80"/>
  <c r="P51" i="80"/>
  <c r="P52" i="80"/>
  <c r="P53" i="80"/>
  <c r="P54" i="80"/>
  <c r="P55" i="80"/>
  <c r="P57" i="80"/>
  <c r="P56" i="80"/>
  <c r="P49" i="80"/>
  <c r="P56" i="83"/>
  <c r="P57" i="83"/>
  <c r="P49" i="83"/>
  <c r="P58" i="83"/>
  <c r="P50" i="83"/>
  <c r="P51" i="83"/>
  <c r="P52" i="83"/>
  <c r="P53" i="83"/>
  <c r="P54" i="83"/>
  <c r="P55" i="83"/>
  <c r="N47" i="80"/>
  <c r="O69" i="80"/>
  <c r="O74" i="80" s="1"/>
  <c r="K78" i="80"/>
  <c r="J81" i="84"/>
  <c r="O69" i="84"/>
  <c r="O74" i="84" s="1"/>
  <c r="O69" i="75"/>
  <c r="O74" i="75" s="1"/>
  <c r="J81" i="80"/>
  <c r="O69" i="83"/>
  <c r="O74" i="83" s="1"/>
  <c r="N47" i="75"/>
  <c r="K78" i="84"/>
  <c r="N47" i="84"/>
  <c r="K79" i="84"/>
  <c r="K80" i="84" s="1"/>
  <c r="K78" i="75"/>
  <c r="L78" i="83"/>
  <c r="J22" i="82" s="1"/>
  <c r="H18" i="82"/>
  <c r="M76" i="83"/>
  <c r="L84" i="83"/>
  <c r="J16" i="82" s="1"/>
  <c r="M77" i="83"/>
  <c r="L76" i="80"/>
  <c r="L22" i="80"/>
  <c r="K84" i="80"/>
  <c r="I15" i="82" s="1"/>
  <c r="L77" i="80"/>
  <c r="M22" i="83"/>
  <c r="N77" i="83" s="1"/>
  <c r="K84" i="75"/>
  <c r="L22" i="84"/>
  <c r="K84" i="84"/>
  <c r="I17" i="82" s="1"/>
  <c r="L77" i="84"/>
  <c r="L76" i="84"/>
  <c r="P33" i="84"/>
  <c r="P32" i="84"/>
  <c r="P31" i="84"/>
  <c r="P30" i="84"/>
  <c r="P29" i="84"/>
  <c r="P28" i="84"/>
  <c r="P27" i="84"/>
  <c r="P26" i="84"/>
  <c r="P25" i="84"/>
  <c r="P24" i="84"/>
  <c r="Q18" i="84"/>
  <c r="O44" i="84"/>
  <c r="O73" i="84" s="1"/>
  <c r="O44" i="83"/>
  <c r="O73" i="83" s="1"/>
  <c r="P33" i="83"/>
  <c r="P32" i="83"/>
  <c r="P31" i="83"/>
  <c r="P30" i="83"/>
  <c r="P29" i="83"/>
  <c r="P28" i="83"/>
  <c r="P27" i="83"/>
  <c r="P26" i="83"/>
  <c r="P25" i="83"/>
  <c r="P24" i="83"/>
  <c r="Q18" i="83"/>
  <c r="O44" i="80"/>
  <c r="O73" i="80" s="1"/>
  <c r="T7" i="80"/>
  <c r="P33" i="80"/>
  <c r="P32" i="80"/>
  <c r="P31" i="80"/>
  <c r="P30" i="80"/>
  <c r="P29" i="80"/>
  <c r="P28" i="80"/>
  <c r="P27" i="80"/>
  <c r="P26" i="80"/>
  <c r="P25" i="80"/>
  <c r="P24" i="80"/>
  <c r="Q18" i="80"/>
  <c r="T7" i="75"/>
  <c r="S8" i="75"/>
  <c r="O44" i="75"/>
  <c r="O73" i="75" s="1"/>
  <c r="O75" i="75" s="1"/>
  <c r="P29" i="75"/>
  <c r="P32" i="75"/>
  <c r="P30" i="75"/>
  <c r="P28" i="75"/>
  <c r="P26" i="75"/>
  <c r="P24" i="75"/>
  <c r="P33" i="75"/>
  <c r="P25" i="75"/>
  <c r="Q18" i="75"/>
  <c r="P27" i="75"/>
  <c r="P31" i="75"/>
  <c r="L76" i="75"/>
  <c r="L77" i="75"/>
  <c r="L79" i="75" s="1"/>
  <c r="L80" i="75" s="1"/>
  <c r="L22" i="75"/>
  <c r="R19" i="75"/>
  <c r="R72" i="75" s="1"/>
  <c r="W46" i="87" l="1"/>
  <c r="W21" i="87" s="1"/>
  <c r="K81" i="83"/>
  <c r="K81" i="75"/>
  <c r="I24" i="82"/>
  <c r="O81" i="87"/>
  <c r="M20" i="82"/>
  <c r="N83" i="87"/>
  <c r="L4" i="82"/>
  <c r="O75" i="83"/>
  <c r="K81" i="80"/>
  <c r="I21" i="82"/>
  <c r="I23" i="82"/>
  <c r="T75" i="87"/>
  <c r="U44" i="87"/>
  <c r="U73" i="87" s="1"/>
  <c r="Q76" i="87"/>
  <c r="P84" i="87"/>
  <c r="N14" i="82" s="1"/>
  <c r="Q77" i="87"/>
  <c r="Q79" i="87" s="1"/>
  <c r="Q80" i="87" s="1"/>
  <c r="Q22" i="87"/>
  <c r="U69" i="87"/>
  <c r="U74" i="87" s="1"/>
  <c r="X19" i="87"/>
  <c r="X72" i="87" s="1"/>
  <c r="Z7" i="87"/>
  <c r="AA7" i="87" s="1"/>
  <c r="AB7" i="87" s="1"/>
  <c r="AC7" i="87" s="1"/>
  <c r="AD7" i="87" s="1"/>
  <c r="AE7" i="87" s="1"/>
  <c r="AF7" i="87" s="1"/>
  <c r="AG7" i="87" s="1"/>
  <c r="AH7" i="87" s="1"/>
  <c r="AI7" i="87" s="1"/>
  <c r="AJ7" i="87" s="1"/>
  <c r="AK7" i="87" s="1"/>
  <c r="AL7" i="87" s="1"/>
  <c r="AM7" i="87" s="1"/>
  <c r="AN7" i="87" s="1"/>
  <c r="AO7" i="87" s="1"/>
  <c r="Y8" i="87"/>
  <c r="V64" i="87"/>
  <c r="V63" i="87"/>
  <c r="V62" i="87"/>
  <c r="V61" i="87"/>
  <c r="V60" i="87"/>
  <c r="V59" i="87"/>
  <c r="V58" i="87"/>
  <c r="V57" i="87"/>
  <c r="V56" i="87"/>
  <c r="V39" i="87"/>
  <c r="V38" i="87"/>
  <c r="V37" i="87"/>
  <c r="V36" i="87"/>
  <c r="V35" i="87"/>
  <c r="V34" i="87"/>
  <c r="V33" i="87"/>
  <c r="V32" i="87"/>
  <c r="V31" i="87"/>
  <c r="V30" i="87"/>
  <c r="V29" i="87"/>
  <c r="V28" i="87"/>
  <c r="V27" i="87"/>
  <c r="V26" i="87"/>
  <c r="V25" i="87"/>
  <c r="V24" i="87"/>
  <c r="V55" i="87"/>
  <c r="V54" i="87"/>
  <c r="V53" i="87"/>
  <c r="V52" i="87"/>
  <c r="V51" i="87"/>
  <c r="V50" i="87"/>
  <c r="V49" i="87"/>
  <c r="W18" i="87"/>
  <c r="P78" i="87"/>
  <c r="O75" i="84"/>
  <c r="O75" i="80"/>
  <c r="P69" i="75"/>
  <c r="P74" i="75" s="1"/>
  <c r="Q57" i="83"/>
  <c r="Q49" i="83"/>
  <c r="Q58" i="83"/>
  <c r="Q50" i="83"/>
  <c r="Q59" i="83"/>
  <c r="Q51" i="83"/>
  <c r="Q52" i="83"/>
  <c r="Q53" i="83"/>
  <c r="Q54" i="83"/>
  <c r="Q55" i="83"/>
  <c r="Q56" i="83"/>
  <c r="Q59" i="80"/>
  <c r="Q51" i="80"/>
  <c r="Q52" i="80"/>
  <c r="Q53" i="80"/>
  <c r="Q54" i="80"/>
  <c r="Q55" i="80"/>
  <c r="Q56" i="80"/>
  <c r="Q57" i="80"/>
  <c r="Q49" i="80"/>
  <c r="Q50" i="80"/>
  <c r="Q58" i="80"/>
  <c r="Q46" i="80"/>
  <c r="Q21" i="80" s="1"/>
  <c r="Q57" i="75"/>
  <c r="Q58" i="75"/>
  <c r="Q50" i="75"/>
  <c r="Q59" i="75"/>
  <c r="Q51" i="75"/>
  <c r="Q52" i="75"/>
  <c r="Q53" i="75"/>
  <c r="Q54" i="75"/>
  <c r="Q55" i="75"/>
  <c r="Q56" i="75"/>
  <c r="Q49" i="75"/>
  <c r="Q46" i="83"/>
  <c r="Q21" i="83" s="1"/>
  <c r="K81" i="84"/>
  <c r="Q57" i="84"/>
  <c r="Q49" i="84"/>
  <c r="Q58" i="84"/>
  <c r="Q50" i="84"/>
  <c r="Q59" i="84"/>
  <c r="Q51" i="84"/>
  <c r="Q52" i="84"/>
  <c r="Q53" i="84"/>
  <c r="Q54" i="84"/>
  <c r="Q55" i="84"/>
  <c r="Q56" i="84"/>
  <c r="Q46" i="84"/>
  <c r="Q21" i="84" s="1"/>
  <c r="R46" i="75"/>
  <c r="R21" i="75" s="1"/>
  <c r="P69" i="83"/>
  <c r="P74" i="83" s="1"/>
  <c r="P69" i="80"/>
  <c r="P74" i="80" s="1"/>
  <c r="L79" i="84"/>
  <c r="L80" i="84" s="1"/>
  <c r="P69" i="84"/>
  <c r="P74" i="84" s="1"/>
  <c r="O47" i="75"/>
  <c r="M79" i="83"/>
  <c r="M80" i="83" s="1"/>
  <c r="O47" i="80"/>
  <c r="L79" i="80"/>
  <c r="L80" i="80" s="1"/>
  <c r="N79" i="83"/>
  <c r="N80" i="83" s="1"/>
  <c r="O47" i="84"/>
  <c r="N47" i="83"/>
  <c r="O47" i="83" s="1"/>
  <c r="L78" i="75"/>
  <c r="L81" i="83"/>
  <c r="M78" i="83"/>
  <c r="L78" i="84"/>
  <c r="L78" i="80"/>
  <c r="M84" i="83"/>
  <c r="K16" i="82" s="1"/>
  <c r="N76" i="83"/>
  <c r="N78" i="83" s="1"/>
  <c r="N22" i="83"/>
  <c r="O76" i="83" s="1"/>
  <c r="L84" i="75"/>
  <c r="M76" i="80"/>
  <c r="L84" i="80"/>
  <c r="J15" i="82" s="1"/>
  <c r="M77" i="80"/>
  <c r="M22" i="80"/>
  <c r="I18" i="82"/>
  <c r="M22" i="84"/>
  <c r="M76" i="84"/>
  <c r="L84" i="84"/>
  <c r="J17" i="82" s="1"/>
  <c r="M77" i="84"/>
  <c r="P44" i="84"/>
  <c r="P73" i="84" s="1"/>
  <c r="Q34" i="84"/>
  <c r="Q33" i="84"/>
  <c r="Q32" i="84"/>
  <c r="Q31" i="84"/>
  <c r="Q30" i="84"/>
  <c r="Q29" i="84"/>
  <c r="Q28" i="84"/>
  <c r="Q27" i="84"/>
  <c r="Q26" i="84"/>
  <c r="Q25" i="84"/>
  <c r="Q24" i="84"/>
  <c r="R18" i="84"/>
  <c r="Q34" i="83"/>
  <c r="Q33" i="83"/>
  <c r="Q32" i="83"/>
  <c r="Q31" i="83"/>
  <c r="Q30" i="83"/>
  <c r="Q29" i="83"/>
  <c r="Q26" i="83"/>
  <c r="Q27" i="83"/>
  <c r="Q28" i="83"/>
  <c r="Q24" i="83"/>
  <c r="R18" i="83"/>
  <c r="Q25" i="83"/>
  <c r="P44" i="83"/>
  <c r="P73" i="83" s="1"/>
  <c r="U7" i="80"/>
  <c r="Q34" i="80"/>
  <c r="Q33" i="80"/>
  <c r="Q32" i="80"/>
  <c r="Q31" i="80"/>
  <c r="Q30" i="80"/>
  <c r="Q29" i="80"/>
  <c r="Q28" i="80"/>
  <c r="Q25" i="80"/>
  <c r="Q26" i="80"/>
  <c r="R18" i="80"/>
  <c r="Q24" i="80"/>
  <c r="Q27" i="80"/>
  <c r="P44" i="80"/>
  <c r="P73" i="80" s="1"/>
  <c r="Q34" i="75"/>
  <c r="Q33" i="75"/>
  <c r="Q32" i="75"/>
  <c r="Q31" i="75"/>
  <c r="Q30" i="75"/>
  <c r="Q29" i="75"/>
  <c r="Q28" i="75"/>
  <c r="Q27" i="75"/>
  <c r="Q26" i="75"/>
  <c r="Q25" i="75"/>
  <c r="Q24" i="75"/>
  <c r="R18" i="75"/>
  <c r="T8" i="75"/>
  <c r="U7" i="75"/>
  <c r="M77" i="75"/>
  <c r="M79" i="75" s="1"/>
  <c r="M80" i="75" s="1"/>
  <c r="M76" i="75"/>
  <c r="M22" i="75"/>
  <c r="S19" i="75"/>
  <c r="S72" i="75" s="1"/>
  <c r="P44" i="75"/>
  <c r="P73" i="75" s="1"/>
  <c r="P75" i="83" l="1"/>
  <c r="P75" i="80"/>
  <c r="L81" i="75"/>
  <c r="J24" i="82"/>
  <c r="P81" i="87"/>
  <c r="N20" i="82"/>
  <c r="O83" i="87"/>
  <c r="M4" i="82"/>
  <c r="L22" i="82"/>
  <c r="J21" i="82"/>
  <c r="P75" i="84"/>
  <c r="M81" i="83"/>
  <c r="K22" i="82"/>
  <c r="L81" i="84"/>
  <c r="J23" i="82"/>
  <c r="X46" i="87"/>
  <c r="X21" i="87" s="1"/>
  <c r="U47" i="87"/>
  <c r="W64" i="87"/>
  <c r="W62" i="87"/>
  <c r="W60" i="87"/>
  <c r="W57" i="87"/>
  <c r="W56" i="87"/>
  <c r="W65" i="87"/>
  <c r="W63" i="87"/>
  <c r="W61" i="87"/>
  <c r="W59" i="87"/>
  <c r="W40" i="87"/>
  <c r="W39" i="87"/>
  <c r="W38" i="87"/>
  <c r="W37" i="87"/>
  <c r="W36" i="87"/>
  <c r="W35" i="87"/>
  <c r="W34" i="87"/>
  <c r="W33" i="87"/>
  <c r="W58" i="87"/>
  <c r="W52" i="87"/>
  <c r="W27" i="87"/>
  <c r="W26" i="87"/>
  <c r="W25" i="87"/>
  <c r="W55" i="87"/>
  <c r="W51" i="87"/>
  <c r="W31" i="87"/>
  <c r="W28" i="87"/>
  <c r="W54" i="87"/>
  <c r="W50" i="87"/>
  <c r="W29" i="87"/>
  <c r="X18" i="87"/>
  <c r="W53" i="87"/>
  <c r="W32" i="87"/>
  <c r="W30" i="87"/>
  <c r="V44" i="87"/>
  <c r="V73" i="87" s="1"/>
  <c r="E24" i="87"/>
  <c r="Q84" i="87"/>
  <c r="O14" i="82" s="1"/>
  <c r="R77" i="87"/>
  <c r="R79" i="87" s="1"/>
  <c r="R80" i="87" s="1"/>
  <c r="R76" i="87"/>
  <c r="R22" i="87"/>
  <c r="V69" i="87"/>
  <c r="V74" i="87" s="1"/>
  <c r="E49" i="87"/>
  <c r="Y19" i="87"/>
  <c r="Y46" i="87" s="1"/>
  <c r="Q78" i="87"/>
  <c r="U75" i="87"/>
  <c r="P75" i="75"/>
  <c r="S46" i="75"/>
  <c r="S21" i="75" s="1"/>
  <c r="R58" i="84"/>
  <c r="R50" i="84"/>
  <c r="R59" i="84"/>
  <c r="R51" i="84"/>
  <c r="R60" i="84"/>
  <c r="R52" i="84"/>
  <c r="R53" i="84"/>
  <c r="R54" i="84"/>
  <c r="R55" i="84"/>
  <c r="R56" i="84"/>
  <c r="R57" i="84"/>
  <c r="R49" i="84"/>
  <c r="R46" i="80"/>
  <c r="R21" i="80" s="1"/>
  <c r="R58" i="83"/>
  <c r="R50" i="83"/>
  <c r="R59" i="83"/>
  <c r="R51" i="83"/>
  <c r="R60" i="83"/>
  <c r="R52" i="83"/>
  <c r="R53" i="83"/>
  <c r="R54" i="83"/>
  <c r="R55" i="83"/>
  <c r="R56" i="83"/>
  <c r="R49" i="83"/>
  <c r="R57" i="83"/>
  <c r="R46" i="84"/>
  <c r="R21" i="84" s="1"/>
  <c r="R58" i="75"/>
  <c r="R50" i="75"/>
  <c r="R59" i="75"/>
  <c r="R51" i="75"/>
  <c r="R60" i="75"/>
  <c r="R52" i="75"/>
  <c r="R53" i="75"/>
  <c r="R54" i="75"/>
  <c r="R55" i="75"/>
  <c r="R56" i="75"/>
  <c r="R57" i="75"/>
  <c r="R49" i="75"/>
  <c r="R60" i="80"/>
  <c r="R52" i="80"/>
  <c r="R53" i="80"/>
  <c r="R54" i="80"/>
  <c r="R55" i="80"/>
  <c r="R56" i="80"/>
  <c r="R57" i="80"/>
  <c r="R58" i="80"/>
  <c r="R49" i="80"/>
  <c r="R59" i="80"/>
  <c r="R50" i="80"/>
  <c r="R51" i="80"/>
  <c r="R46" i="83"/>
  <c r="R21" i="83" s="1"/>
  <c r="M78" i="75"/>
  <c r="N81" i="83"/>
  <c r="L81" i="80"/>
  <c r="P47" i="80"/>
  <c r="Q69" i="84"/>
  <c r="Q74" i="84" s="1"/>
  <c r="P47" i="84"/>
  <c r="P47" i="75"/>
  <c r="Q69" i="80"/>
  <c r="Q74" i="80" s="1"/>
  <c r="M79" i="84"/>
  <c r="M80" i="84" s="1"/>
  <c r="M79" i="80"/>
  <c r="M80" i="80" s="1"/>
  <c r="Q69" i="75"/>
  <c r="Q74" i="75" s="1"/>
  <c r="P47" i="83"/>
  <c r="Q69" i="83"/>
  <c r="Q74" i="83" s="1"/>
  <c r="M78" i="80"/>
  <c r="M78" i="84"/>
  <c r="O77" i="83"/>
  <c r="O22" i="83"/>
  <c r="P77" i="83" s="1"/>
  <c r="N84" i="83"/>
  <c r="L16" i="82" s="1"/>
  <c r="M84" i="75"/>
  <c r="N76" i="84"/>
  <c r="M84" i="84"/>
  <c r="K17" i="82" s="1"/>
  <c r="N77" i="84"/>
  <c r="N22" i="84"/>
  <c r="N77" i="80"/>
  <c r="N22" i="80"/>
  <c r="M84" i="80"/>
  <c r="K15" i="82" s="1"/>
  <c r="N76" i="80"/>
  <c r="J18" i="82"/>
  <c r="Q44" i="84"/>
  <c r="Q73" i="84" s="1"/>
  <c r="R35" i="84"/>
  <c r="R34" i="84"/>
  <c r="R33" i="84"/>
  <c r="R32" i="84"/>
  <c r="R31" i="84"/>
  <c r="R30" i="84"/>
  <c r="R29" i="84"/>
  <c r="R28" i="84"/>
  <c r="R27" i="84"/>
  <c r="R26" i="84"/>
  <c r="R25" i="84"/>
  <c r="S18" i="84"/>
  <c r="R24" i="84"/>
  <c r="R35" i="83"/>
  <c r="R34" i="83"/>
  <c r="R33" i="83"/>
  <c r="R32" i="83"/>
  <c r="R31" i="83"/>
  <c r="R30" i="83"/>
  <c r="R29" i="83"/>
  <c r="R28" i="83"/>
  <c r="R27" i="83"/>
  <c r="R26" i="83"/>
  <c r="R25" i="83"/>
  <c r="R24" i="83"/>
  <c r="S18" i="83"/>
  <c r="Q44" i="83"/>
  <c r="Q73" i="83" s="1"/>
  <c r="Q75" i="83" s="1"/>
  <c r="V7" i="80"/>
  <c r="Q44" i="80"/>
  <c r="Q73" i="80" s="1"/>
  <c r="R35" i="80"/>
  <c r="R34" i="80"/>
  <c r="R33" i="80"/>
  <c r="R32" i="80"/>
  <c r="R31" i="80"/>
  <c r="R30" i="80"/>
  <c r="R29" i="80"/>
  <c r="R28" i="80"/>
  <c r="R27" i="80"/>
  <c r="R26" i="80"/>
  <c r="R25" i="80"/>
  <c r="R24" i="80"/>
  <c r="S18" i="80"/>
  <c r="N77" i="75"/>
  <c r="N79" i="75" s="1"/>
  <c r="N80" i="75" s="1"/>
  <c r="N76" i="75"/>
  <c r="N22" i="75"/>
  <c r="U8" i="75"/>
  <c r="V7" i="75"/>
  <c r="T19" i="75"/>
  <c r="T72" i="75" s="1"/>
  <c r="R35" i="75"/>
  <c r="R34" i="75"/>
  <c r="R33" i="75"/>
  <c r="R32" i="75"/>
  <c r="R31" i="75"/>
  <c r="R30" i="75"/>
  <c r="R29" i="75"/>
  <c r="R28" i="75"/>
  <c r="R27" i="75"/>
  <c r="R26" i="75"/>
  <c r="R25" i="75"/>
  <c r="R24" i="75"/>
  <c r="S18" i="75"/>
  <c r="Q44" i="75"/>
  <c r="Q73" i="75" s="1"/>
  <c r="Q75" i="75" s="1"/>
  <c r="R78" i="87" l="1"/>
  <c r="P83" i="87"/>
  <c r="N4" i="82"/>
  <c r="Q81" i="87"/>
  <c r="O20" i="82"/>
  <c r="M81" i="75"/>
  <c r="K24" i="82"/>
  <c r="Q75" i="84"/>
  <c r="Q75" i="80"/>
  <c r="K23" i="82"/>
  <c r="K21" i="82"/>
  <c r="V47" i="87"/>
  <c r="V75" i="87"/>
  <c r="E46" i="87"/>
  <c r="Y21" i="87"/>
  <c r="E21" i="87" s="1"/>
  <c r="X66" i="87"/>
  <c r="X65" i="87"/>
  <c r="X64" i="87"/>
  <c r="X63" i="87"/>
  <c r="X62" i="87"/>
  <c r="X61" i="87"/>
  <c r="X60" i="87"/>
  <c r="X59" i="87"/>
  <c r="X58" i="87"/>
  <c r="X57" i="87"/>
  <c r="X56" i="87"/>
  <c r="X55" i="87"/>
  <c r="X54" i="87"/>
  <c r="X53" i="87"/>
  <c r="X52" i="87"/>
  <c r="X51" i="87"/>
  <c r="X41" i="87"/>
  <c r="X40" i="87"/>
  <c r="X39" i="87"/>
  <c r="X38" i="87"/>
  <c r="X37" i="87"/>
  <c r="X36" i="87"/>
  <c r="X35" i="87"/>
  <c r="X34" i="87"/>
  <c r="X33" i="87"/>
  <c r="X32" i="87"/>
  <c r="X31" i="87"/>
  <c r="X30" i="87"/>
  <c r="X27" i="87"/>
  <c r="X26" i="87"/>
  <c r="X28" i="87"/>
  <c r="X29" i="87"/>
  <c r="Y18" i="87"/>
  <c r="W44" i="87"/>
  <c r="W73" i="87" s="1"/>
  <c r="E25" i="87"/>
  <c r="W69" i="87"/>
  <c r="W74" i="87" s="1"/>
  <c r="E50" i="87"/>
  <c r="Y72" i="87"/>
  <c r="E72" i="87" s="1"/>
  <c r="E19" i="87"/>
  <c r="S77" i="87"/>
  <c r="S79" i="87" s="1"/>
  <c r="S80" i="87" s="1"/>
  <c r="S76" i="87"/>
  <c r="R84" i="87"/>
  <c r="P14" i="82" s="1"/>
  <c r="S22" i="87"/>
  <c r="R69" i="83"/>
  <c r="R74" i="83" s="1"/>
  <c r="S46" i="83"/>
  <c r="S21" i="83" s="1"/>
  <c r="S61" i="80"/>
  <c r="S53" i="80"/>
  <c r="S54" i="80"/>
  <c r="S55" i="80"/>
  <c r="S56" i="80"/>
  <c r="S57" i="80"/>
  <c r="S58" i="80"/>
  <c r="S59" i="80"/>
  <c r="S60" i="80"/>
  <c r="S49" i="80"/>
  <c r="S52" i="80"/>
  <c r="S50" i="80"/>
  <c r="S51" i="80"/>
  <c r="S59" i="84"/>
  <c r="S51" i="84"/>
  <c r="S60" i="84"/>
  <c r="S52" i="84"/>
  <c r="S61" i="84"/>
  <c r="S53" i="84"/>
  <c r="S54" i="84"/>
  <c r="S55" i="84"/>
  <c r="S56" i="84"/>
  <c r="S57" i="84"/>
  <c r="S58" i="84"/>
  <c r="S49" i="84"/>
  <c r="S50" i="84"/>
  <c r="S46" i="80"/>
  <c r="S21" i="80" s="1"/>
  <c r="S46" i="84"/>
  <c r="S21" i="84" s="1"/>
  <c r="S59" i="75"/>
  <c r="S51" i="75"/>
  <c r="S60" i="75"/>
  <c r="S52" i="75"/>
  <c r="S61" i="75"/>
  <c r="S53" i="75"/>
  <c r="S54" i="75"/>
  <c r="S55" i="75"/>
  <c r="S56" i="75"/>
  <c r="S57" i="75"/>
  <c r="S50" i="75"/>
  <c r="S58" i="75"/>
  <c r="S49" i="75"/>
  <c r="S59" i="83"/>
  <c r="S51" i="83"/>
  <c r="S60" i="83"/>
  <c r="S52" i="83"/>
  <c r="S61" i="83"/>
  <c r="S53" i="83"/>
  <c r="S54" i="83"/>
  <c r="S55" i="83"/>
  <c r="S56" i="83"/>
  <c r="S57" i="83"/>
  <c r="S49" i="83"/>
  <c r="S50" i="83"/>
  <c r="S58" i="83"/>
  <c r="T46" i="75"/>
  <c r="T21" i="75" s="1"/>
  <c r="M81" i="84"/>
  <c r="Q47" i="83"/>
  <c r="Q47" i="84"/>
  <c r="P79" i="83"/>
  <c r="P80" i="83" s="1"/>
  <c r="N79" i="80"/>
  <c r="N80" i="80" s="1"/>
  <c r="N79" i="84"/>
  <c r="N80" i="84" s="1"/>
  <c r="M81" i="80"/>
  <c r="O79" i="83"/>
  <c r="O80" i="83" s="1"/>
  <c r="Q47" i="75"/>
  <c r="R69" i="84"/>
  <c r="R74" i="84" s="1"/>
  <c r="Q47" i="80"/>
  <c r="R69" i="75"/>
  <c r="R74" i="75" s="1"/>
  <c r="R69" i="80"/>
  <c r="R74" i="80" s="1"/>
  <c r="N78" i="75"/>
  <c r="N78" i="80"/>
  <c r="O78" i="83"/>
  <c r="N78" i="84"/>
  <c r="O84" i="83"/>
  <c r="M16" i="82" s="1"/>
  <c r="P22" i="83"/>
  <c r="Q77" i="83" s="1"/>
  <c r="P76" i="83"/>
  <c r="P78" i="83" s="1"/>
  <c r="N84" i="80"/>
  <c r="L15" i="82" s="1"/>
  <c r="O77" i="80"/>
  <c r="O22" i="80"/>
  <c r="O76" i="80"/>
  <c r="O77" i="84"/>
  <c r="N84" i="84"/>
  <c r="L17" i="82" s="1"/>
  <c r="O22" i="84"/>
  <c r="O76" i="84"/>
  <c r="N84" i="75"/>
  <c r="K18" i="82"/>
  <c r="R44" i="84"/>
  <c r="R73" i="84" s="1"/>
  <c r="S36" i="84"/>
  <c r="S35" i="84"/>
  <c r="S34" i="84"/>
  <c r="S33" i="84"/>
  <c r="S32" i="84"/>
  <c r="S31" i="84"/>
  <c r="S30" i="84"/>
  <c r="S29" i="84"/>
  <c r="S28" i="84"/>
  <c r="S27" i="84"/>
  <c r="S25" i="84"/>
  <c r="S26" i="84"/>
  <c r="S24" i="84"/>
  <c r="T18" i="84"/>
  <c r="S34" i="83"/>
  <c r="S30" i="83"/>
  <c r="S35" i="83"/>
  <c r="S31" i="83"/>
  <c r="S36" i="83"/>
  <c r="S32" i="83"/>
  <c r="S28" i="83"/>
  <c r="S27" i="83"/>
  <c r="S26" i="83"/>
  <c r="S25" i="83"/>
  <c r="S33" i="83"/>
  <c r="S29" i="83"/>
  <c r="S24" i="83"/>
  <c r="T18" i="83"/>
  <c r="R44" i="83"/>
  <c r="R73" i="83" s="1"/>
  <c r="R75" i="83" s="1"/>
  <c r="R44" i="80"/>
  <c r="R73" i="80" s="1"/>
  <c r="R75" i="80" s="1"/>
  <c r="W7" i="80"/>
  <c r="S36" i="80"/>
  <c r="S35" i="80"/>
  <c r="S34" i="80"/>
  <c r="S33" i="80"/>
  <c r="S32" i="80"/>
  <c r="S31" i="80"/>
  <c r="S30" i="80"/>
  <c r="S29" i="80"/>
  <c r="S28" i="80"/>
  <c r="S27" i="80"/>
  <c r="S26" i="80"/>
  <c r="S25" i="80"/>
  <c r="S24" i="80"/>
  <c r="T18" i="80"/>
  <c r="R44" i="75"/>
  <c r="R73" i="75" s="1"/>
  <c r="R75" i="75" s="1"/>
  <c r="V8" i="75"/>
  <c r="W7" i="75"/>
  <c r="U19" i="75"/>
  <c r="U72" i="75" s="1"/>
  <c r="O77" i="75"/>
  <c r="O79" i="75" s="1"/>
  <c r="O80" i="75" s="1"/>
  <c r="O22" i="75"/>
  <c r="O76" i="75"/>
  <c r="S36" i="75"/>
  <c r="S35" i="75"/>
  <c r="S34" i="75"/>
  <c r="S33" i="75"/>
  <c r="S32" i="75"/>
  <c r="S31" i="75"/>
  <c r="S30" i="75"/>
  <c r="S29" i="75"/>
  <c r="S28" i="75"/>
  <c r="S27" i="75"/>
  <c r="S26" i="75"/>
  <c r="S25" i="75"/>
  <c r="S24" i="75"/>
  <c r="T18" i="75"/>
  <c r="Q83" i="87" l="1"/>
  <c r="O4" i="82"/>
  <c r="N81" i="75"/>
  <c r="L24" i="82"/>
  <c r="R81" i="87"/>
  <c r="P20" i="82"/>
  <c r="L23" i="82"/>
  <c r="M22" i="82"/>
  <c r="P81" i="83"/>
  <c r="N22" i="82"/>
  <c r="R75" i="84"/>
  <c r="L21" i="82"/>
  <c r="W75" i="87"/>
  <c r="S78" i="87"/>
  <c r="W47" i="87"/>
  <c r="T77" i="87"/>
  <c r="T79" i="87" s="1"/>
  <c r="T80" i="87" s="1"/>
  <c r="T76" i="87"/>
  <c r="S84" i="87"/>
  <c r="Q14" i="82" s="1"/>
  <c r="T22" i="87"/>
  <c r="X69" i="87"/>
  <c r="X74" i="87" s="1"/>
  <c r="E51" i="87"/>
  <c r="X44" i="87"/>
  <c r="X73" i="87" s="1"/>
  <c r="E26" i="87"/>
  <c r="Y67" i="87"/>
  <c r="Y66" i="87"/>
  <c r="Y65" i="87"/>
  <c r="Y64" i="87"/>
  <c r="Y63" i="87"/>
  <c r="Y62" i="87"/>
  <c r="Y61" i="87"/>
  <c r="Y60" i="87"/>
  <c r="Y59" i="87"/>
  <c r="Y58" i="87"/>
  <c r="Y57" i="87"/>
  <c r="Y56" i="87"/>
  <c r="Y55" i="87"/>
  <c r="Y54" i="87"/>
  <c r="Y53" i="87"/>
  <c r="Y52" i="87"/>
  <c r="Y39" i="87"/>
  <c r="Y35" i="87"/>
  <c r="Y27" i="87"/>
  <c r="Y28" i="87"/>
  <c r="Y42" i="87"/>
  <c r="Y38" i="87"/>
  <c r="Y34" i="87"/>
  <c r="Y31" i="87"/>
  <c r="Y29" i="87"/>
  <c r="Y41" i="87"/>
  <c r="Y37" i="87"/>
  <c r="Y33" i="87"/>
  <c r="Y40" i="87"/>
  <c r="Y36" i="87"/>
  <c r="Y32" i="87"/>
  <c r="Y30" i="87"/>
  <c r="Z18" i="87"/>
  <c r="S69" i="75"/>
  <c r="S74" i="75" s="1"/>
  <c r="T60" i="83"/>
  <c r="T52" i="83"/>
  <c r="T61" i="83"/>
  <c r="T53" i="83"/>
  <c r="T62" i="83"/>
  <c r="T54" i="83"/>
  <c r="T55" i="83"/>
  <c r="T56" i="83"/>
  <c r="T57" i="83"/>
  <c r="T49" i="83"/>
  <c r="T58" i="83"/>
  <c r="T50" i="83"/>
  <c r="T59" i="83"/>
  <c r="T51" i="83"/>
  <c r="T46" i="80"/>
  <c r="T21" i="80" s="1"/>
  <c r="T46" i="84"/>
  <c r="T21" i="84" s="1"/>
  <c r="T46" i="83"/>
  <c r="T21" i="83" s="1"/>
  <c r="T62" i="80"/>
  <c r="T54" i="80"/>
  <c r="T55" i="80"/>
  <c r="T56" i="80"/>
  <c r="T57" i="80"/>
  <c r="T49" i="80"/>
  <c r="T58" i="80"/>
  <c r="T59" i="80"/>
  <c r="T51" i="80"/>
  <c r="T60" i="80"/>
  <c r="T61" i="80"/>
  <c r="T52" i="80"/>
  <c r="T50" i="80"/>
  <c r="T53" i="80"/>
  <c r="T60" i="75"/>
  <c r="T52" i="75"/>
  <c r="T61" i="75"/>
  <c r="T53" i="75"/>
  <c r="T62" i="75"/>
  <c r="T54" i="75"/>
  <c r="T55" i="75"/>
  <c r="T56" i="75"/>
  <c r="T57" i="75"/>
  <c r="T49" i="75"/>
  <c r="T58" i="75"/>
  <c r="T50" i="75"/>
  <c r="T51" i="75"/>
  <c r="T59" i="75"/>
  <c r="T60" i="84"/>
  <c r="T52" i="84"/>
  <c r="T61" i="84"/>
  <c r="T53" i="84"/>
  <c r="T62" i="84"/>
  <c r="T54" i="84"/>
  <c r="T55" i="84"/>
  <c r="T56" i="84"/>
  <c r="T57" i="84"/>
  <c r="T58" i="84"/>
  <c r="T51" i="84"/>
  <c r="T49" i="84"/>
  <c r="T50" i="84"/>
  <c r="T59" i="84"/>
  <c r="U46" i="75"/>
  <c r="U21" i="75" s="1"/>
  <c r="N81" i="84"/>
  <c r="N81" i="80"/>
  <c r="R47" i="80"/>
  <c r="O79" i="84"/>
  <c r="O80" i="84" s="1"/>
  <c r="S69" i="84"/>
  <c r="S74" i="84" s="1"/>
  <c r="O79" i="80"/>
  <c r="O80" i="80" s="1"/>
  <c r="O81" i="83"/>
  <c r="S69" i="83"/>
  <c r="S74" i="83" s="1"/>
  <c r="R47" i="75"/>
  <c r="R47" i="83"/>
  <c r="O78" i="75"/>
  <c r="Q79" i="83"/>
  <c r="Q80" i="83" s="1"/>
  <c r="S69" i="80"/>
  <c r="S74" i="80" s="1"/>
  <c r="R47" i="84"/>
  <c r="O78" i="80"/>
  <c r="O78" i="84"/>
  <c r="P84" i="83"/>
  <c r="N16" i="82" s="1"/>
  <c r="Q22" i="83"/>
  <c r="Q84" i="83" s="1"/>
  <c r="O16" i="82" s="1"/>
  <c r="Q76" i="83"/>
  <c r="Q78" i="83" s="1"/>
  <c r="L18" i="82"/>
  <c r="P22" i="84"/>
  <c r="P77" i="84"/>
  <c r="P76" i="84"/>
  <c r="O84" i="84"/>
  <c r="M17" i="82" s="1"/>
  <c r="P76" i="80"/>
  <c r="O84" i="80"/>
  <c r="M15" i="82" s="1"/>
  <c r="P77" i="80"/>
  <c r="P22" i="80"/>
  <c r="O84" i="75"/>
  <c r="T37" i="84"/>
  <c r="T36" i="84"/>
  <c r="T35" i="84"/>
  <c r="T34" i="84"/>
  <c r="T33" i="84"/>
  <c r="T32" i="84"/>
  <c r="T31" i="84"/>
  <c r="T30" i="84"/>
  <c r="T29" i="84"/>
  <c r="T28" i="84"/>
  <c r="T27" i="84"/>
  <c r="T26" i="84"/>
  <c r="T25" i="84"/>
  <c r="T24" i="84"/>
  <c r="U18" i="84"/>
  <c r="S44" i="84"/>
  <c r="S73" i="84" s="1"/>
  <c r="S75" i="84" s="1"/>
  <c r="T37" i="83"/>
  <c r="T36" i="83"/>
  <c r="T35" i="83"/>
  <c r="T34" i="83"/>
  <c r="T33" i="83"/>
  <c r="T32" i="83"/>
  <c r="T31" i="83"/>
  <c r="T30" i="83"/>
  <c r="T29" i="83"/>
  <c r="T28" i="83"/>
  <c r="T27" i="83"/>
  <c r="T26" i="83"/>
  <c r="T25" i="83"/>
  <c r="T24" i="83"/>
  <c r="U18" i="83"/>
  <c r="S44" i="83"/>
  <c r="S73" i="83" s="1"/>
  <c r="S44" i="80"/>
  <c r="S73" i="80" s="1"/>
  <c r="X7" i="80"/>
  <c r="T37" i="80"/>
  <c r="T36" i="80"/>
  <c r="T35" i="80"/>
  <c r="T34" i="80"/>
  <c r="T33" i="80"/>
  <c r="T32" i="80"/>
  <c r="T31" i="80"/>
  <c r="T30" i="80"/>
  <c r="T29" i="80"/>
  <c r="T28" i="80"/>
  <c r="T27" i="80"/>
  <c r="T26" i="80"/>
  <c r="T25" i="80"/>
  <c r="T24" i="80"/>
  <c r="U18" i="80"/>
  <c r="W8" i="75"/>
  <c r="X7" i="75"/>
  <c r="T36" i="75"/>
  <c r="T34" i="75"/>
  <c r="T32" i="75"/>
  <c r="T30" i="75"/>
  <c r="T28" i="75"/>
  <c r="T26" i="75"/>
  <c r="T24" i="75"/>
  <c r="T37" i="75"/>
  <c r="T35" i="75"/>
  <c r="T33" i="75"/>
  <c r="T31" i="75"/>
  <c r="T29" i="75"/>
  <c r="T27" i="75"/>
  <c r="T25" i="75"/>
  <c r="U18" i="75"/>
  <c r="V19" i="75"/>
  <c r="V72" i="75" s="1"/>
  <c r="S44" i="75"/>
  <c r="S73" i="75" s="1"/>
  <c r="S75" i="75" s="1"/>
  <c r="P77" i="75"/>
  <c r="P79" i="75" s="1"/>
  <c r="P80" i="75" s="1"/>
  <c r="P76" i="75"/>
  <c r="P22" i="75"/>
  <c r="S81" i="87" l="1"/>
  <c r="Q20" i="82"/>
  <c r="R83" i="87"/>
  <c r="P4" i="82"/>
  <c r="S75" i="80"/>
  <c r="O81" i="75"/>
  <c r="M24" i="82"/>
  <c r="M21" i="82"/>
  <c r="O22" i="82"/>
  <c r="M23" i="82"/>
  <c r="X47" i="87"/>
  <c r="X75" i="87"/>
  <c r="Y44" i="87"/>
  <c r="Y73" i="87" s="1"/>
  <c r="E27" i="87"/>
  <c r="T78" i="87"/>
  <c r="Y69" i="87"/>
  <c r="Y74" i="87" s="1"/>
  <c r="E52" i="87"/>
  <c r="Z68" i="87"/>
  <c r="Z67" i="87"/>
  <c r="Z66" i="87"/>
  <c r="Z65" i="87"/>
  <c r="Z64" i="87"/>
  <c r="Z63" i="87"/>
  <c r="Z62" i="87"/>
  <c r="Z61" i="87"/>
  <c r="Z60" i="87"/>
  <c r="Z59" i="87"/>
  <c r="Z58" i="87"/>
  <c r="Z57" i="87"/>
  <c r="Z56" i="87"/>
  <c r="Z55" i="87"/>
  <c r="Z54" i="87"/>
  <c r="Z53" i="87"/>
  <c r="Z43" i="87"/>
  <c r="Z42" i="87"/>
  <c r="Z41" i="87"/>
  <c r="Z40" i="87"/>
  <c r="Z39" i="87"/>
  <c r="Z38" i="87"/>
  <c r="Z37" i="87"/>
  <c r="Z36" i="87"/>
  <c r="Z35" i="87"/>
  <c r="Z34" i="87"/>
  <c r="Z33" i="87"/>
  <c r="Z32" i="87"/>
  <c r="Z31" i="87"/>
  <c r="Z30" i="87"/>
  <c r="Z29" i="87"/>
  <c r="Z28" i="87"/>
  <c r="AA18" i="87"/>
  <c r="U77" i="87"/>
  <c r="U79" i="87" s="1"/>
  <c r="U80" i="87" s="1"/>
  <c r="U76" i="87"/>
  <c r="T84" i="87"/>
  <c r="R14" i="82" s="1"/>
  <c r="U22" i="87"/>
  <c r="S75" i="83"/>
  <c r="T69" i="83"/>
  <c r="T74" i="83" s="1"/>
  <c r="U61" i="83"/>
  <c r="U53" i="83"/>
  <c r="U62" i="83"/>
  <c r="U54" i="83"/>
  <c r="U63" i="83"/>
  <c r="U55" i="83"/>
  <c r="U56" i="83"/>
  <c r="U57" i="83"/>
  <c r="U49" i="83"/>
  <c r="U58" i="83"/>
  <c r="U50" i="83"/>
  <c r="U59" i="83"/>
  <c r="U51" i="83"/>
  <c r="U52" i="83"/>
  <c r="U60" i="83"/>
  <c r="U61" i="84"/>
  <c r="U53" i="84"/>
  <c r="U62" i="84"/>
  <c r="U54" i="84"/>
  <c r="U63" i="84"/>
  <c r="U55" i="84"/>
  <c r="U56" i="84"/>
  <c r="U57" i="84"/>
  <c r="U58" i="84"/>
  <c r="U59" i="84"/>
  <c r="U51" i="84"/>
  <c r="U49" i="84"/>
  <c r="U52" i="84"/>
  <c r="U60" i="84"/>
  <c r="U50" i="84"/>
  <c r="U63" i="80"/>
  <c r="U55" i="80"/>
  <c r="U56" i="80"/>
  <c r="U57" i="80"/>
  <c r="U49" i="80"/>
  <c r="U58" i="80"/>
  <c r="U50" i="80"/>
  <c r="U59" i="80"/>
  <c r="U51" i="80"/>
  <c r="U60" i="80"/>
  <c r="U52" i="80"/>
  <c r="U61" i="80"/>
  <c r="U54" i="80"/>
  <c r="U62" i="80"/>
  <c r="U53" i="80"/>
  <c r="U46" i="84"/>
  <c r="U21" i="84" s="1"/>
  <c r="U46" i="80"/>
  <c r="U21" i="80" s="1"/>
  <c r="U46" i="83"/>
  <c r="U21" i="83" s="1"/>
  <c r="V46" i="75"/>
  <c r="V21" i="75" s="1"/>
  <c r="U61" i="75"/>
  <c r="U53" i="75"/>
  <c r="U62" i="75"/>
  <c r="U54" i="75"/>
  <c r="U63" i="75"/>
  <c r="U55" i="75"/>
  <c r="U56" i="75"/>
  <c r="U57" i="75"/>
  <c r="U58" i="75"/>
  <c r="U50" i="75"/>
  <c r="U59" i="75"/>
  <c r="U51" i="75"/>
  <c r="U49" i="75"/>
  <c r="U52" i="75"/>
  <c r="U60" i="75"/>
  <c r="O81" i="80"/>
  <c r="S47" i="75"/>
  <c r="P79" i="80"/>
  <c r="P80" i="80" s="1"/>
  <c r="Q81" i="83"/>
  <c r="O81" i="84"/>
  <c r="S47" i="80"/>
  <c r="S47" i="83"/>
  <c r="T69" i="84"/>
  <c r="T74" i="84" s="1"/>
  <c r="T69" i="80"/>
  <c r="T74" i="80" s="1"/>
  <c r="P79" i="84"/>
  <c r="P80" i="84" s="1"/>
  <c r="T69" i="75"/>
  <c r="T74" i="75" s="1"/>
  <c r="P78" i="75"/>
  <c r="S47" i="84"/>
  <c r="P78" i="80"/>
  <c r="P78" i="84"/>
  <c r="R77" i="83"/>
  <c r="R22" i="83"/>
  <c r="S77" i="83" s="1"/>
  <c r="R76" i="83"/>
  <c r="Q77" i="80"/>
  <c r="Q76" i="80"/>
  <c r="P84" i="80"/>
  <c r="N15" i="82" s="1"/>
  <c r="Q22" i="80"/>
  <c r="M18" i="82"/>
  <c r="P84" i="75"/>
  <c r="Q77" i="84"/>
  <c r="Q76" i="84"/>
  <c r="P84" i="84"/>
  <c r="N17" i="82" s="1"/>
  <c r="Q22" i="84"/>
  <c r="T44" i="84"/>
  <c r="T73" i="84" s="1"/>
  <c r="U38" i="84"/>
  <c r="U37" i="84"/>
  <c r="U36" i="84"/>
  <c r="U35" i="84"/>
  <c r="U34" i="84"/>
  <c r="U33" i="84"/>
  <c r="U32" i="84"/>
  <c r="U31" i="84"/>
  <c r="U30" i="84"/>
  <c r="U29" i="84"/>
  <c r="U28" i="84"/>
  <c r="U27" i="84"/>
  <c r="U26" i="84"/>
  <c r="U25" i="84"/>
  <c r="U24" i="84"/>
  <c r="V18" i="84"/>
  <c r="T44" i="83"/>
  <c r="T73" i="83" s="1"/>
  <c r="U35" i="83"/>
  <c r="U31" i="83"/>
  <c r="U37" i="83"/>
  <c r="U36" i="83"/>
  <c r="U32" i="83"/>
  <c r="U28" i="83"/>
  <c r="U27" i="83"/>
  <c r="U26" i="83"/>
  <c r="U25" i="83"/>
  <c r="V18" i="83"/>
  <c r="U29" i="83"/>
  <c r="U24" i="83"/>
  <c r="U33" i="83"/>
  <c r="U38" i="83"/>
  <c r="U34" i="83"/>
  <c r="U30" i="83"/>
  <c r="T44" i="80"/>
  <c r="T73" i="80" s="1"/>
  <c r="Y7" i="80"/>
  <c r="U38" i="80"/>
  <c r="U37" i="80"/>
  <c r="U36" i="80"/>
  <c r="U35" i="80"/>
  <c r="U34" i="80"/>
  <c r="U33" i="80"/>
  <c r="U32" i="80"/>
  <c r="U31" i="80"/>
  <c r="U30" i="80"/>
  <c r="U29" i="80"/>
  <c r="U28" i="80"/>
  <c r="U27" i="80"/>
  <c r="U26" i="80"/>
  <c r="U25" i="80"/>
  <c r="V18" i="80"/>
  <c r="U24" i="80"/>
  <c r="X8" i="75"/>
  <c r="Y7" i="75"/>
  <c r="Q76" i="75"/>
  <c r="Q77" i="75"/>
  <c r="Q79" i="75" s="1"/>
  <c r="Q80" i="75" s="1"/>
  <c r="Q22" i="75"/>
  <c r="U38" i="75"/>
  <c r="U37" i="75"/>
  <c r="U36" i="75"/>
  <c r="U35" i="75"/>
  <c r="U34" i="75"/>
  <c r="U33" i="75"/>
  <c r="U32" i="75"/>
  <c r="U31" i="75"/>
  <c r="U30" i="75"/>
  <c r="U29" i="75"/>
  <c r="U28" i="75"/>
  <c r="U27" i="75"/>
  <c r="U26" i="75"/>
  <c r="U25" i="75"/>
  <c r="U24" i="75"/>
  <c r="V18" i="75"/>
  <c r="T44" i="75"/>
  <c r="T73" i="75" s="1"/>
  <c r="T75" i="75" s="1"/>
  <c r="W19" i="75"/>
  <c r="W72" i="75" s="1"/>
  <c r="P81" i="75" l="1"/>
  <c r="N24" i="82"/>
  <c r="T81" i="87"/>
  <c r="R20" i="82"/>
  <c r="Y47" i="87"/>
  <c r="S83" i="87"/>
  <c r="Q4" i="82"/>
  <c r="T75" i="83"/>
  <c r="T75" i="80"/>
  <c r="N23" i="82"/>
  <c r="T75" i="84"/>
  <c r="N21" i="82"/>
  <c r="Y75" i="87"/>
  <c r="U78" i="87"/>
  <c r="AA56" i="87"/>
  <c r="AA55" i="87"/>
  <c r="AA54" i="87"/>
  <c r="AA68" i="87"/>
  <c r="AA66" i="87"/>
  <c r="AA64" i="87"/>
  <c r="AA62" i="87"/>
  <c r="AA60" i="87"/>
  <c r="AA57" i="87"/>
  <c r="AA43" i="87"/>
  <c r="AA42" i="87"/>
  <c r="AA41" i="87"/>
  <c r="AA40" i="87"/>
  <c r="AA39" i="87"/>
  <c r="AA38" i="87"/>
  <c r="AA37" i="87"/>
  <c r="AA36" i="87"/>
  <c r="AA35" i="87"/>
  <c r="AA34" i="87"/>
  <c r="AA33" i="87"/>
  <c r="AA32" i="87"/>
  <c r="AA31" i="87"/>
  <c r="AA30" i="87"/>
  <c r="AA29" i="87"/>
  <c r="AA58" i="87"/>
  <c r="AA67" i="87"/>
  <c r="AA65" i="87"/>
  <c r="AA63" i="87"/>
  <c r="AA61" i="87"/>
  <c r="AA59" i="87"/>
  <c r="AB18" i="87"/>
  <c r="Z44" i="87"/>
  <c r="Z73" i="87" s="1"/>
  <c r="E28" i="87"/>
  <c r="Z69" i="87"/>
  <c r="Z74" i="87" s="1"/>
  <c r="E53" i="87"/>
  <c r="V76" i="87"/>
  <c r="U84" i="87"/>
  <c r="S14" i="82" s="1"/>
  <c r="V77" i="87"/>
  <c r="V79" i="87" s="1"/>
  <c r="V80" i="87" s="1"/>
  <c r="V22" i="87"/>
  <c r="V46" i="84"/>
  <c r="V21" i="84" s="1"/>
  <c r="V62" i="84"/>
  <c r="V54" i="84"/>
  <c r="V63" i="84"/>
  <c r="V55" i="84"/>
  <c r="V64" i="84"/>
  <c r="V56" i="84"/>
  <c r="V57" i="84"/>
  <c r="V49" i="84"/>
  <c r="V58" i="84"/>
  <c r="V50" i="84"/>
  <c r="V59" i="84"/>
  <c r="V60" i="84"/>
  <c r="V52" i="84"/>
  <c r="V53" i="84"/>
  <c r="V61" i="84"/>
  <c r="V51" i="84"/>
  <c r="V64" i="80"/>
  <c r="V56" i="80"/>
  <c r="V57" i="80"/>
  <c r="V49" i="80"/>
  <c r="V58" i="80"/>
  <c r="V50" i="80"/>
  <c r="V59" i="80"/>
  <c r="V51" i="80"/>
  <c r="V60" i="80"/>
  <c r="V52" i="80"/>
  <c r="V61" i="80"/>
  <c r="V53" i="80"/>
  <c r="V62" i="80"/>
  <c r="V54" i="80"/>
  <c r="V63" i="80"/>
  <c r="V55" i="80"/>
  <c r="W46" i="75"/>
  <c r="W21" i="75" s="1"/>
  <c r="V46" i="83"/>
  <c r="V21" i="83" s="1"/>
  <c r="V62" i="83"/>
  <c r="V54" i="83"/>
  <c r="V63" i="83"/>
  <c r="V55" i="83"/>
  <c r="V64" i="83"/>
  <c r="V56" i="83"/>
  <c r="V57" i="83"/>
  <c r="V49" i="83"/>
  <c r="V58" i="83"/>
  <c r="V50" i="83"/>
  <c r="V59" i="83"/>
  <c r="V51" i="83"/>
  <c r="V60" i="83"/>
  <c r="V52" i="83"/>
  <c r="V53" i="83"/>
  <c r="V61" i="83"/>
  <c r="V62" i="75"/>
  <c r="V54" i="75"/>
  <c r="V63" i="75"/>
  <c r="V55" i="75"/>
  <c r="V64" i="75"/>
  <c r="V56" i="75"/>
  <c r="V57" i="75"/>
  <c r="V49" i="75"/>
  <c r="V58" i="75"/>
  <c r="V50" i="75"/>
  <c r="V59" i="75"/>
  <c r="V51" i="75"/>
  <c r="V60" i="75"/>
  <c r="V52" i="75"/>
  <c r="V53" i="75"/>
  <c r="V61" i="75"/>
  <c r="V46" i="80"/>
  <c r="V21" i="80" s="1"/>
  <c r="U69" i="83"/>
  <c r="U74" i="83" s="1"/>
  <c r="S79" i="83"/>
  <c r="S80" i="83" s="1"/>
  <c r="T47" i="80"/>
  <c r="T47" i="83"/>
  <c r="U69" i="84"/>
  <c r="U74" i="84" s="1"/>
  <c r="R79" i="83"/>
  <c r="R80" i="83" s="1"/>
  <c r="P81" i="84"/>
  <c r="T47" i="84"/>
  <c r="U69" i="80"/>
  <c r="U74" i="80" s="1"/>
  <c r="Q79" i="80"/>
  <c r="Q80" i="80" s="1"/>
  <c r="P81" i="80"/>
  <c r="T47" i="75"/>
  <c r="Q79" i="84"/>
  <c r="Q80" i="84" s="1"/>
  <c r="U69" i="75"/>
  <c r="U74" i="75" s="1"/>
  <c r="Q78" i="75"/>
  <c r="Q78" i="84"/>
  <c r="Q78" i="80"/>
  <c r="R78" i="83"/>
  <c r="R84" i="83"/>
  <c r="P16" i="82" s="1"/>
  <c r="S22" i="83"/>
  <c r="T76" i="83" s="1"/>
  <c r="S76" i="83"/>
  <c r="S78" i="83" s="1"/>
  <c r="Q22" i="82" s="1"/>
  <c r="N18" i="82"/>
  <c r="Q84" i="80"/>
  <c r="O15" i="82" s="1"/>
  <c r="R77" i="80"/>
  <c r="R76" i="80"/>
  <c r="R22" i="80"/>
  <c r="Q84" i="75"/>
  <c r="Q84" i="84"/>
  <c r="O17" i="82" s="1"/>
  <c r="R77" i="84"/>
  <c r="R76" i="84"/>
  <c r="R22" i="84"/>
  <c r="V38" i="84"/>
  <c r="V36" i="84"/>
  <c r="V34" i="84"/>
  <c r="V32" i="84"/>
  <c r="V30" i="84"/>
  <c r="V28" i="84"/>
  <c r="V26" i="84"/>
  <c r="V24" i="84"/>
  <c r="E24" i="84" s="1"/>
  <c r="V39" i="84"/>
  <c r="V37" i="84"/>
  <c r="V35" i="84"/>
  <c r="V33" i="84"/>
  <c r="V31" i="84"/>
  <c r="V29" i="84"/>
  <c r="V27" i="84"/>
  <c r="W18" i="84"/>
  <c r="V25" i="84"/>
  <c r="U44" i="84"/>
  <c r="U73" i="84" s="1"/>
  <c r="U44" i="83"/>
  <c r="U73" i="83" s="1"/>
  <c r="V39" i="83"/>
  <c r="V35" i="83"/>
  <c r="V31" i="83"/>
  <c r="V36" i="83"/>
  <c r="V32" i="83"/>
  <c r="V28" i="83"/>
  <c r="V27" i="83"/>
  <c r="V26" i="83"/>
  <c r="V25" i="83"/>
  <c r="W18" i="83"/>
  <c r="V24" i="83"/>
  <c r="E24" i="83" s="1"/>
  <c r="V37" i="83"/>
  <c r="V33" i="83"/>
  <c r="V29" i="83"/>
  <c r="V38" i="83"/>
  <c r="V34" i="83"/>
  <c r="V30" i="83"/>
  <c r="Z7" i="80"/>
  <c r="AA7" i="80" s="1"/>
  <c r="AB7" i="80" s="1"/>
  <c r="AC7" i="80" s="1"/>
  <c r="AD7" i="80" s="1"/>
  <c r="AE7" i="80" s="1"/>
  <c r="AF7" i="80" s="1"/>
  <c r="AG7" i="80" s="1"/>
  <c r="AH7" i="80" s="1"/>
  <c r="AI7" i="80" s="1"/>
  <c r="AJ7" i="80" s="1"/>
  <c r="AK7" i="80" s="1"/>
  <c r="AL7" i="80" s="1"/>
  <c r="AM7" i="80" s="1"/>
  <c r="AN7" i="80" s="1"/>
  <c r="AO7" i="80" s="1"/>
  <c r="U44" i="80"/>
  <c r="U73" i="80" s="1"/>
  <c r="V38" i="80"/>
  <c r="V36" i="80"/>
  <c r="V34" i="80"/>
  <c r="V32" i="80"/>
  <c r="V30" i="80"/>
  <c r="V28" i="80"/>
  <c r="V25" i="80"/>
  <c r="W18" i="80"/>
  <c r="V24" i="80"/>
  <c r="E24" i="80" s="1"/>
  <c r="V26" i="80"/>
  <c r="V39" i="80"/>
  <c r="V37" i="80"/>
  <c r="V35" i="80"/>
  <c r="V33" i="80"/>
  <c r="V31" i="80"/>
  <c r="V29" i="80"/>
  <c r="V27" i="80"/>
  <c r="V39" i="75"/>
  <c r="V38" i="75"/>
  <c r="V37" i="75"/>
  <c r="V36" i="75"/>
  <c r="V35" i="75"/>
  <c r="V34" i="75"/>
  <c r="V33" i="75"/>
  <c r="V32" i="75"/>
  <c r="V31" i="75"/>
  <c r="V30" i="75"/>
  <c r="V29" i="75"/>
  <c r="V28" i="75"/>
  <c r="V27" i="75"/>
  <c r="V26" i="75"/>
  <c r="V25" i="75"/>
  <c r="V24" i="75"/>
  <c r="E24" i="75" s="1"/>
  <c r="W18" i="75"/>
  <c r="R76" i="75"/>
  <c r="R77" i="75"/>
  <c r="R79" i="75" s="1"/>
  <c r="R80" i="75" s="1"/>
  <c r="R22" i="75"/>
  <c r="U44" i="75"/>
  <c r="U73" i="75" s="1"/>
  <c r="Z7" i="75"/>
  <c r="AA7" i="75" s="1"/>
  <c r="AB7" i="75" s="1"/>
  <c r="AC7" i="75" s="1"/>
  <c r="AD7" i="75" s="1"/>
  <c r="AE7" i="75" s="1"/>
  <c r="AF7" i="75" s="1"/>
  <c r="AG7" i="75" s="1"/>
  <c r="AH7" i="75" s="1"/>
  <c r="AI7" i="75" s="1"/>
  <c r="AJ7" i="75" s="1"/>
  <c r="AK7" i="75" s="1"/>
  <c r="AL7" i="75" s="1"/>
  <c r="AM7" i="75" s="1"/>
  <c r="AN7" i="75" s="1"/>
  <c r="AO7" i="75" s="1"/>
  <c r="Y8" i="75"/>
  <c r="X19" i="75"/>
  <c r="X72" i="75" s="1"/>
  <c r="U75" i="83" l="1"/>
  <c r="U81" i="87"/>
  <c r="S20" i="82"/>
  <c r="U75" i="75"/>
  <c r="T83" i="87"/>
  <c r="R4" i="82"/>
  <c r="Q81" i="75"/>
  <c r="O24" i="82"/>
  <c r="U75" i="80"/>
  <c r="P22" i="82"/>
  <c r="O21" i="82"/>
  <c r="O23" i="82"/>
  <c r="V78" i="87"/>
  <c r="AB68" i="87"/>
  <c r="AB67" i="87"/>
  <c r="AB66" i="87"/>
  <c r="AB65" i="87"/>
  <c r="AB64" i="87"/>
  <c r="AB63" i="87"/>
  <c r="AB62" i="87"/>
  <c r="AB61" i="87"/>
  <c r="AB60" i="87"/>
  <c r="AB59" i="87"/>
  <c r="AB56" i="87"/>
  <c r="AB55" i="87"/>
  <c r="AB57" i="87"/>
  <c r="AB43" i="87"/>
  <c r="AB42" i="87"/>
  <c r="AB41" i="87"/>
  <c r="AB40" i="87"/>
  <c r="AB39" i="87"/>
  <c r="AB38" i="87"/>
  <c r="AB37" i="87"/>
  <c r="AB36" i="87"/>
  <c r="AB35" i="87"/>
  <c r="AB34" i="87"/>
  <c r="AB33" i="87"/>
  <c r="AB32" i="87"/>
  <c r="AB31" i="87"/>
  <c r="AB30" i="87"/>
  <c r="AB58" i="87"/>
  <c r="AC18" i="87"/>
  <c r="Z47" i="87"/>
  <c r="AA44" i="87"/>
  <c r="AA73" i="87" s="1"/>
  <c r="E29" i="87"/>
  <c r="W76" i="87"/>
  <c r="V84" i="87"/>
  <c r="T14" i="82" s="1"/>
  <c r="W77" i="87"/>
  <c r="W79" i="87" s="1"/>
  <c r="W80" i="87" s="1"/>
  <c r="W22" i="87"/>
  <c r="AA69" i="87"/>
  <c r="AA74" i="87" s="1"/>
  <c r="E54" i="87"/>
  <c r="Z75" i="87"/>
  <c r="R81" i="83"/>
  <c r="U75" i="84"/>
  <c r="X46" i="75"/>
  <c r="X21" i="75" s="1"/>
  <c r="W46" i="80"/>
  <c r="W21" i="80" s="1"/>
  <c r="W63" i="84"/>
  <c r="W55" i="84"/>
  <c r="W64" i="84"/>
  <c r="W56" i="84"/>
  <c r="W65" i="84"/>
  <c r="W57" i="84"/>
  <c r="W58" i="84"/>
  <c r="W50" i="84"/>
  <c r="W59" i="84"/>
  <c r="W51" i="84"/>
  <c r="W60" i="84"/>
  <c r="W52" i="84"/>
  <c r="W61" i="84"/>
  <c r="W53" i="84"/>
  <c r="W54" i="84"/>
  <c r="W62" i="84"/>
  <c r="W63" i="75"/>
  <c r="W55" i="75"/>
  <c r="W64" i="75"/>
  <c r="W56" i="75"/>
  <c r="W65" i="75"/>
  <c r="W57" i="75"/>
  <c r="W58" i="75"/>
  <c r="W50" i="75"/>
  <c r="W59" i="75"/>
  <c r="W51" i="75"/>
  <c r="W60" i="75"/>
  <c r="W52" i="75"/>
  <c r="W61" i="75"/>
  <c r="W53" i="75"/>
  <c r="W54" i="75"/>
  <c r="W62" i="75"/>
  <c r="W63" i="83"/>
  <c r="W55" i="83"/>
  <c r="W64" i="83"/>
  <c r="W56" i="83"/>
  <c r="W65" i="83"/>
  <c r="W57" i="83"/>
  <c r="W58" i="83"/>
  <c r="W50" i="83"/>
  <c r="W59" i="83"/>
  <c r="W51" i="83"/>
  <c r="W60" i="83"/>
  <c r="W52" i="83"/>
  <c r="W61" i="83"/>
  <c r="W53" i="83"/>
  <c r="W54" i="83"/>
  <c r="W62" i="83"/>
  <c r="W65" i="80"/>
  <c r="W57" i="80"/>
  <c r="W58" i="80"/>
  <c r="W50" i="80"/>
  <c r="W59" i="80"/>
  <c r="W51" i="80"/>
  <c r="W60" i="80"/>
  <c r="W52" i="80"/>
  <c r="W61" i="80"/>
  <c r="W53" i="80"/>
  <c r="W62" i="80"/>
  <c r="W54" i="80"/>
  <c r="W63" i="80"/>
  <c r="W64" i="80"/>
  <c r="W56" i="80"/>
  <c r="W55" i="80"/>
  <c r="W46" i="84"/>
  <c r="W21" i="84" s="1"/>
  <c r="W46" i="83"/>
  <c r="W21" i="83" s="1"/>
  <c r="S81" i="83"/>
  <c r="U47" i="84"/>
  <c r="V69" i="84"/>
  <c r="V74" i="84" s="1"/>
  <c r="E49" i="84"/>
  <c r="Q81" i="80"/>
  <c r="U47" i="83"/>
  <c r="Q81" i="84"/>
  <c r="U47" i="80"/>
  <c r="R79" i="80"/>
  <c r="R80" i="80" s="1"/>
  <c r="V69" i="80"/>
  <c r="V74" i="80" s="1"/>
  <c r="E49" i="80"/>
  <c r="R78" i="75"/>
  <c r="R79" i="84"/>
  <c r="R80" i="84" s="1"/>
  <c r="V69" i="83"/>
  <c r="V74" i="83" s="1"/>
  <c r="E49" i="83"/>
  <c r="V69" i="75"/>
  <c r="V74" i="75" s="1"/>
  <c r="E49" i="75"/>
  <c r="U47" i="75"/>
  <c r="T22" i="83"/>
  <c r="U76" i="83" s="1"/>
  <c r="R78" i="80"/>
  <c r="P21" i="82" s="1"/>
  <c r="R78" i="84"/>
  <c r="T77" i="83"/>
  <c r="S84" i="83"/>
  <c r="Q16" i="82" s="1"/>
  <c r="R84" i="75"/>
  <c r="S77" i="84"/>
  <c r="S76" i="84"/>
  <c r="R84" i="84"/>
  <c r="P17" i="82" s="1"/>
  <c r="S22" i="84"/>
  <c r="S77" i="80"/>
  <c r="S76" i="80"/>
  <c r="S22" i="80"/>
  <c r="R84" i="80"/>
  <c r="P15" i="82" s="1"/>
  <c r="O18" i="82"/>
  <c r="W39" i="84"/>
  <c r="W37" i="84"/>
  <c r="W33" i="84"/>
  <c r="W31" i="84"/>
  <c r="W40" i="84"/>
  <c r="W36" i="84"/>
  <c r="W32" i="84"/>
  <c r="W28" i="84"/>
  <c r="W29" i="84"/>
  <c r="W35" i="84"/>
  <c r="W27" i="84"/>
  <c r="W25" i="84"/>
  <c r="E25" i="84" s="1"/>
  <c r="X18" i="84"/>
  <c r="W38" i="84"/>
  <c r="W34" i="84"/>
  <c r="W30" i="84"/>
  <c r="W26" i="84"/>
  <c r="V44" i="84"/>
  <c r="V73" i="84" s="1"/>
  <c r="V75" i="84" s="1"/>
  <c r="V44" i="83"/>
  <c r="V73" i="83" s="1"/>
  <c r="W40" i="83"/>
  <c r="W39" i="83"/>
  <c r="W38" i="83"/>
  <c r="W37" i="83"/>
  <c r="W36" i="83"/>
  <c r="W35" i="83"/>
  <c r="W34" i="83"/>
  <c r="W33" i="83"/>
  <c r="W32" i="83"/>
  <c r="W31" i="83"/>
  <c r="W30" i="83"/>
  <c r="W29" i="83"/>
  <c r="W28" i="83"/>
  <c r="W27" i="83"/>
  <c r="W26" i="83"/>
  <c r="W25" i="83"/>
  <c r="E25" i="83" s="1"/>
  <c r="X18" i="83"/>
  <c r="V44" i="80"/>
  <c r="V73" i="80" s="1"/>
  <c r="V75" i="80" s="1"/>
  <c r="W25" i="80"/>
  <c r="E25" i="80" s="1"/>
  <c r="X18" i="80"/>
  <c r="W40" i="80"/>
  <c r="W28" i="80"/>
  <c r="W26" i="80"/>
  <c r="W30" i="80"/>
  <c r="W39" i="80"/>
  <c r="W37" i="80"/>
  <c r="W35" i="80"/>
  <c r="W33" i="80"/>
  <c r="W31" i="80"/>
  <c r="W29" i="80"/>
  <c r="W36" i="80"/>
  <c r="W27" i="80"/>
  <c r="W38" i="80"/>
  <c r="W32" i="80"/>
  <c r="W34" i="80"/>
  <c r="S76" i="75"/>
  <c r="S22" i="75"/>
  <c r="S77" i="75"/>
  <c r="S79" i="75" s="1"/>
  <c r="S80" i="75" s="1"/>
  <c r="W40" i="75"/>
  <c r="W39" i="75"/>
  <c r="W38" i="75"/>
  <c r="W37" i="75"/>
  <c r="W36" i="75"/>
  <c r="W35" i="75"/>
  <c r="W34" i="75"/>
  <c r="W33" i="75"/>
  <c r="W32" i="75"/>
  <c r="W31" i="75"/>
  <c r="W30" i="75"/>
  <c r="W29" i="75"/>
  <c r="W28" i="75"/>
  <c r="W27" i="75"/>
  <c r="W26" i="75"/>
  <c r="W25" i="75"/>
  <c r="E25" i="75" s="1"/>
  <c r="X18" i="75"/>
  <c r="Y19" i="75"/>
  <c r="E19" i="75" s="1"/>
  <c r="V44" i="75"/>
  <c r="V73" i="75" s="1"/>
  <c r="V75" i="75" s="1"/>
  <c r="AA75" i="87" l="1"/>
  <c r="R81" i="75"/>
  <c r="P24" i="82"/>
  <c r="V81" i="87"/>
  <c r="T20" i="82"/>
  <c r="U83" i="87"/>
  <c r="S4" i="82"/>
  <c r="P23" i="82"/>
  <c r="W78" i="87"/>
  <c r="AA47" i="87"/>
  <c r="AC68" i="87"/>
  <c r="AC67" i="87"/>
  <c r="AC66" i="87"/>
  <c r="AC65" i="87"/>
  <c r="AC64" i="87"/>
  <c r="AC63" i="87"/>
  <c r="AC62" i="87"/>
  <c r="AC61" i="87"/>
  <c r="AC60" i="87"/>
  <c r="AC59" i="87"/>
  <c r="AC58" i="87"/>
  <c r="AC57" i="87"/>
  <c r="AC56" i="87"/>
  <c r="AC43" i="87"/>
  <c r="AC42" i="87"/>
  <c r="AC41" i="87"/>
  <c r="AC40" i="87"/>
  <c r="AC39" i="87"/>
  <c r="AC38" i="87"/>
  <c r="AC37" i="87"/>
  <c r="AC36" i="87"/>
  <c r="AC35" i="87"/>
  <c r="AC34" i="87"/>
  <c r="AC33" i="87"/>
  <c r="AC32" i="87"/>
  <c r="AC31" i="87"/>
  <c r="AD18" i="87"/>
  <c r="AB69" i="87"/>
  <c r="AB74" i="87" s="1"/>
  <c r="E55" i="87"/>
  <c r="AB44" i="87"/>
  <c r="AB73" i="87" s="1"/>
  <c r="E30" i="87"/>
  <c r="X76" i="87"/>
  <c r="W84" i="87"/>
  <c r="U14" i="82" s="1"/>
  <c r="X77" i="87"/>
  <c r="X79" i="87" s="1"/>
  <c r="X80" i="87" s="1"/>
  <c r="X22" i="87"/>
  <c r="V75" i="83"/>
  <c r="X66" i="80"/>
  <c r="X58" i="80"/>
  <c r="X59" i="80"/>
  <c r="X51" i="80"/>
  <c r="X60" i="80"/>
  <c r="X52" i="80"/>
  <c r="X61" i="80"/>
  <c r="X53" i="80"/>
  <c r="X62" i="80"/>
  <c r="X54" i="80"/>
  <c r="X63" i="80"/>
  <c r="X55" i="80"/>
  <c r="X64" i="80"/>
  <c r="X65" i="80"/>
  <c r="X56" i="80"/>
  <c r="X57" i="80"/>
  <c r="X64" i="84"/>
  <c r="X56" i="84"/>
  <c r="X65" i="84"/>
  <c r="X57" i="84"/>
  <c r="X66" i="84"/>
  <c r="X58" i="84"/>
  <c r="X59" i="84"/>
  <c r="X51" i="84"/>
  <c r="X60" i="84"/>
  <c r="X52" i="84"/>
  <c r="X61" i="84"/>
  <c r="X53" i="84"/>
  <c r="X62" i="84"/>
  <c r="X54" i="84"/>
  <c r="X63" i="84"/>
  <c r="X55" i="84"/>
  <c r="X46" i="84"/>
  <c r="X21" i="84" s="1"/>
  <c r="Y46" i="75"/>
  <c r="Y21" i="75" s="1"/>
  <c r="E21" i="75" s="1"/>
  <c r="X64" i="83"/>
  <c r="X56" i="83"/>
  <c r="X65" i="83"/>
  <c r="X57" i="83"/>
  <c r="X66" i="83"/>
  <c r="X58" i="83"/>
  <c r="X59" i="83"/>
  <c r="X51" i="83"/>
  <c r="X60" i="83"/>
  <c r="X52" i="83"/>
  <c r="X61" i="83"/>
  <c r="X53" i="83"/>
  <c r="X62" i="83"/>
  <c r="X54" i="83"/>
  <c r="X63" i="83"/>
  <c r="X55" i="83"/>
  <c r="X46" i="83"/>
  <c r="X21" i="83" s="1"/>
  <c r="X64" i="75"/>
  <c r="X56" i="75"/>
  <c r="X65" i="75"/>
  <c r="X57" i="75"/>
  <c r="X66" i="75"/>
  <c r="X58" i="75"/>
  <c r="X59" i="75"/>
  <c r="X51" i="75"/>
  <c r="X60" i="75"/>
  <c r="X52" i="75"/>
  <c r="X61" i="75"/>
  <c r="X53" i="75"/>
  <c r="X62" i="75"/>
  <c r="X54" i="75"/>
  <c r="X55" i="75"/>
  <c r="X63" i="75"/>
  <c r="X46" i="80"/>
  <c r="X21" i="80" s="1"/>
  <c r="U22" i="83"/>
  <c r="V77" i="83" s="1"/>
  <c r="R81" i="84"/>
  <c r="U77" i="83"/>
  <c r="U79" i="83" s="1"/>
  <c r="U80" i="83" s="1"/>
  <c r="T84" i="83"/>
  <c r="R16" i="82" s="1"/>
  <c r="V47" i="84"/>
  <c r="V47" i="75"/>
  <c r="V47" i="83"/>
  <c r="S78" i="75"/>
  <c r="R81" i="80"/>
  <c r="W69" i="75"/>
  <c r="W74" i="75" s="1"/>
  <c r="E50" i="75"/>
  <c r="V47" i="80"/>
  <c r="W69" i="83"/>
  <c r="W74" i="83" s="1"/>
  <c r="E50" i="83"/>
  <c r="W69" i="84"/>
  <c r="W74" i="84" s="1"/>
  <c r="E50" i="84"/>
  <c r="S79" i="80"/>
  <c r="S80" i="80" s="1"/>
  <c r="S79" i="84"/>
  <c r="S80" i="84" s="1"/>
  <c r="T79" i="83"/>
  <c r="T80" i="83" s="1"/>
  <c r="W69" i="80"/>
  <c r="W74" i="80" s="1"/>
  <c r="E50" i="80"/>
  <c r="T78" i="83"/>
  <c r="R22" i="82" s="1"/>
  <c r="S78" i="80"/>
  <c r="S78" i="84"/>
  <c r="T22" i="84"/>
  <c r="S84" i="84"/>
  <c r="Q17" i="82" s="1"/>
  <c r="T77" i="84"/>
  <c r="T76" i="84"/>
  <c r="S84" i="75"/>
  <c r="T77" i="80"/>
  <c r="T76" i="80"/>
  <c r="T22" i="80"/>
  <c r="S84" i="80"/>
  <c r="Q15" i="82" s="1"/>
  <c r="P18" i="82"/>
  <c r="X41" i="84"/>
  <c r="X40" i="84"/>
  <c r="X39" i="84"/>
  <c r="X38" i="84"/>
  <c r="X37" i="84"/>
  <c r="X36" i="84"/>
  <c r="X35" i="84"/>
  <c r="X34" i="84"/>
  <c r="X33" i="84"/>
  <c r="X32" i="84"/>
  <c r="X31" i="84"/>
  <c r="X30" i="84"/>
  <c r="X29" i="84"/>
  <c r="X28" i="84"/>
  <c r="X27" i="84"/>
  <c r="X26" i="84"/>
  <c r="E26" i="84" s="1"/>
  <c r="Y18" i="84"/>
  <c r="W44" i="84"/>
  <c r="W73" i="84" s="1"/>
  <c r="X41" i="83"/>
  <c r="X40" i="83"/>
  <c r="X39" i="83"/>
  <c r="X38" i="83"/>
  <c r="X37" i="83"/>
  <c r="X36" i="83"/>
  <c r="X35" i="83"/>
  <c r="X34" i="83"/>
  <c r="X33" i="83"/>
  <c r="X32" i="83"/>
  <c r="X31" i="83"/>
  <c r="X30" i="83"/>
  <c r="X29" i="83"/>
  <c r="X28" i="83"/>
  <c r="X27" i="83"/>
  <c r="X26" i="83"/>
  <c r="E26" i="83" s="1"/>
  <c r="Y18" i="83"/>
  <c r="W44" i="83"/>
  <c r="W73" i="83" s="1"/>
  <c r="X41" i="80"/>
  <c r="X40" i="80"/>
  <c r="X39" i="80"/>
  <c r="X38" i="80"/>
  <c r="X37" i="80"/>
  <c r="X36" i="80"/>
  <c r="X35" i="80"/>
  <c r="X34" i="80"/>
  <c r="X33" i="80"/>
  <c r="X32" i="80"/>
  <c r="X31" i="80"/>
  <c r="X30" i="80"/>
  <c r="X29" i="80"/>
  <c r="X28" i="80"/>
  <c r="X27" i="80"/>
  <c r="X26" i="80"/>
  <c r="E26" i="80" s="1"/>
  <c r="Y18" i="80"/>
  <c r="W44" i="80"/>
  <c r="W73" i="80" s="1"/>
  <c r="X41" i="75"/>
  <c r="X39" i="75"/>
  <c r="X37" i="75"/>
  <c r="X35" i="75"/>
  <c r="X33" i="75"/>
  <c r="X31" i="75"/>
  <c r="X29" i="75"/>
  <c r="X27" i="75"/>
  <c r="Y18" i="75"/>
  <c r="X40" i="75"/>
  <c r="X38" i="75"/>
  <c r="X36" i="75"/>
  <c r="X34" i="75"/>
  <c r="X32" i="75"/>
  <c r="X30" i="75"/>
  <c r="X28" i="75"/>
  <c r="X26" i="75"/>
  <c r="E26" i="75" s="1"/>
  <c r="W44" i="75"/>
  <c r="W73" i="75" s="1"/>
  <c r="T76" i="75"/>
  <c r="T77" i="75"/>
  <c r="T79" i="75" s="1"/>
  <c r="T80" i="75" s="1"/>
  <c r="T22" i="75"/>
  <c r="Y72" i="75"/>
  <c r="W75" i="84" l="1"/>
  <c r="V83" i="87"/>
  <c r="T4" i="82"/>
  <c r="W81" i="87"/>
  <c r="U20" i="82"/>
  <c r="S81" i="75"/>
  <c r="Q24" i="82"/>
  <c r="Q23" i="82"/>
  <c r="Q21" i="82"/>
  <c r="W75" i="80"/>
  <c r="W75" i="83"/>
  <c r="U78" i="83"/>
  <c r="S22" i="82" s="1"/>
  <c r="Y76" i="87"/>
  <c r="X84" i="87"/>
  <c r="V14" i="82" s="1"/>
  <c r="Y77" i="87"/>
  <c r="Y79" i="87" s="1"/>
  <c r="Y80" i="87" s="1"/>
  <c r="Y22" i="87"/>
  <c r="AD68" i="87"/>
  <c r="AD67" i="87"/>
  <c r="AD66" i="87"/>
  <c r="AD65" i="87"/>
  <c r="AD64" i="87"/>
  <c r="AD63" i="87"/>
  <c r="AD62" i="87"/>
  <c r="AD61" i="87"/>
  <c r="AD60" i="87"/>
  <c r="AD59" i="87"/>
  <c r="AD58" i="87"/>
  <c r="AD57" i="87"/>
  <c r="AD43" i="87"/>
  <c r="AD42" i="87"/>
  <c r="AD41" i="87"/>
  <c r="AD40" i="87"/>
  <c r="AD39" i="87"/>
  <c r="AD38" i="87"/>
  <c r="AD37" i="87"/>
  <c r="AD36" i="87"/>
  <c r="AD35" i="87"/>
  <c r="AD34" i="87"/>
  <c r="AD33" i="87"/>
  <c r="AD32" i="87"/>
  <c r="AE18" i="87"/>
  <c r="AC44" i="87"/>
  <c r="AC73" i="87" s="1"/>
  <c r="E31" i="87"/>
  <c r="X78" i="87"/>
  <c r="AB75" i="87"/>
  <c r="AB47" i="87"/>
  <c r="AC69" i="87"/>
  <c r="AC74" i="87" s="1"/>
  <c r="E56" i="87"/>
  <c r="W75" i="75"/>
  <c r="Y46" i="83"/>
  <c r="Y21" i="83" s="1"/>
  <c r="E21" i="83" s="1"/>
  <c r="Y65" i="75"/>
  <c r="Y57" i="75"/>
  <c r="Y66" i="75"/>
  <c r="Y58" i="75"/>
  <c r="Y67" i="75"/>
  <c r="Y59" i="75"/>
  <c r="Y60" i="75"/>
  <c r="Y52" i="75"/>
  <c r="Y61" i="75"/>
  <c r="Y53" i="75"/>
  <c r="Y62" i="75"/>
  <c r="Y54" i="75"/>
  <c r="Y63" i="75"/>
  <c r="Y55" i="75"/>
  <c r="Y56" i="75"/>
  <c r="Y64" i="75"/>
  <c r="Y65" i="84"/>
  <c r="Y57" i="84"/>
  <c r="Y66" i="84"/>
  <c r="Y58" i="84"/>
  <c r="Y67" i="84"/>
  <c r="Y59" i="84"/>
  <c r="Y60" i="84"/>
  <c r="Y52" i="84"/>
  <c r="Y61" i="84"/>
  <c r="Y53" i="84"/>
  <c r="Y62" i="84"/>
  <c r="Y54" i="84"/>
  <c r="Y63" i="84"/>
  <c r="Y55" i="84"/>
  <c r="Y56" i="84"/>
  <c r="Y64" i="84"/>
  <c r="Y46" i="80"/>
  <c r="Y21" i="80" s="1"/>
  <c r="E21" i="80" s="1"/>
  <c r="Y67" i="80"/>
  <c r="Y59" i="80"/>
  <c r="Y60" i="80"/>
  <c r="Y52" i="80"/>
  <c r="Y61" i="80"/>
  <c r="Y53" i="80"/>
  <c r="Y62" i="80"/>
  <c r="Y54" i="80"/>
  <c r="Y63" i="80"/>
  <c r="Y55" i="80"/>
  <c r="Y64" i="80"/>
  <c r="Y56" i="80"/>
  <c r="Y65" i="80"/>
  <c r="Y57" i="80"/>
  <c r="Y58" i="80"/>
  <c r="Y66" i="80"/>
  <c r="Y65" i="83"/>
  <c r="Y57" i="83"/>
  <c r="Y66" i="83"/>
  <c r="Y58" i="83"/>
  <c r="Y59" i="83"/>
  <c r="Y60" i="83"/>
  <c r="Y52" i="83"/>
  <c r="Y67" i="83"/>
  <c r="Y61" i="83"/>
  <c r="Y53" i="83"/>
  <c r="Y62" i="83"/>
  <c r="Y54" i="83"/>
  <c r="Y63" i="83"/>
  <c r="Y55" i="83"/>
  <c r="Y56" i="83"/>
  <c r="Y64" i="83"/>
  <c r="V22" i="83"/>
  <c r="Y46" i="84"/>
  <c r="Y21" i="84" s="1"/>
  <c r="E21" i="84" s="1"/>
  <c r="V76" i="83"/>
  <c r="V78" i="83" s="1"/>
  <c r="U84" i="83"/>
  <c r="S16" i="82" s="1"/>
  <c r="W47" i="80"/>
  <c r="T78" i="75"/>
  <c r="S81" i="80"/>
  <c r="T81" i="83"/>
  <c r="W47" i="83"/>
  <c r="W47" i="84"/>
  <c r="E72" i="75"/>
  <c r="T79" i="80"/>
  <c r="T80" i="80" s="1"/>
  <c r="X69" i="83"/>
  <c r="X74" i="83" s="1"/>
  <c r="E51" i="83"/>
  <c r="X69" i="80"/>
  <c r="X74" i="80" s="1"/>
  <c r="E51" i="80"/>
  <c r="S81" i="84"/>
  <c r="T79" i="84"/>
  <c r="T80" i="84" s="1"/>
  <c r="X69" i="75"/>
  <c r="X74" i="75" s="1"/>
  <c r="E51" i="75"/>
  <c r="X69" i="84"/>
  <c r="X74" i="84" s="1"/>
  <c r="E51" i="84"/>
  <c r="V79" i="83"/>
  <c r="V80" i="83" s="1"/>
  <c r="W47" i="75"/>
  <c r="T78" i="80"/>
  <c r="T78" i="84"/>
  <c r="T84" i="75"/>
  <c r="U22" i="80"/>
  <c r="U76" i="80"/>
  <c r="T84" i="80"/>
  <c r="R15" i="82" s="1"/>
  <c r="U77" i="80"/>
  <c r="Q18" i="82"/>
  <c r="T84" i="84"/>
  <c r="R17" i="82" s="1"/>
  <c r="U76" i="84"/>
  <c r="U22" i="84"/>
  <c r="U77" i="84"/>
  <c r="Y42" i="84"/>
  <c r="Y41" i="84"/>
  <c r="Y40" i="84"/>
  <c r="Y39" i="84"/>
  <c r="Y38" i="84"/>
  <c r="Y37" i="84"/>
  <c r="Y36" i="84"/>
  <c r="Y35" i="84"/>
  <c r="Y34" i="84"/>
  <c r="Y33" i="84"/>
  <c r="Y32" i="84"/>
  <c r="Y31" i="84"/>
  <c r="Y30" i="84"/>
  <c r="Y29" i="84"/>
  <c r="Y28" i="84"/>
  <c r="Y27" i="84"/>
  <c r="E27" i="84" s="1"/>
  <c r="Z18" i="84"/>
  <c r="X44" i="84"/>
  <c r="X73" i="84" s="1"/>
  <c r="Y42" i="83"/>
  <c r="Y41" i="83"/>
  <c r="Y40" i="83"/>
  <c r="Y39" i="83"/>
  <c r="Y38" i="83"/>
  <c r="Y37" i="83"/>
  <c r="Y36" i="83"/>
  <c r="Y35" i="83"/>
  <c r="Y34" i="83"/>
  <c r="Y33" i="83"/>
  <c r="Y32" i="83"/>
  <c r="Y31" i="83"/>
  <c r="Y30" i="83"/>
  <c r="Y29" i="83"/>
  <c r="Y28" i="83"/>
  <c r="Y27" i="83"/>
  <c r="E27" i="83" s="1"/>
  <c r="Z18" i="83"/>
  <c r="X44" i="83"/>
  <c r="X73" i="83" s="1"/>
  <c r="W76" i="83"/>
  <c r="V84" i="83"/>
  <c r="T16" i="82" s="1"/>
  <c r="W77" i="83"/>
  <c r="W22" i="83"/>
  <c r="X44" i="80"/>
  <c r="X73" i="80" s="1"/>
  <c r="Y42" i="80"/>
  <c r="Y41" i="80"/>
  <c r="Y40" i="80"/>
  <c r="Y39" i="80"/>
  <c r="Y38" i="80"/>
  <c r="Y37" i="80"/>
  <c r="Y36" i="80"/>
  <c r="Y35" i="80"/>
  <c r="Y34" i="80"/>
  <c r="Y33" i="80"/>
  <c r="Y32" i="80"/>
  <c r="Y31" i="80"/>
  <c r="Y30" i="80"/>
  <c r="Y29" i="80"/>
  <c r="Y28" i="80"/>
  <c r="Z18" i="80"/>
  <c r="Y27" i="80"/>
  <c r="E27" i="80" s="1"/>
  <c r="X44" i="75"/>
  <c r="X73" i="75" s="1"/>
  <c r="Y42" i="75"/>
  <c r="Y41" i="75"/>
  <c r="Y40" i="75"/>
  <c r="Y39" i="75"/>
  <c r="Y38" i="75"/>
  <c r="Y37" i="75"/>
  <c r="Y36" i="75"/>
  <c r="Y35" i="75"/>
  <c r="Y34" i="75"/>
  <c r="Y33" i="75"/>
  <c r="Y32" i="75"/>
  <c r="Y31" i="75"/>
  <c r="Y30" i="75"/>
  <c r="Y29" i="75"/>
  <c r="Y28" i="75"/>
  <c r="Y27" i="75"/>
  <c r="E27" i="75" s="1"/>
  <c r="Z18" i="75"/>
  <c r="U77" i="75"/>
  <c r="U79" i="75" s="1"/>
  <c r="U80" i="75" s="1"/>
  <c r="U76" i="75"/>
  <c r="U22" i="75"/>
  <c r="R21" i="82" l="1"/>
  <c r="X81" i="87"/>
  <c r="V20" i="82"/>
  <c r="W83" i="87"/>
  <c r="U4" i="82"/>
  <c r="T81" i="75"/>
  <c r="R24" i="82"/>
  <c r="AC75" i="87"/>
  <c r="X75" i="84"/>
  <c r="X75" i="80"/>
  <c r="X75" i="83"/>
  <c r="R23" i="82"/>
  <c r="U81" i="83"/>
  <c r="T22" i="82"/>
  <c r="AC47" i="87"/>
  <c r="Y78" i="87"/>
  <c r="AD69" i="87"/>
  <c r="AD74" i="87" s="1"/>
  <c r="E57" i="87"/>
  <c r="AE68" i="87"/>
  <c r="AE66" i="87"/>
  <c r="AE64" i="87"/>
  <c r="AE62" i="87"/>
  <c r="AE60" i="87"/>
  <c r="AE58" i="87"/>
  <c r="AE43" i="87"/>
  <c r="AE42" i="87"/>
  <c r="AE41" i="87"/>
  <c r="AE40" i="87"/>
  <c r="AE39" i="87"/>
  <c r="AE38" i="87"/>
  <c r="AE37" i="87"/>
  <c r="AE36" i="87"/>
  <c r="AE35" i="87"/>
  <c r="AE34" i="87"/>
  <c r="AE33" i="87"/>
  <c r="AE67" i="87"/>
  <c r="AE65" i="87"/>
  <c r="AF18" i="87"/>
  <c r="AE63" i="87"/>
  <c r="AE61" i="87"/>
  <c r="AE59" i="87"/>
  <c r="Y84" i="87"/>
  <c r="W14" i="82" s="1"/>
  <c r="Z77" i="87"/>
  <c r="Z79" i="87" s="1"/>
  <c r="Z80" i="87" s="1"/>
  <c r="Z76" i="87"/>
  <c r="Z22" i="87"/>
  <c r="AD44" i="87"/>
  <c r="AD73" i="87" s="1"/>
  <c r="AD75" i="87" s="1"/>
  <c r="E32" i="87"/>
  <c r="AD47" i="87"/>
  <c r="X75" i="75"/>
  <c r="Z66" i="75"/>
  <c r="Z58" i="75"/>
  <c r="Z67" i="75"/>
  <c r="Z59" i="75"/>
  <c r="Z68" i="75"/>
  <c r="Z60" i="75"/>
  <c r="Z61" i="75"/>
  <c r="Z53" i="75"/>
  <c r="Z62" i="75"/>
  <c r="Z54" i="75"/>
  <c r="Z63" i="75"/>
  <c r="Z55" i="75"/>
  <c r="Z64" i="75"/>
  <c r="Z56" i="75"/>
  <c r="Z57" i="75"/>
  <c r="Z65" i="75"/>
  <c r="Z68" i="83"/>
  <c r="Z66" i="83"/>
  <c r="Z58" i="83"/>
  <c r="Z59" i="83"/>
  <c r="Z60" i="83"/>
  <c r="Z67" i="83"/>
  <c r="Z61" i="83"/>
  <c r="Z53" i="83"/>
  <c r="Z62" i="83"/>
  <c r="Z54" i="83"/>
  <c r="Z63" i="83"/>
  <c r="Z55" i="83"/>
  <c r="Z64" i="83"/>
  <c r="Z56" i="83"/>
  <c r="Z57" i="83"/>
  <c r="Z65" i="83"/>
  <c r="Z66" i="84"/>
  <c r="Z58" i="84"/>
  <c r="Z67" i="84"/>
  <c r="Z59" i="84"/>
  <c r="Z68" i="84"/>
  <c r="Z60" i="84"/>
  <c r="Z61" i="84"/>
  <c r="Z53" i="84"/>
  <c r="Z62" i="84"/>
  <c r="Z54" i="84"/>
  <c r="Z63" i="84"/>
  <c r="Z55" i="84"/>
  <c r="Z64" i="84"/>
  <c r="Z56" i="84"/>
  <c r="Z57" i="84"/>
  <c r="Z65" i="84"/>
  <c r="Z68" i="80"/>
  <c r="Z60" i="80"/>
  <c r="Z61" i="80"/>
  <c r="Z53" i="80"/>
  <c r="Z62" i="80"/>
  <c r="Z54" i="80"/>
  <c r="Z63" i="80"/>
  <c r="Z55" i="80"/>
  <c r="Z64" i="80"/>
  <c r="Z56" i="80"/>
  <c r="Z65" i="80"/>
  <c r="Z57" i="80"/>
  <c r="Z66" i="80"/>
  <c r="Z58" i="80"/>
  <c r="Z59" i="80"/>
  <c r="Z67" i="80"/>
  <c r="T81" i="84"/>
  <c r="V81" i="83"/>
  <c r="T81" i="80"/>
  <c r="U79" i="84"/>
  <c r="U80" i="84" s="1"/>
  <c r="X47" i="75"/>
  <c r="Y69" i="80"/>
  <c r="Y74" i="80" s="1"/>
  <c r="E52" i="80"/>
  <c r="W79" i="83"/>
  <c r="W80" i="83" s="1"/>
  <c r="X47" i="84"/>
  <c r="U78" i="75"/>
  <c r="U79" i="80"/>
  <c r="U80" i="80" s="1"/>
  <c r="X47" i="83"/>
  <c r="Y69" i="84"/>
  <c r="Y74" i="84" s="1"/>
  <c r="E52" i="84"/>
  <c r="Y69" i="83"/>
  <c r="Y74" i="83" s="1"/>
  <c r="E52" i="83"/>
  <c r="X47" i="80"/>
  <c r="Y69" i="75"/>
  <c r="Y74" i="75" s="1"/>
  <c r="E52" i="75"/>
  <c r="U78" i="84"/>
  <c r="S23" i="82" s="1"/>
  <c r="W78" i="83"/>
  <c r="U78" i="80"/>
  <c r="S21" i="82" s="1"/>
  <c r="V76" i="80"/>
  <c r="U84" i="80"/>
  <c r="S15" i="82" s="1"/>
  <c r="V77" i="80"/>
  <c r="V22" i="80"/>
  <c r="V76" i="84"/>
  <c r="U84" i="84"/>
  <c r="S17" i="82" s="1"/>
  <c r="V22" i="84"/>
  <c r="V77" i="84"/>
  <c r="R18" i="82"/>
  <c r="U84" i="75"/>
  <c r="Z43" i="84"/>
  <c r="Z42" i="84"/>
  <c r="Z41" i="84"/>
  <c r="Z40" i="84"/>
  <c r="Z39" i="84"/>
  <c r="Z38" i="84"/>
  <c r="Z37" i="84"/>
  <c r="Z36" i="84"/>
  <c r="Z35" i="84"/>
  <c r="Z34" i="84"/>
  <c r="Z33" i="84"/>
  <c r="Z32" i="84"/>
  <c r="Z31" i="84"/>
  <c r="Z30" i="84"/>
  <c r="Z29" i="84"/>
  <c r="Z28" i="84"/>
  <c r="E28" i="84" s="1"/>
  <c r="AA18" i="84"/>
  <c r="Y44" i="84"/>
  <c r="Y73" i="84" s="1"/>
  <c r="W84" i="83"/>
  <c r="U16" i="82" s="1"/>
  <c r="X77" i="83"/>
  <c r="X22" i="83"/>
  <c r="X76" i="83"/>
  <c r="Y44" i="83"/>
  <c r="Y73" i="83" s="1"/>
  <c r="Z43" i="83"/>
  <c r="Z42" i="83"/>
  <c r="Z41" i="83"/>
  <c r="Z40" i="83"/>
  <c r="Z39" i="83"/>
  <c r="Z38" i="83"/>
  <c r="Z37" i="83"/>
  <c r="Z36" i="83"/>
  <c r="Z35" i="83"/>
  <c r="Z34" i="83"/>
  <c r="Z33" i="83"/>
  <c r="Z32" i="83"/>
  <c r="Z31" i="83"/>
  <c r="Z30" i="83"/>
  <c r="Z29" i="83"/>
  <c r="Z28" i="83"/>
  <c r="E28" i="83" s="1"/>
  <c r="AA18" i="83"/>
  <c r="Z43" i="80"/>
  <c r="Z42" i="80"/>
  <c r="Z41" i="80"/>
  <c r="Z40" i="80"/>
  <c r="Z39" i="80"/>
  <c r="Z38" i="80"/>
  <c r="Z37" i="80"/>
  <c r="Z36" i="80"/>
  <c r="Z35" i="80"/>
  <c r="Z34" i="80"/>
  <c r="Z33" i="80"/>
  <c r="Z32" i="80"/>
  <c r="Z31" i="80"/>
  <c r="Z30" i="80"/>
  <c r="Z29" i="80"/>
  <c r="Z28" i="80"/>
  <c r="E28" i="80" s="1"/>
  <c r="AA18" i="80"/>
  <c r="Y44" i="80"/>
  <c r="Y73" i="80" s="1"/>
  <c r="Y75" i="80" s="1"/>
  <c r="Z43" i="75"/>
  <c r="Z42" i="75"/>
  <c r="Z41" i="75"/>
  <c r="Z40" i="75"/>
  <c r="Z39" i="75"/>
  <c r="Z38" i="75"/>
  <c r="Z37" i="75"/>
  <c r="Z36" i="75"/>
  <c r="Z35" i="75"/>
  <c r="Z34" i="75"/>
  <c r="Z33" i="75"/>
  <c r="Z32" i="75"/>
  <c r="Z31" i="75"/>
  <c r="Z30" i="75"/>
  <c r="Z29" i="75"/>
  <c r="Z28" i="75"/>
  <c r="E28" i="75" s="1"/>
  <c r="AA18" i="75"/>
  <c r="Y44" i="75"/>
  <c r="Y73" i="75" s="1"/>
  <c r="Y75" i="75" s="1"/>
  <c r="V77" i="75"/>
  <c r="V79" i="75" s="1"/>
  <c r="V80" i="75" s="1"/>
  <c r="V76" i="75"/>
  <c r="V22" i="75"/>
  <c r="U81" i="75" l="1"/>
  <c r="S24" i="82"/>
  <c r="X83" i="87"/>
  <c r="V4" i="82"/>
  <c r="Y81" i="87"/>
  <c r="W20" i="82"/>
  <c r="Y75" i="84"/>
  <c r="U22" i="82"/>
  <c r="Z78" i="87"/>
  <c r="AA77" i="87"/>
  <c r="AA79" i="87" s="1"/>
  <c r="AA80" i="87" s="1"/>
  <c r="AA76" i="87"/>
  <c r="Z84" i="87"/>
  <c r="X14" i="82" s="1"/>
  <c r="AA22" i="87"/>
  <c r="AF68" i="87"/>
  <c r="AF67" i="87"/>
  <c r="AF66" i="87"/>
  <c r="AF65" i="87"/>
  <c r="AF64" i="87"/>
  <c r="AF63" i="87"/>
  <c r="AF62" i="87"/>
  <c r="AF61" i="87"/>
  <c r="AF60" i="87"/>
  <c r="AF59" i="87"/>
  <c r="AF43" i="87"/>
  <c r="AF42" i="87"/>
  <c r="AF41" i="87"/>
  <c r="AF40" i="87"/>
  <c r="AF39" i="87"/>
  <c r="AF38" i="87"/>
  <c r="AF37" i="87"/>
  <c r="AF36" i="87"/>
  <c r="AF35" i="87"/>
  <c r="AF34" i="87"/>
  <c r="AG18" i="87"/>
  <c r="AE69" i="87"/>
  <c r="AE74" i="87" s="1"/>
  <c r="E58" i="87"/>
  <c r="AE44" i="87"/>
  <c r="AE73" i="87" s="1"/>
  <c r="E33" i="87"/>
  <c r="Y75" i="83"/>
  <c r="U81" i="80"/>
  <c r="AA67" i="75"/>
  <c r="AA59" i="75"/>
  <c r="AA68" i="75"/>
  <c r="AA60" i="75"/>
  <c r="AA61" i="75"/>
  <c r="AA62" i="75"/>
  <c r="AA54" i="75"/>
  <c r="AA63" i="75"/>
  <c r="AA55" i="75"/>
  <c r="AA64" i="75"/>
  <c r="AA56" i="75"/>
  <c r="AA65" i="75"/>
  <c r="AA57" i="75"/>
  <c r="AA58" i="75"/>
  <c r="AA66" i="75"/>
  <c r="AA67" i="84"/>
  <c r="AA59" i="84"/>
  <c r="AA68" i="84"/>
  <c r="AA60" i="84"/>
  <c r="AA61" i="84"/>
  <c r="AA62" i="84"/>
  <c r="AA54" i="84"/>
  <c r="AA63" i="84"/>
  <c r="AA55" i="84"/>
  <c r="AA64" i="84"/>
  <c r="AA56" i="84"/>
  <c r="AA65" i="84"/>
  <c r="AA57" i="84"/>
  <c r="AA58" i="84"/>
  <c r="AA66" i="84"/>
  <c r="AA59" i="83"/>
  <c r="AA68" i="83"/>
  <c r="AA60" i="83"/>
  <c r="AA67" i="83"/>
  <c r="AA61" i="83"/>
  <c r="AA62" i="83"/>
  <c r="AA54" i="83"/>
  <c r="AA63" i="83"/>
  <c r="AA55" i="83"/>
  <c r="AA64" i="83"/>
  <c r="AA56" i="83"/>
  <c r="AA65" i="83"/>
  <c r="AA57" i="83"/>
  <c r="AA58" i="83"/>
  <c r="AA66" i="83"/>
  <c r="W81" i="83"/>
  <c r="AA61" i="80"/>
  <c r="AA62" i="80"/>
  <c r="AA54" i="80"/>
  <c r="AA63" i="80"/>
  <c r="AA55" i="80"/>
  <c r="AA64" i="80"/>
  <c r="AA56" i="80"/>
  <c r="AA65" i="80"/>
  <c r="AA57" i="80"/>
  <c r="AA66" i="80"/>
  <c r="AA58" i="80"/>
  <c r="AA67" i="80"/>
  <c r="AA59" i="80"/>
  <c r="AA60" i="80"/>
  <c r="AA68" i="80"/>
  <c r="U81" i="84"/>
  <c r="V78" i="75"/>
  <c r="Y47" i="75"/>
  <c r="E46" i="80"/>
  <c r="X79" i="83"/>
  <c r="X80" i="83" s="1"/>
  <c r="V79" i="80"/>
  <c r="V80" i="80" s="1"/>
  <c r="Y47" i="80"/>
  <c r="E46" i="75"/>
  <c r="V79" i="84"/>
  <c r="V80" i="84" s="1"/>
  <c r="E46" i="84"/>
  <c r="Z69" i="83"/>
  <c r="Z74" i="83" s="1"/>
  <c r="E53" i="83"/>
  <c r="Y47" i="84"/>
  <c r="Z69" i="80"/>
  <c r="Z74" i="80" s="1"/>
  <c r="E53" i="80"/>
  <c r="Z69" i="75"/>
  <c r="Z74" i="75" s="1"/>
  <c r="E53" i="75"/>
  <c r="E46" i="83"/>
  <c r="Z69" i="84"/>
  <c r="Z74" i="84" s="1"/>
  <c r="E53" i="84"/>
  <c r="V78" i="84"/>
  <c r="X78" i="83"/>
  <c r="V78" i="80"/>
  <c r="W76" i="84"/>
  <c r="V84" i="84"/>
  <c r="T17" i="82" s="1"/>
  <c r="W77" i="84"/>
  <c r="W22" i="84"/>
  <c r="S18" i="82"/>
  <c r="V84" i="75"/>
  <c r="W76" i="80"/>
  <c r="V84" i="80"/>
  <c r="T15" i="82" s="1"/>
  <c r="W77" i="80"/>
  <c r="W22" i="80"/>
  <c r="AA43" i="84"/>
  <c r="AA42" i="84"/>
  <c r="AA41" i="84"/>
  <c r="AA40" i="84"/>
  <c r="AA39" i="84"/>
  <c r="AA38" i="84"/>
  <c r="AA37" i="84"/>
  <c r="AA36" i="84"/>
  <c r="AA35" i="84"/>
  <c r="AA34" i="84"/>
  <c r="AA33" i="84"/>
  <c r="AA32" i="84"/>
  <c r="AA31" i="84"/>
  <c r="AA30" i="84"/>
  <c r="AA29" i="84"/>
  <c r="E29" i="84" s="1"/>
  <c r="AB18" i="84"/>
  <c r="Z44" i="84"/>
  <c r="Z73" i="84" s="1"/>
  <c r="X84" i="83"/>
  <c r="V16" i="82" s="1"/>
  <c r="Y77" i="83"/>
  <c r="Y22" i="83"/>
  <c r="Y76" i="83"/>
  <c r="AA40" i="83"/>
  <c r="AA36" i="83"/>
  <c r="AA32" i="83"/>
  <c r="AA34" i="83"/>
  <c r="AB18" i="83"/>
  <c r="AA41" i="83"/>
  <c r="AA37" i="83"/>
  <c r="AA33" i="83"/>
  <c r="AA29" i="83"/>
  <c r="E29" i="83" s="1"/>
  <c r="AA42" i="83"/>
  <c r="AA30" i="83"/>
  <c r="AA43" i="83"/>
  <c r="AA39" i="83"/>
  <c r="AA35" i="83"/>
  <c r="AA31" i="83"/>
  <c r="AA38" i="83"/>
  <c r="Z44" i="83"/>
  <c r="Z73" i="83" s="1"/>
  <c r="AA43" i="80"/>
  <c r="AA42" i="80"/>
  <c r="AA41" i="80"/>
  <c r="AA40" i="80"/>
  <c r="AA39" i="80"/>
  <c r="AA38" i="80"/>
  <c r="AA37" i="80"/>
  <c r="AA36" i="80"/>
  <c r="AA35" i="80"/>
  <c r="AA34" i="80"/>
  <c r="AA33" i="80"/>
  <c r="AA32" i="80"/>
  <c r="AA31" i="80"/>
  <c r="AA30" i="80"/>
  <c r="AA29" i="80"/>
  <c r="E29" i="80" s="1"/>
  <c r="AB18" i="80"/>
  <c r="Z44" i="80"/>
  <c r="Z73" i="80" s="1"/>
  <c r="Z75" i="80" s="1"/>
  <c r="Z44" i="75"/>
  <c r="Z73" i="75" s="1"/>
  <c r="Z75" i="75" s="1"/>
  <c r="W77" i="75"/>
  <c r="W79" i="75" s="1"/>
  <c r="W80" i="75" s="1"/>
  <c r="W22" i="75"/>
  <c r="W76" i="75"/>
  <c r="AA43" i="75"/>
  <c r="AA42" i="75"/>
  <c r="AA41" i="75"/>
  <c r="AA40" i="75"/>
  <c r="AA39" i="75"/>
  <c r="AA38" i="75"/>
  <c r="AA37" i="75"/>
  <c r="AA36" i="75"/>
  <c r="AA35" i="75"/>
  <c r="AA34" i="75"/>
  <c r="AA33" i="75"/>
  <c r="AA32" i="75"/>
  <c r="AA31" i="75"/>
  <c r="AA30" i="75"/>
  <c r="AA29" i="75"/>
  <c r="E29" i="75" s="1"/>
  <c r="AB18" i="75"/>
  <c r="V22" i="82" l="1"/>
  <c r="AA78" i="87"/>
  <c r="AA81" i="87" s="1"/>
  <c r="Z75" i="84"/>
  <c r="V81" i="75"/>
  <c r="T24" i="82"/>
  <c r="Y83" i="87"/>
  <c r="W4" i="82"/>
  <c r="Z75" i="83"/>
  <c r="T23" i="82"/>
  <c r="Z81" i="87"/>
  <c r="X20" i="82"/>
  <c r="T21" i="82"/>
  <c r="AE47" i="87"/>
  <c r="AF69" i="87"/>
  <c r="AF74" i="87" s="1"/>
  <c r="E59" i="87"/>
  <c r="AF44" i="87"/>
  <c r="AF73" i="87" s="1"/>
  <c r="E34" i="87"/>
  <c r="AE75" i="87"/>
  <c r="AB77" i="87"/>
  <c r="AB79" i="87" s="1"/>
  <c r="AB80" i="87" s="1"/>
  <c r="AB76" i="87"/>
  <c r="AA84" i="87"/>
  <c r="Y14" i="82" s="1"/>
  <c r="AB22" i="87"/>
  <c r="AG68" i="87"/>
  <c r="AG67" i="87"/>
  <c r="AG66" i="87"/>
  <c r="AG65" i="87"/>
  <c r="AG64" i="87"/>
  <c r="AG63" i="87"/>
  <c r="AG62" i="87"/>
  <c r="AG61" i="87"/>
  <c r="AG60" i="87"/>
  <c r="AG42" i="87"/>
  <c r="AG38" i="87"/>
  <c r="AG41" i="87"/>
  <c r="AG37" i="87"/>
  <c r="AG40" i="87"/>
  <c r="AG36" i="87"/>
  <c r="AH18" i="87"/>
  <c r="AG43" i="87"/>
  <c r="AG39" i="87"/>
  <c r="AG35" i="87"/>
  <c r="AB68" i="75"/>
  <c r="AB60" i="75"/>
  <c r="AB61" i="75"/>
  <c r="AB62" i="75"/>
  <c r="AB63" i="75"/>
  <c r="AB55" i="75"/>
  <c r="AB64" i="75"/>
  <c r="AB56" i="75"/>
  <c r="AB65" i="75"/>
  <c r="AB57" i="75"/>
  <c r="AB66" i="75"/>
  <c r="AB58" i="75"/>
  <c r="AB59" i="75"/>
  <c r="AB67" i="75"/>
  <c r="AB68" i="84"/>
  <c r="AB60" i="84"/>
  <c r="AB61" i="84"/>
  <c r="AB62" i="84"/>
  <c r="AB63" i="84"/>
  <c r="AB55" i="84"/>
  <c r="AB64" i="84"/>
  <c r="AB56" i="84"/>
  <c r="AB65" i="84"/>
  <c r="AB57" i="84"/>
  <c r="AB66" i="84"/>
  <c r="AB58" i="84"/>
  <c r="AB67" i="84"/>
  <c r="AB59" i="84"/>
  <c r="AB62" i="80"/>
  <c r="AB63" i="80"/>
  <c r="AB55" i="80"/>
  <c r="AB64" i="80"/>
  <c r="AB56" i="80"/>
  <c r="AB65" i="80"/>
  <c r="AB57" i="80"/>
  <c r="AB66" i="80"/>
  <c r="AB58" i="80"/>
  <c r="AB67" i="80"/>
  <c r="AB59" i="80"/>
  <c r="AB68" i="80"/>
  <c r="AB60" i="80"/>
  <c r="AB61" i="80"/>
  <c r="AB68" i="83"/>
  <c r="AB60" i="83"/>
  <c r="AB67" i="83"/>
  <c r="AB61" i="83"/>
  <c r="AB62" i="83"/>
  <c r="AB63" i="83"/>
  <c r="AB55" i="83"/>
  <c r="AB64" i="83"/>
  <c r="AB56" i="83"/>
  <c r="AB65" i="83"/>
  <c r="AB57" i="83"/>
  <c r="AB66" i="83"/>
  <c r="AB58" i="83"/>
  <c r="AB59" i="83"/>
  <c r="V81" i="84"/>
  <c r="Z47" i="75"/>
  <c r="W79" i="80"/>
  <c r="W80" i="80" s="1"/>
  <c r="AA69" i="80"/>
  <c r="AA74" i="80" s="1"/>
  <c r="E54" i="80"/>
  <c r="Y47" i="83"/>
  <c r="Z47" i="83" s="1"/>
  <c r="AA69" i="83"/>
  <c r="AA74" i="83" s="1"/>
  <c r="E54" i="83"/>
  <c r="AA69" i="75"/>
  <c r="AA74" i="75" s="1"/>
  <c r="E54" i="75"/>
  <c r="V81" i="80"/>
  <c r="Y79" i="83"/>
  <c r="Y80" i="83" s="1"/>
  <c r="X81" i="83"/>
  <c r="AA69" i="84"/>
  <c r="AA74" i="84" s="1"/>
  <c r="E54" i="84"/>
  <c r="W79" i="84"/>
  <c r="W80" i="84" s="1"/>
  <c r="Z47" i="80"/>
  <c r="Z47" i="84"/>
  <c r="W78" i="75"/>
  <c r="Y78" i="83"/>
  <c r="W78" i="80"/>
  <c r="W78" i="84"/>
  <c r="U23" i="82" s="1"/>
  <c r="W84" i="80"/>
  <c r="U15" i="82" s="1"/>
  <c r="X77" i="80"/>
  <c r="X22" i="80"/>
  <c r="X76" i="80"/>
  <c r="W84" i="75"/>
  <c r="W84" i="84"/>
  <c r="U17" i="82" s="1"/>
  <c r="X77" i="84"/>
  <c r="X22" i="84"/>
  <c r="X76" i="84"/>
  <c r="T18" i="82"/>
  <c r="AA44" i="84"/>
  <c r="AA73" i="84" s="1"/>
  <c r="AB43" i="84"/>
  <c r="AB42" i="84"/>
  <c r="AB41" i="84"/>
  <c r="AB40" i="84"/>
  <c r="AB39" i="84"/>
  <c r="AB38" i="84"/>
  <c r="AB37" i="84"/>
  <c r="AB36" i="84"/>
  <c r="AB35" i="84"/>
  <c r="AB34" i="84"/>
  <c r="AB33" i="84"/>
  <c r="AB32" i="84"/>
  <c r="AB31" i="84"/>
  <c r="AB30" i="84"/>
  <c r="E30" i="84" s="1"/>
  <c r="AC18" i="84"/>
  <c r="AA44" i="83"/>
  <c r="AA73" i="83" s="1"/>
  <c r="Y84" i="83"/>
  <c r="W16" i="82" s="1"/>
  <c r="Z76" i="83"/>
  <c r="Z77" i="83"/>
  <c r="Z22" i="83"/>
  <c r="AB43" i="83"/>
  <c r="AB42" i="83"/>
  <c r="AB41" i="83"/>
  <c r="AB40" i="83"/>
  <c r="AB39" i="83"/>
  <c r="AB38" i="83"/>
  <c r="AB37" i="83"/>
  <c r="AB36" i="83"/>
  <c r="AB35" i="83"/>
  <c r="AB34" i="83"/>
  <c r="AB33" i="83"/>
  <c r="AB32" i="83"/>
  <c r="AB31" i="83"/>
  <c r="AB30" i="83"/>
  <c r="E30" i="83" s="1"/>
  <c r="AC18" i="83"/>
  <c r="AB43" i="80"/>
  <c r="AB42" i="80"/>
  <c r="AB41" i="80"/>
  <c r="AB40" i="80"/>
  <c r="AB39" i="80"/>
  <c r="AB38" i="80"/>
  <c r="AB37" i="80"/>
  <c r="AB36" i="80"/>
  <c r="AB35" i="80"/>
  <c r="AB34" i="80"/>
  <c r="AB33" i="80"/>
  <c r="AB32" i="80"/>
  <c r="AB31" i="80"/>
  <c r="AB30" i="80"/>
  <c r="E30" i="80" s="1"/>
  <c r="AC18" i="80"/>
  <c r="AA44" i="80"/>
  <c r="AA73" i="80" s="1"/>
  <c r="AA44" i="75"/>
  <c r="AA73" i="75" s="1"/>
  <c r="X77" i="75"/>
  <c r="X79" i="75" s="1"/>
  <c r="X80" i="75" s="1"/>
  <c r="X76" i="75"/>
  <c r="X22" i="75"/>
  <c r="AB43" i="75"/>
  <c r="AB41" i="75"/>
  <c r="AB39" i="75"/>
  <c r="AB37" i="75"/>
  <c r="AB35" i="75"/>
  <c r="AB33" i="75"/>
  <c r="AB31" i="75"/>
  <c r="AB42" i="75"/>
  <c r="AB40" i="75"/>
  <c r="AB38" i="75"/>
  <c r="AB36" i="75"/>
  <c r="AB34" i="75"/>
  <c r="AB32" i="75"/>
  <c r="AB30" i="75"/>
  <c r="E30" i="75" s="1"/>
  <c r="AC18" i="75"/>
  <c r="Y20" i="82" l="1"/>
  <c r="AB78" i="87"/>
  <c r="AA83" i="87"/>
  <c r="Y4" i="82"/>
  <c r="W81" i="75"/>
  <c r="U24" i="82"/>
  <c r="AB81" i="87"/>
  <c r="Z20" i="82"/>
  <c r="AA75" i="84"/>
  <c r="Z83" i="87"/>
  <c r="X4" i="82"/>
  <c r="AA75" i="83"/>
  <c r="U21" i="82"/>
  <c r="W22" i="82"/>
  <c r="AG44" i="87"/>
  <c r="AG73" i="87" s="1"/>
  <c r="E35" i="87"/>
  <c r="AF75" i="87"/>
  <c r="AG69" i="87"/>
  <c r="AG74" i="87" s="1"/>
  <c r="E60" i="87"/>
  <c r="AC77" i="87"/>
  <c r="AC79" i="87" s="1"/>
  <c r="AC80" i="87" s="1"/>
  <c r="AC76" i="87"/>
  <c r="AB84" i="87"/>
  <c r="Z14" i="82" s="1"/>
  <c r="AC22" i="87"/>
  <c r="AH68" i="87"/>
  <c r="AH67" i="87"/>
  <c r="AH66" i="87"/>
  <c r="AH65" i="87"/>
  <c r="AH64" i="87"/>
  <c r="AH63" i="87"/>
  <c r="AH62" i="87"/>
  <c r="AH61" i="87"/>
  <c r="AH43" i="87"/>
  <c r="AH42" i="87"/>
  <c r="AH41" i="87"/>
  <c r="AH40" i="87"/>
  <c r="AH39" i="87"/>
  <c r="AH38" i="87"/>
  <c r="AH37" i="87"/>
  <c r="AH36" i="87"/>
  <c r="AI18" i="87"/>
  <c r="AF47" i="87"/>
  <c r="AA75" i="75"/>
  <c r="AA75" i="80"/>
  <c r="W81" i="84"/>
  <c r="AC67" i="83"/>
  <c r="AC61" i="83"/>
  <c r="AC62" i="83"/>
  <c r="AC63" i="83"/>
  <c r="AC64" i="83"/>
  <c r="AC56" i="83"/>
  <c r="AC65" i="83"/>
  <c r="AC57" i="83"/>
  <c r="AC66" i="83"/>
  <c r="AC58" i="83"/>
  <c r="AC59" i="83"/>
  <c r="AC60" i="83"/>
  <c r="AC68" i="83"/>
  <c r="AC61" i="75"/>
  <c r="AC62" i="75"/>
  <c r="AC63" i="75"/>
  <c r="AC64" i="75"/>
  <c r="AC56" i="75"/>
  <c r="AC65" i="75"/>
  <c r="AC57" i="75"/>
  <c r="AC66" i="75"/>
  <c r="AC58" i="75"/>
  <c r="AC67" i="75"/>
  <c r="AC59" i="75"/>
  <c r="AC60" i="75"/>
  <c r="AC68" i="75"/>
  <c r="AC63" i="80"/>
  <c r="AC64" i="80"/>
  <c r="AC56" i="80"/>
  <c r="AC65" i="80"/>
  <c r="AC57" i="80"/>
  <c r="AC66" i="80"/>
  <c r="AC58" i="80"/>
  <c r="AC67" i="80"/>
  <c r="AC59" i="80"/>
  <c r="AC68" i="80"/>
  <c r="AC60" i="80"/>
  <c r="AC61" i="80"/>
  <c r="AC62" i="80"/>
  <c r="AC61" i="84"/>
  <c r="AC62" i="84"/>
  <c r="AC63" i="84"/>
  <c r="AC64" i="84"/>
  <c r="AC56" i="84"/>
  <c r="AC65" i="84"/>
  <c r="AC57" i="84"/>
  <c r="AC66" i="84"/>
  <c r="AC58" i="84"/>
  <c r="AC67" i="84"/>
  <c r="AC59" i="84"/>
  <c r="AC60" i="84"/>
  <c r="AC68" i="84"/>
  <c r="X78" i="75"/>
  <c r="AA47" i="80"/>
  <c r="AA47" i="75"/>
  <c r="AA47" i="84"/>
  <c r="AA47" i="83"/>
  <c r="Z79" i="83"/>
  <c r="Z80" i="83" s="1"/>
  <c r="X79" i="84"/>
  <c r="X80" i="84" s="1"/>
  <c r="X79" i="80"/>
  <c r="X80" i="80" s="1"/>
  <c r="W81" i="80"/>
  <c r="Y81" i="83"/>
  <c r="AB69" i="83"/>
  <c r="AB74" i="83" s="1"/>
  <c r="E55" i="83"/>
  <c r="AB69" i="84"/>
  <c r="AB74" i="84" s="1"/>
  <c r="E55" i="84"/>
  <c r="AB69" i="80"/>
  <c r="AB74" i="80" s="1"/>
  <c r="E55" i="80"/>
  <c r="AB69" i="75"/>
  <c r="AB74" i="75" s="1"/>
  <c r="E55" i="75"/>
  <c r="X78" i="84"/>
  <c r="X78" i="80"/>
  <c r="Z78" i="83"/>
  <c r="X84" i="80"/>
  <c r="V15" i="82" s="1"/>
  <c r="Y77" i="80"/>
  <c r="Y76" i="80"/>
  <c r="Y22" i="80"/>
  <c r="Y77" i="84"/>
  <c r="Y76" i="84"/>
  <c r="Y22" i="84"/>
  <c r="X84" i="84"/>
  <c r="V17" i="82" s="1"/>
  <c r="X84" i="75"/>
  <c r="U18" i="82"/>
  <c r="AC43" i="84"/>
  <c r="AC42" i="84"/>
  <c r="AC41" i="84"/>
  <c r="AC40" i="84"/>
  <c r="AC39" i="84"/>
  <c r="AC38" i="84"/>
  <c r="AC37" i="84"/>
  <c r="AC36" i="84"/>
  <c r="AC35" i="84"/>
  <c r="AC34" i="84"/>
  <c r="AC33" i="84"/>
  <c r="AC32" i="84"/>
  <c r="AC31" i="84"/>
  <c r="E31" i="84" s="1"/>
  <c r="AD18" i="84"/>
  <c r="AB44" i="84"/>
  <c r="AB73" i="84" s="1"/>
  <c r="AC40" i="83"/>
  <c r="AC36" i="83"/>
  <c r="AC32" i="83"/>
  <c r="AC41" i="83"/>
  <c r="AC37" i="83"/>
  <c r="AC33" i="83"/>
  <c r="AD18" i="83"/>
  <c r="AC42" i="83"/>
  <c r="AC38" i="83"/>
  <c r="AC34" i="83"/>
  <c r="AC43" i="83"/>
  <c r="AC39" i="83"/>
  <c r="AC35" i="83"/>
  <c r="AC31" i="83"/>
  <c r="E31" i="83" s="1"/>
  <c r="AA77" i="83"/>
  <c r="AA76" i="83"/>
  <c r="AA22" i="83"/>
  <c r="Z84" i="83"/>
  <c r="X16" i="82" s="1"/>
  <c r="AB44" i="83"/>
  <c r="AB73" i="83" s="1"/>
  <c r="AB75" i="83" s="1"/>
  <c r="AC43" i="80"/>
  <c r="AC42" i="80"/>
  <c r="AC41" i="80"/>
  <c r="AC40" i="80"/>
  <c r="AC39" i="80"/>
  <c r="AC38" i="80"/>
  <c r="AC37" i="80"/>
  <c r="AC36" i="80"/>
  <c r="AC35" i="80"/>
  <c r="AC34" i="80"/>
  <c r="AC33" i="80"/>
  <c r="AC32" i="80"/>
  <c r="AC31" i="80"/>
  <c r="E31" i="80" s="1"/>
  <c r="AD18" i="80"/>
  <c r="AB44" i="80"/>
  <c r="AB73" i="80" s="1"/>
  <c r="Y76" i="75"/>
  <c r="Y77" i="75"/>
  <c r="Y79" i="75" s="1"/>
  <c r="Y80" i="75" s="1"/>
  <c r="Y22" i="75"/>
  <c r="AC43" i="75"/>
  <c r="AC42" i="75"/>
  <c r="AC41" i="75"/>
  <c r="AC40" i="75"/>
  <c r="AC39" i="75"/>
  <c r="AC38" i="75"/>
  <c r="AC37" i="75"/>
  <c r="AC36" i="75"/>
  <c r="AC35" i="75"/>
  <c r="AC34" i="75"/>
  <c r="AC33" i="75"/>
  <c r="AC32" i="75"/>
  <c r="AC31" i="75"/>
  <c r="E31" i="75" s="1"/>
  <c r="AD18" i="75"/>
  <c r="AB44" i="75"/>
  <c r="AB73" i="75" s="1"/>
  <c r="AB75" i="75" s="1"/>
  <c r="X81" i="75" l="1"/>
  <c r="V24" i="82"/>
  <c r="AG47" i="87"/>
  <c r="AB83" i="87"/>
  <c r="Z4" i="82"/>
  <c r="V21" i="82"/>
  <c r="V23" i="82"/>
  <c r="X22" i="82"/>
  <c r="AB75" i="84"/>
  <c r="AC78" i="87"/>
  <c r="AI68" i="87"/>
  <c r="AI66" i="87"/>
  <c r="AI64" i="87"/>
  <c r="AI62" i="87"/>
  <c r="AI43" i="87"/>
  <c r="AI42" i="87"/>
  <c r="AI41" i="87"/>
  <c r="AI40" i="87"/>
  <c r="AI39" i="87"/>
  <c r="AI38" i="87"/>
  <c r="AI37" i="87"/>
  <c r="AI67" i="87"/>
  <c r="AI65" i="87"/>
  <c r="AI63" i="87"/>
  <c r="AJ18" i="87"/>
  <c r="AH44" i="87"/>
  <c r="AH73" i="87" s="1"/>
  <c r="E36" i="87"/>
  <c r="AH69" i="87"/>
  <c r="AH74" i="87" s="1"/>
  <c r="E61" i="87"/>
  <c r="AD76" i="87"/>
  <c r="AC84" i="87"/>
  <c r="AA14" i="82" s="1"/>
  <c r="AD77" i="87"/>
  <c r="AD79" i="87" s="1"/>
  <c r="AD80" i="87" s="1"/>
  <c r="AD22" i="87"/>
  <c r="AG75" i="87"/>
  <c r="Z81" i="83"/>
  <c r="AB75" i="80"/>
  <c r="AD62" i="84"/>
  <c r="AD63" i="84"/>
  <c r="AD64" i="84"/>
  <c r="AD65" i="84"/>
  <c r="AD57" i="84"/>
  <c r="AD66" i="84"/>
  <c r="AD58" i="84"/>
  <c r="AD67" i="84"/>
  <c r="AD59" i="84"/>
  <c r="AD68" i="84"/>
  <c r="AD60" i="84"/>
  <c r="AD61" i="84"/>
  <c r="AD64" i="80"/>
  <c r="AD65" i="80"/>
  <c r="AD57" i="80"/>
  <c r="AD66" i="80"/>
  <c r="AD58" i="80"/>
  <c r="AD67" i="80"/>
  <c r="AD59" i="80"/>
  <c r="AD68" i="80"/>
  <c r="AD60" i="80"/>
  <c r="AD61" i="80"/>
  <c r="AD62" i="80"/>
  <c r="AD63" i="80"/>
  <c r="AD62" i="83"/>
  <c r="AD63" i="83"/>
  <c r="AD64" i="83"/>
  <c r="AD65" i="83"/>
  <c r="AD57" i="83"/>
  <c r="AD66" i="83"/>
  <c r="AD58" i="83"/>
  <c r="AD59" i="83"/>
  <c r="AD68" i="83"/>
  <c r="AD60" i="83"/>
  <c r="AD61" i="83"/>
  <c r="AD67" i="83"/>
  <c r="AD62" i="75"/>
  <c r="AD63" i="75"/>
  <c r="AD64" i="75"/>
  <c r="AD65" i="75"/>
  <c r="AD57" i="75"/>
  <c r="AD66" i="75"/>
  <c r="AD58" i="75"/>
  <c r="AD67" i="75"/>
  <c r="AD59" i="75"/>
  <c r="AD68" i="75"/>
  <c r="AD60" i="75"/>
  <c r="AD61" i="75"/>
  <c r="Y78" i="84"/>
  <c r="X81" i="80"/>
  <c r="X81" i="84"/>
  <c r="Y78" i="75"/>
  <c r="AB47" i="80"/>
  <c r="AA78" i="83"/>
  <c r="Y78" i="80"/>
  <c r="AB47" i="75"/>
  <c r="AB47" i="84"/>
  <c r="AA79" i="83"/>
  <c r="AA80" i="83" s="1"/>
  <c r="AB47" i="83"/>
  <c r="Y79" i="80"/>
  <c r="Y80" i="80" s="1"/>
  <c r="AC69" i="83"/>
  <c r="AC74" i="83" s="1"/>
  <c r="E56" i="83"/>
  <c r="AC69" i="80"/>
  <c r="AC74" i="80" s="1"/>
  <c r="E56" i="80"/>
  <c r="AC69" i="75"/>
  <c r="AC74" i="75" s="1"/>
  <c r="E56" i="75"/>
  <c r="Y79" i="84"/>
  <c r="Y80" i="84" s="1"/>
  <c r="AC69" i="84"/>
  <c r="AC74" i="84" s="1"/>
  <c r="E56" i="84"/>
  <c r="Z76" i="84"/>
  <c r="Z22" i="84"/>
  <c r="Z77" i="84"/>
  <c r="Y84" i="84"/>
  <c r="W17" i="82" s="1"/>
  <c r="V18" i="82"/>
  <c r="Z22" i="80"/>
  <c r="Z76" i="80"/>
  <c r="Y84" i="80"/>
  <c r="W15" i="82" s="1"/>
  <c r="Z77" i="80"/>
  <c r="Y84" i="75"/>
  <c r="AD43" i="84"/>
  <c r="AD41" i="84"/>
  <c r="AD39" i="84"/>
  <c r="AD37" i="84"/>
  <c r="AD35" i="84"/>
  <c r="AD33" i="84"/>
  <c r="AD42" i="84"/>
  <c r="AD40" i="84"/>
  <c r="AD38" i="84"/>
  <c r="AD36" i="84"/>
  <c r="AD34" i="84"/>
  <c r="AD32" i="84"/>
  <c r="E32" i="84" s="1"/>
  <c r="AE18" i="84"/>
  <c r="AC44" i="84"/>
  <c r="AC73" i="84" s="1"/>
  <c r="AD43" i="83"/>
  <c r="AD35" i="83"/>
  <c r="AD41" i="83"/>
  <c r="AD37" i="83"/>
  <c r="AD33" i="83"/>
  <c r="AE18" i="83"/>
  <c r="AD39" i="83"/>
  <c r="AD42" i="83"/>
  <c r="AD38" i="83"/>
  <c r="AD34" i="83"/>
  <c r="AD40" i="83"/>
  <c r="AD36" i="83"/>
  <c r="AD32" i="83"/>
  <c r="E32" i="83" s="1"/>
  <c r="AC44" i="83"/>
  <c r="AC73" i="83" s="1"/>
  <c r="AB76" i="83"/>
  <c r="AA84" i="83"/>
  <c r="Y16" i="82" s="1"/>
  <c r="AB77" i="83"/>
  <c r="AB22" i="83"/>
  <c r="AE18" i="80"/>
  <c r="AD40" i="80"/>
  <c r="AD36" i="80"/>
  <c r="AD43" i="80"/>
  <c r="AD41" i="80"/>
  <c r="AD39" i="80"/>
  <c r="AD37" i="80"/>
  <c r="AD35" i="80"/>
  <c r="AD33" i="80"/>
  <c r="AD42" i="80"/>
  <c r="AD38" i="80"/>
  <c r="AD34" i="80"/>
  <c r="AD32" i="80"/>
  <c r="E32" i="80" s="1"/>
  <c r="AC44" i="80"/>
  <c r="AC73" i="80" s="1"/>
  <c r="AC44" i="75"/>
  <c r="AC73" i="75" s="1"/>
  <c r="AC75" i="75" s="1"/>
  <c r="Z76" i="75"/>
  <c r="Z77" i="75"/>
  <c r="Z79" i="75" s="1"/>
  <c r="Z80" i="75" s="1"/>
  <c r="Z22" i="75"/>
  <c r="AD43" i="75"/>
  <c r="AD42" i="75"/>
  <c r="AD41" i="75"/>
  <c r="AD40" i="75"/>
  <c r="AD39" i="75"/>
  <c r="AD38" i="75"/>
  <c r="AD37" i="75"/>
  <c r="AD36" i="75"/>
  <c r="AD35" i="75"/>
  <c r="AD34" i="75"/>
  <c r="AD33" i="75"/>
  <c r="AD32" i="75"/>
  <c r="E32" i="75" s="1"/>
  <c r="AE18" i="75"/>
  <c r="W23" i="82" l="1"/>
  <c r="Y81" i="75"/>
  <c r="W24" i="82"/>
  <c r="AC81" i="87"/>
  <c r="AA20" i="82"/>
  <c r="AC75" i="84"/>
  <c r="Y22" i="82"/>
  <c r="W21" i="82"/>
  <c r="AC75" i="83"/>
  <c r="AH47" i="87"/>
  <c r="AD78" i="87"/>
  <c r="AJ68" i="87"/>
  <c r="AJ67" i="87"/>
  <c r="AJ66" i="87"/>
  <c r="AJ65" i="87"/>
  <c r="AJ64" i="87"/>
  <c r="AJ63" i="87"/>
  <c r="AJ43" i="87"/>
  <c r="AJ42" i="87"/>
  <c r="AJ41" i="87"/>
  <c r="AJ40" i="87"/>
  <c r="AJ39" i="87"/>
  <c r="AJ38" i="87"/>
  <c r="AK18" i="87"/>
  <c r="AE76" i="87"/>
  <c r="AD84" i="87"/>
  <c r="AB14" i="82" s="1"/>
  <c r="AE77" i="87"/>
  <c r="AE79" i="87" s="1"/>
  <c r="AE80" i="87" s="1"/>
  <c r="AE22" i="87"/>
  <c r="AI69" i="87"/>
  <c r="AI74" i="87" s="1"/>
  <c r="E62" i="87"/>
  <c r="AI44" i="87"/>
  <c r="AI73" i="87" s="1"/>
  <c r="E37" i="87"/>
  <c r="AH75" i="87"/>
  <c r="AC75" i="80"/>
  <c r="Y81" i="84"/>
  <c r="AE63" i="84"/>
  <c r="AE64" i="84"/>
  <c r="AE65" i="84"/>
  <c r="AE66" i="84"/>
  <c r="AE58" i="84"/>
  <c r="AE67" i="84"/>
  <c r="AE59" i="84"/>
  <c r="AE68" i="84"/>
  <c r="AE60" i="84"/>
  <c r="AE61" i="84"/>
  <c r="AE62" i="84"/>
  <c r="AE63" i="75"/>
  <c r="AE64" i="75"/>
  <c r="AE65" i="75"/>
  <c r="AE66" i="75"/>
  <c r="AE58" i="75"/>
  <c r="AE67" i="75"/>
  <c r="AE59" i="75"/>
  <c r="AE68" i="75"/>
  <c r="AE60" i="75"/>
  <c r="AE61" i="75"/>
  <c r="AE62" i="75"/>
  <c r="AE67" i="83"/>
  <c r="AE68" i="83"/>
  <c r="AE63" i="83"/>
  <c r="AE64" i="83"/>
  <c r="AE65" i="83"/>
  <c r="AE66" i="83"/>
  <c r="AE58" i="83"/>
  <c r="AE59" i="83"/>
  <c r="AE60" i="83"/>
  <c r="AE61" i="83"/>
  <c r="AE62" i="83"/>
  <c r="AE65" i="80"/>
  <c r="AE66" i="80"/>
  <c r="AE58" i="80"/>
  <c r="AE67" i="80"/>
  <c r="AE59" i="80"/>
  <c r="AE68" i="80"/>
  <c r="AE60" i="80"/>
  <c r="AE61" i="80"/>
  <c r="AE62" i="80"/>
  <c r="AE63" i="80"/>
  <c r="AE64" i="80"/>
  <c r="AA81" i="83"/>
  <c r="Y81" i="80"/>
  <c r="AC47" i="80"/>
  <c r="AC47" i="75"/>
  <c r="AC47" i="84"/>
  <c r="AB79" i="83"/>
  <c r="AB80" i="83" s="1"/>
  <c r="AD69" i="84"/>
  <c r="AD74" i="84" s="1"/>
  <c r="E57" i="84"/>
  <c r="AD69" i="75"/>
  <c r="AD74" i="75" s="1"/>
  <c r="E57" i="75"/>
  <c r="AD69" i="80"/>
  <c r="AD74" i="80" s="1"/>
  <c r="E57" i="80"/>
  <c r="Z79" i="80"/>
  <c r="Z80" i="80" s="1"/>
  <c r="Z79" i="84"/>
  <c r="Z80" i="84" s="1"/>
  <c r="Z78" i="84"/>
  <c r="AD69" i="83"/>
  <c r="AD74" i="83" s="1"/>
  <c r="E57" i="83"/>
  <c r="AC47" i="83"/>
  <c r="Z78" i="75"/>
  <c r="AB78" i="83"/>
  <c r="Z78" i="80"/>
  <c r="AA77" i="80"/>
  <c r="AA76" i="80"/>
  <c r="Z84" i="80"/>
  <c r="X15" i="82" s="1"/>
  <c r="AA22" i="80"/>
  <c r="Z84" i="75"/>
  <c r="AA77" i="84"/>
  <c r="AA22" i="84"/>
  <c r="AA76" i="84"/>
  <c r="Z84" i="84"/>
  <c r="X17" i="82" s="1"/>
  <c r="W18" i="82"/>
  <c r="AE43" i="84"/>
  <c r="AE41" i="84"/>
  <c r="AE39" i="84"/>
  <c r="AE37" i="84"/>
  <c r="AE35" i="84"/>
  <c r="AE33" i="84"/>
  <c r="E33" i="84" s="1"/>
  <c r="AE42" i="84"/>
  <c r="AE40" i="84"/>
  <c r="AE38" i="84"/>
  <c r="AE36" i="84"/>
  <c r="AE34" i="84"/>
  <c r="AF18" i="84"/>
  <c r="AD44" i="84"/>
  <c r="AD73" i="84" s="1"/>
  <c r="AE43" i="83"/>
  <c r="AE42" i="83"/>
  <c r="AE41" i="83"/>
  <c r="AE40" i="83"/>
  <c r="AE39" i="83"/>
  <c r="AE38" i="83"/>
  <c r="AE37" i="83"/>
  <c r="AE36" i="83"/>
  <c r="AE35" i="83"/>
  <c r="AE34" i="83"/>
  <c r="AE33" i="83"/>
  <c r="E33" i="83" s="1"/>
  <c r="AF18" i="83"/>
  <c r="AD44" i="83"/>
  <c r="AD73" i="83" s="1"/>
  <c r="AD75" i="83" s="1"/>
  <c r="AC76" i="83"/>
  <c r="AB84" i="83"/>
  <c r="Z16" i="82" s="1"/>
  <c r="AC22" i="83"/>
  <c r="AC77" i="83"/>
  <c r="AD44" i="80"/>
  <c r="AD73" i="80" s="1"/>
  <c r="AF18" i="80"/>
  <c r="AE43" i="80"/>
  <c r="AE41" i="80"/>
  <c r="AE39" i="80"/>
  <c r="AE37" i="80"/>
  <c r="AE35" i="80"/>
  <c r="AE33" i="80"/>
  <c r="E33" i="80" s="1"/>
  <c r="AE42" i="80"/>
  <c r="AE40" i="80"/>
  <c r="AE38" i="80"/>
  <c r="AE36" i="80"/>
  <c r="AE34" i="80"/>
  <c r="AA76" i="75"/>
  <c r="AA22" i="75"/>
  <c r="AA77" i="75"/>
  <c r="AA79" i="75" s="1"/>
  <c r="AA80" i="75" s="1"/>
  <c r="AE43" i="75"/>
  <c r="AE42" i="75"/>
  <c r="AE41" i="75"/>
  <c r="AE40" i="75"/>
  <c r="AE39" i="75"/>
  <c r="AE38" i="75"/>
  <c r="AE37" i="75"/>
  <c r="AE36" i="75"/>
  <c r="AE35" i="75"/>
  <c r="AE34" i="75"/>
  <c r="AE33" i="75"/>
  <c r="E33" i="75" s="1"/>
  <c r="AF18" i="75"/>
  <c r="AD44" i="75"/>
  <c r="AD73" i="75" s="1"/>
  <c r="AC83" i="87" l="1"/>
  <c r="AA4" i="82"/>
  <c r="AD81" i="87"/>
  <c r="AB20" i="82"/>
  <c r="Z81" i="75"/>
  <c r="X24" i="82"/>
  <c r="AD75" i="75"/>
  <c r="X21" i="82"/>
  <c r="AD75" i="80"/>
  <c r="Z22" i="82"/>
  <c r="X23" i="82"/>
  <c r="AE78" i="87"/>
  <c r="AJ69" i="87"/>
  <c r="AJ74" i="87" s="1"/>
  <c r="E63" i="87"/>
  <c r="AF76" i="87"/>
  <c r="AE84" i="87"/>
  <c r="AC14" i="82" s="1"/>
  <c r="AF77" i="87"/>
  <c r="AF79" i="87" s="1"/>
  <c r="AF80" i="87" s="1"/>
  <c r="AF22" i="87"/>
  <c r="AI75" i="87"/>
  <c r="AK68" i="87"/>
  <c r="AK67" i="87"/>
  <c r="AK66" i="87"/>
  <c r="AK65" i="87"/>
  <c r="AK64" i="87"/>
  <c r="AK43" i="87"/>
  <c r="AK42" i="87"/>
  <c r="AK41" i="87"/>
  <c r="AK40" i="87"/>
  <c r="AK39" i="87"/>
  <c r="AL18" i="87"/>
  <c r="AI47" i="87"/>
  <c r="AJ47" i="87" s="1"/>
  <c r="AJ44" i="87"/>
  <c r="AJ73" i="87" s="1"/>
  <c r="AJ75" i="87" s="1"/>
  <c r="E38" i="87"/>
  <c r="AD75" i="84"/>
  <c r="Z81" i="80"/>
  <c r="AF64" i="75"/>
  <c r="AF65" i="75"/>
  <c r="AF66" i="75"/>
  <c r="AF67" i="75"/>
  <c r="AF59" i="75"/>
  <c r="AF68" i="75"/>
  <c r="AF60" i="75"/>
  <c r="AF61" i="75"/>
  <c r="AF62" i="75"/>
  <c r="AF63" i="75"/>
  <c r="AF64" i="84"/>
  <c r="AF65" i="84"/>
  <c r="AF66" i="84"/>
  <c r="AF67" i="84"/>
  <c r="AF59" i="84"/>
  <c r="AF68" i="84"/>
  <c r="AF60" i="84"/>
  <c r="AF61" i="84"/>
  <c r="AF62" i="84"/>
  <c r="AF63" i="84"/>
  <c r="AF66" i="80"/>
  <c r="AF67" i="80"/>
  <c r="AF59" i="80"/>
  <c r="AF68" i="80"/>
  <c r="AF60" i="80"/>
  <c r="AF61" i="80"/>
  <c r="AF62" i="80"/>
  <c r="AF63" i="80"/>
  <c r="AF64" i="80"/>
  <c r="AF65" i="80"/>
  <c r="AF67" i="83"/>
  <c r="AF68" i="83"/>
  <c r="AF64" i="83"/>
  <c r="AF65" i="83"/>
  <c r="AF66" i="83"/>
  <c r="AF59" i="83"/>
  <c r="AF60" i="83"/>
  <c r="AF61" i="83"/>
  <c r="AF62" i="83"/>
  <c r="AF63" i="83"/>
  <c r="Z81" i="84"/>
  <c r="AD47" i="80"/>
  <c r="AD47" i="84"/>
  <c r="AD47" i="75"/>
  <c r="AE69" i="75"/>
  <c r="AE74" i="75" s="1"/>
  <c r="E58" i="75"/>
  <c r="AA79" i="80"/>
  <c r="AA80" i="80" s="1"/>
  <c r="AC79" i="83"/>
  <c r="AC80" i="83" s="1"/>
  <c r="AB81" i="83"/>
  <c r="AE69" i="84"/>
  <c r="AE74" i="84" s="1"/>
  <c r="E58" i="84"/>
  <c r="AD47" i="83"/>
  <c r="AE69" i="83"/>
  <c r="AE74" i="83" s="1"/>
  <c r="E58" i="83"/>
  <c r="AA79" i="84"/>
  <c r="AA80" i="84" s="1"/>
  <c r="AA78" i="80"/>
  <c r="AE69" i="80"/>
  <c r="AE74" i="80" s="1"/>
  <c r="E58" i="80"/>
  <c r="AA78" i="75"/>
  <c r="AA78" i="84"/>
  <c r="AC78" i="83"/>
  <c r="AB77" i="80"/>
  <c r="AB76" i="80"/>
  <c r="AA84" i="80"/>
  <c r="Y15" i="82" s="1"/>
  <c r="AB22" i="80"/>
  <c r="AA84" i="75"/>
  <c r="X18" i="82"/>
  <c r="AB77" i="84"/>
  <c r="AB76" i="84"/>
  <c r="AA84" i="84"/>
  <c r="Y17" i="82" s="1"/>
  <c r="AB22" i="84"/>
  <c r="AE44" i="84"/>
  <c r="AE73" i="84" s="1"/>
  <c r="AF43" i="84"/>
  <c r="AF42" i="84"/>
  <c r="AF41" i="84"/>
  <c r="AF40" i="84"/>
  <c r="AF39" i="84"/>
  <c r="AF38" i="84"/>
  <c r="AF37" i="84"/>
  <c r="AF36" i="84"/>
  <c r="AF35" i="84"/>
  <c r="AF34" i="84"/>
  <c r="E34" i="84" s="1"/>
  <c r="AG18" i="84"/>
  <c r="AF43" i="83"/>
  <c r="AF42" i="83"/>
  <c r="AF41" i="83"/>
  <c r="AF40" i="83"/>
  <c r="AF39" i="83"/>
  <c r="AF38" i="83"/>
  <c r="AF37" i="83"/>
  <c r="AF36" i="83"/>
  <c r="AF35" i="83"/>
  <c r="AF34" i="83"/>
  <c r="E34" i="83" s="1"/>
  <c r="AG18" i="83"/>
  <c r="AE44" i="83"/>
  <c r="AE73" i="83" s="1"/>
  <c r="AC84" i="83"/>
  <c r="AA16" i="82" s="1"/>
  <c r="AD77" i="83"/>
  <c r="AD76" i="83"/>
  <c r="AD22" i="83"/>
  <c r="AE44" i="80"/>
  <c r="AE73" i="80" s="1"/>
  <c r="AF43" i="80"/>
  <c r="AF42" i="80"/>
  <c r="AF41" i="80"/>
  <c r="AF40" i="80"/>
  <c r="AF39" i="80"/>
  <c r="AF38" i="80"/>
  <c r="AF37" i="80"/>
  <c r="AF36" i="80"/>
  <c r="AF35" i="80"/>
  <c r="AF34" i="80"/>
  <c r="E34" i="80" s="1"/>
  <c r="AG18" i="80"/>
  <c r="AE44" i="75"/>
  <c r="AE73" i="75" s="1"/>
  <c r="AB76" i="75"/>
  <c r="AB77" i="75"/>
  <c r="AB79" i="75" s="1"/>
  <c r="AB80" i="75" s="1"/>
  <c r="AB22" i="75"/>
  <c r="AF43" i="75"/>
  <c r="AF41" i="75"/>
  <c r="AF39" i="75"/>
  <c r="AF37" i="75"/>
  <c r="AF35" i="75"/>
  <c r="AF40" i="75"/>
  <c r="AF36" i="75"/>
  <c r="AG18" i="75"/>
  <c r="AF42" i="75"/>
  <c r="AF38" i="75"/>
  <c r="AF34" i="75"/>
  <c r="E34" i="75" s="1"/>
  <c r="AE75" i="84" l="1"/>
  <c r="AA81" i="75"/>
  <c r="Y24" i="82"/>
  <c r="AE81" i="87"/>
  <c r="AC20" i="82"/>
  <c r="AD83" i="87"/>
  <c r="AB4" i="82"/>
  <c r="AE75" i="75"/>
  <c r="AA22" i="82"/>
  <c r="Y21" i="82"/>
  <c r="AE75" i="80"/>
  <c r="Y23" i="82"/>
  <c r="AG76" i="87"/>
  <c r="AF84" i="87"/>
  <c r="AD14" i="82" s="1"/>
  <c r="AG77" i="87"/>
  <c r="AG79" i="87" s="1"/>
  <c r="AG80" i="87" s="1"/>
  <c r="AG22" i="87"/>
  <c r="AK69" i="87"/>
  <c r="AK74" i="87" s="1"/>
  <c r="E64" i="87"/>
  <c r="AF78" i="87"/>
  <c r="AL68" i="87"/>
  <c r="AL67" i="87"/>
  <c r="AL66" i="87"/>
  <c r="AL65" i="87"/>
  <c r="AL43" i="87"/>
  <c r="AL42" i="87"/>
  <c r="AL41" i="87"/>
  <c r="AL40" i="87"/>
  <c r="AM18" i="87"/>
  <c r="AK44" i="87"/>
  <c r="AK73" i="87" s="1"/>
  <c r="E39" i="87"/>
  <c r="AE75" i="83"/>
  <c r="AG67" i="80"/>
  <c r="AG68" i="80"/>
  <c r="AG60" i="80"/>
  <c r="AG61" i="80"/>
  <c r="AG62" i="80"/>
  <c r="AG63" i="80"/>
  <c r="AG64" i="80"/>
  <c r="AG65" i="80"/>
  <c r="AG66" i="80"/>
  <c r="AG67" i="83"/>
  <c r="AG68" i="83"/>
  <c r="AG65" i="83"/>
  <c r="AG66" i="83"/>
  <c r="AG60" i="83"/>
  <c r="AG61" i="83"/>
  <c r="AG62" i="83"/>
  <c r="AG63" i="83"/>
  <c r="AG64" i="83"/>
  <c r="AG65" i="84"/>
  <c r="AG66" i="84"/>
  <c r="AG67" i="84"/>
  <c r="AG68" i="84"/>
  <c r="AG60" i="84"/>
  <c r="AG61" i="84"/>
  <c r="AG62" i="84"/>
  <c r="AG63" i="84"/>
  <c r="AG64" i="84"/>
  <c r="AG65" i="75"/>
  <c r="AG66" i="75"/>
  <c r="AG67" i="75"/>
  <c r="AG68" i="75"/>
  <c r="AG60" i="75"/>
  <c r="AG61" i="75"/>
  <c r="AG62" i="75"/>
  <c r="AG63" i="75"/>
  <c r="AG64" i="75"/>
  <c r="AC81" i="83"/>
  <c r="AB78" i="84"/>
  <c r="Z23" i="82" s="1"/>
  <c r="AA81" i="84"/>
  <c r="AE47" i="80"/>
  <c r="AE47" i="84"/>
  <c r="AE47" i="75"/>
  <c r="AA81" i="80"/>
  <c r="AB79" i="84"/>
  <c r="AB80" i="84" s="1"/>
  <c r="AF69" i="80"/>
  <c r="AF74" i="80" s="1"/>
  <c r="E59" i="80"/>
  <c r="AE47" i="83"/>
  <c r="AD79" i="83"/>
  <c r="AD80" i="83" s="1"/>
  <c r="AF69" i="75"/>
  <c r="AF74" i="75" s="1"/>
  <c r="E59" i="75"/>
  <c r="AB78" i="75"/>
  <c r="AB79" i="80"/>
  <c r="AB80" i="80" s="1"/>
  <c r="AF69" i="84"/>
  <c r="AF74" i="84" s="1"/>
  <c r="E59" i="84"/>
  <c r="AF69" i="83"/>
  <c r="AF74" i="83" s="1"/>
  <c r="E59" i="83"/>
  <c r="AB78" i="80"/>
  <c r="Z21" i="82" s="1"/>
  <c r="AD78" i="83"/>
  <c r="Y18" i="82"/>
  <c r="AB84" i="75"/>
  <c r="AC76" i="80"/>
  <c r="AB84" i="80"/>
  <c r="Z15" i="82" s="1"/>
  <c r="AC77" i="80"/>
  <c r="AC22" i="80"/>
  <c r="AC77" i="84"/>
  <c r="AC22" i="84"/>
  <c r="AC76" i="84"/>
  <c r="AB84" i="84"/>
  <c r="Z17" i="82" s="1"/>
  <c r="AG43" i="84"/>
  <c r="AG42" i="84"/>
  <c r="AG41" i="84"/>
  <c r="AG40" i="84"/>
  <c r="AG39" i="84"/>
  <c r="AG38" i="84"/>
  <c r="AG37" i="84"/>
  <c r="AG36" i="84"/>
  <c r="AG35" i="84"/>
  <c r="E35" i="84" s="1"/>
  <c r="AH18" i="84"/>
  <c r="AF44" i="84"/>
  <c r="AF73" i="84" s="1"/>
  <c r="AG43" i="83"/>
  <c r="AG42" i="83"/>
  <c r="AG41" i="83"/>
  <c r="AG40" i="83"/>
  <c r="AG39" i="83"/>
  <c r="AG38" i="83"/>
  <c r="AG37" i="83"/>
  <c r="AG36" i="83"/>
  <c r="AG35" i="83"/>
  <c r="E35" i="83" s="1"/>
  <c r="AH18" i="83"/>
  <c r="AF44" i="83"/>
  <c r="AF73" i="83" s="1"/>
  <c r="AE76" i="83"/>
  <c r="AD84" i="83"/>
  <c r="AB16" i="82" s="1"/>
  <c r="AE77" i="83"/>
  <c r="AE22" i="83"/>
  <c r="AF44" i="80"/>
  <c r="AF73" i="80" s="1"/>
  <c r="AF75" i="80" s="1"/>
  <c r="AG43" i="80"/>
  <c r="AG42" i="80"/>
  <c r="AG41" i="80"/>
  <c r="AG40" i="80"/>
  <c r="AG39" i="80"/>
  <c r="AG38" i="80"/>
  <c r="AG37" i="80"/>
  <c r="AG36" i="80"/>
  <c r="AG35" i="80"/>
  <c r="E35" i="80" s="1"/>
  <c r="AH18" i="80"/>
  <c r="AG43" i="75"/>
  <c r="AG42" i="75"/>
  <c r="AG41" i="75"/>
  <c r="AG40" i="75"/>
  <c r="AG39" i="75"/>
  <c r="AG38" i="75"/>
  <c r="AG37" i="75"/>
  <c r="AG36" i="75"/>
  <c r="AG35" i="75"/>
  <c r="E35" i="75" s="1"/>
  <c r="AH18" i="75"/>
  <c r="AC77" i="75"/>
  <c r="AC79" i="75" s="1"/>
  <c r="AC80" i="75" s="1"/>
  <c r="AC76" i="75"/>
  <c r="AC22" i="75"/>
  <c r="AF44" i="75"/>
  <c r="AF73" i="75" s="1"/>
  <c r="AF75" i="75" s="1"/>
  <c r="AF75" i="83" l="1"/>
  <c r="AE83" i="87"/>
  <c r="AC4" i="82"/>
  <c r="AF81" i="87"/>
  <c r="AD20" i="82"/>
  <c r="AB81" i="75"/>
  <c r="Z24" i="82"/>
  <c r="AB22" i="82"/>
  <c r="AF75" i="84"/>
  <c r="AK75" i="87"/>
  <c r="AK47" i="87"/>
  <c r="AL69" i="87"/>
  <c r="AL74" i="87" s="1"/>
  <c r="E65" i="87"/>
  <c r="AG84" i="87"/>
  <c r="AE14" i="82" s="1"/>
  <c r="AH77" i="87"/>
  <c r="AH79" i="87" s="1"/>
  <c r="AH80" i="87" s="1"/>
  <c r="AH76" i="87"/>
  <c r="AH22" i="87"/>
  <c r="AM67" i="87"/>
  <c r="AM68" i="87"/>
  <c r="AM66" i="87"/>
  <c r="AM43" i="87"/>
  <c r="AM42" i="87"/>
  <c r="AM41" i="87"/>
  <c r="AN18" i="87"/>
  <c r="AL44" i="87"/>
  <c r="AL73" i="87" s="1"/>
  <c r="E40" i="87"/>
  <c r="AG78" i="87"/>
  <c r="AD81" i="83"/>
  <c r="AB81" i="84"/>
  <c r="AH66" i="84"/>
  <c r="AH67" i="84"/>
  <c r="AH68" i="84"/>
  <c r="AH61" i="84"/>
  <c r="AH62" i="84"/>
  <c r="AH63" i="84"/>
  <c r="AH64" i="84"/>
  <c r="AH65" i="84"/>
  <c r="AH66" i="75"/>
  <c r="AH67" i="75"/>
  <c r="AH68" i="75"/>
  <c r="AH61" i="75"/>
  <c r="AH62" i="75"/>
  <c r="AH63" i="75"/>
  <c r="AH64" i="75"/>
  <c r="AH65" i="75"/>
  <c r="AH68" i="83"/>
  <c r="AH66" i="83"/>
  <c r="AH61" i="83"/>
  <c r="AH62" i="83"/>
  <c r="AH63" i="83"/>
  <c r="AH67" i="83"/>
  <c r="AH64" i="83"/>
  <c r="AH65" i="83"/>
  <c r="AH68" i="80"/>
  <c r="AH61" i="80"/>
  <c r="AH62" i="80"/>
  <c r="AH63" i="80"/>
  <c r="AH64" i="80"/>
  <c r="AH65" i="80"/>
  <c r="AH66" i="80"/>
  <c r="AH67" i="80"/>
  <c r="AF47" i="75"/>
  <c r="AF47" i="80"/>
  <c r="AF47" i="84"/>
  <c r="AE79" i="83"/>
  <c r="AE80" i="83" s="1"/>
  <c r="AG69" i="84"/>
  <c r="AG74" i="84" s="1"/>
  <c r="E60" i="84"/>
  <c r="AC79" i="84"/>
  <c r="AC80" i="84" s="1"/>
  <c r="AB81" i="80"/>
  <c r="AC79" i="80"/>
  <c r="AC80" i="80" s="1"/>
  <c r="AC78" i="84"/>
  <c r="AG69" i="83"/>
  <c r="AG74" i="83" s="1"/>
  <c r="E60" i="83"/>
  <c r="AG69" i="75"/>
  <c r="AG74" i="75" s="1"/>
  <c r="E60" i="75"/>
  <c r="AF47" i="83"/>
  <c r="AG69" i="80"/>
  <c r="AG74" i="80" s="1"/>
  <c r="E60" i="80"/>
  <c r="AC78" i="75"/>
  <c r="AE78" i="83"/>
  <c r="AC78" i="80"/>
  <c r="Z18" i="82"/>
  <c r="AD76" i="84"/>
  <c r="AC84" i="84"/>
  <c r="AA17" i="82" s="1"/>
  <c r="AD22" i="84"/>
  <c r="AD77" i="84"/>
  <c r="AD76" i="80"/>
  <c r="AD77" i="80"/>
  <c r="AD22" i="80"/>
  <c r="AC84" i="80"/>
  <c r="AA15" i="82" s="1"/>
  <c r="AC84" i="75"/>
  <c r="AH43" i="84"/>
  <c r="AH42" i="84"/>
  <c r="AH41" i="84"/>
  <c r="AH40" i="84"/>
  <c r="AH39" i="84"/>
  <c r="AH38" i="84"/>
  <c r="AH37" i="84"/>
  <c r="AH36" i="84"/>
  <c r="E36" i="84" s="1"/>
  <c r="AI18" i="84"/>
  <c r="AG44" i="84"/>
  <c r="AG73" i="84" s="1"/>
  <c r="AH43" i="83"/>
  <c r="AH42" i="83"/>
  <c r="AH41" i="83"/>
  <c r="AH40" i="83"/>
  <c r="AH39" i="83"/>
  <c r="AH38" i="83"/>
  <c r="AH37" i="83"/>
  <c r="AH36" i="83"/>
  <c r="E36" i="83" s="1"/>
  <c r="AI18" i="83"/>
  <c r="AG44" i="83"/>
  <c r="AG73" i="83" s="1"/>
  <c r="AE84" i="83"/>
  <c r="AC16" i="82" s="1"/>
  <c r="AF77" i="83"/>
  <c r="AF22" i="83"/>
  <c r="AF76" i="83"/>
  <c r="AG44" i="80"/>
  <c r="AG73" i="80" s="1"/>
  <c r="AH43" i="80"/>
  <c r="AH42" i="80"/>
  <c r="AH41" i="80"/>
  <c r="AH40" i="80"/>
  <c r="AH39" i="80"/>
  <c r="AH38" i="80"/>
  <c r="AH37" i="80"/>
  <c r="AH36" i="80"/>
  <c r="E36" i="80" s="1"/>
  <c r="AI18" i="80"/>
  <c r="AH43" i="75"/>
  <c r="AH42" i="75"/>
  <c r="AH41" i="75"/>
  <c r="AH40" i="75"/>
  <c r="AH39" i="75"/>
  <c r="AH38" i="75"/>
  <c r="AH37" i="75"/>
  <c r="AH36" i="75"/>
  <c r="E36" i="75" s="1"/>
  <c r="AI18" i="75"/>
  <c r="AD77" i="75"/>
  <c r="AD79" i="75" s="1"/>
  <c r="AD80" i="75" s="1"/>
  <c r="AD76" i="75"/>
  <c r="AD22" i="75"/>
  <c r="AG44" i="75"/>
  <c r="AG73" i="75" s="1"/>
  <c r="AG75" i="75" s="1"/>
  <c r="AL75" i="87" l="1"/>
  <c r="AC22" i="82"/>
  <c r="AC81" i="75"/>
  <c r="AA24" i="82"/>
  <c r="AA23" i="82"/>
  <c r="AF83" i="87"/>
  <c r="AD4" i="82"/>
  <c r="AG81" i="87"/>
  <c r="AE20" i="82"/>
  <c r="AG75" i="83"/>
  <c r="AA21" i="82"/>
  <c r="AG75" i="84"/>
  <c r="AL47" i="87"/>
  <c r="AN68" i="87"/>
  <c r="AN67" i="87"/>
  <c r="AN43" i="87"/>
  <c r="AN42" i="87"/>
  <c r="AO18" i="87"/>
  <c r="AI77" i="87"/>
  <c r="AI79" i="87" s="1"/>
  <c r="AI80" i="87" s="1"/>
  <c r="AI76" i="87"/>
  <c r="AH84" i="87"/>
  <c r="AF14" i="82" s="1"/>
  <c r="AI22" i="87"/>
  <c r="AM44" i="87"/>
  <c r="AM73" i="87" s="1"/>
  <c r="E41" i="87"/>
  <c r="AH78" i="87"/>
  <c r="AM69" i="87"/>
  <c r="AM74" i="87" s="1"/>
  <c r="E66" i="87"/>
  <c r="AG75" i="80"/>
  <c r="AI62" i="83"/>
  <c r="AI63" i="83"/>
  <c r="AI68" i="83"/>
  <c r="AI67" i="83"/>
  <c r="AI64" i="83"/>
  <c r="AI65" i="83"/>
  <c r="AI66" i="83"/>
  <c r="AI62" i="80"/>
  <c r="AI63" i="80"/>
  <c r="AI64" i="80"/>
  <c r="AI65" i="80"/>
  <c r="AI66" i="80"/>
  <c r="AI67" i="80"/>
  <c r="AI68" i="80"/>
  <c r="AI67" i="84"/>
  <c r="AI68" i="84"/>
  <c r="AI62" i="84"/>
  <c r="AI63" i="84"/>
  <c r="AI64" i="84"/>
  <c r="AI65" i="84"/>
  <c r="AI66" i="84"/>
  <c r="AI67" i="75"/>
  <c r="AI68" i="75"/>
  <c r="AI62" i="75"/>
  <c r="AI63" i="75"/>
  <c r="AI64" i="75"/>
  <c r="AI65" i="75"/>
  <c r="AI66" i="75"/>
  <c r="AE81" i="83"/>
  <c r="AD78" i="84"/>
  <c r="AG47" i="75"/>
  <c r="AD78" i="75"/>
  <c r="AG47" i="80"/>
  <c r="AC81" i="80"/>
  <c r="AC81" i="84"/>
  <c r="AG47" i="84"/>
  <c r="AG47" i="83"/>
  <c r="AD79" i="80"/>
  <c r="AD80" i="80" s="1"/>
  <c r="AF79" i="83"/>
  <c r="AF80" i="83" s="1"/>
  <c r="AD79" i="84"/>
  <c r="AD80" i="84" s="1"/>
  <c r="AH69" i="84"/>
  <c r="AH74" i="84" s="1"/>
  <c r="E61" i="84"/>
  <c r="AH69" i="75"/>
  <c r="AH74" i="75" s="1"/>
  <c r="E61" i="75"/>
  <c r="AH69" i="83"/>
  <c r="AH74" i="83" s="1"/>
  <c r="E61" i="83"/>
  <c r="AH69" i="80"/>
  <c r="AH74" i="80" s="1"/>
  <c r="E61" i="80"/>
  <c r="AD78" i="80"/>
  <c r="AF78" i="83"/>
  <c r="AD84" i="75"/>
  <c r="AA18" i="82"/>
  <c r="AE77" i="80"/>
  <c r="AE22" i="80"/>
  <c r="AE76" i="80"/>
  <c r="AD84" i="80"/>
  <c r="AB15" i="82" s="1"/>
  <c r="AE76" i="84"/>
  <c r="AD84" i="84"/>
  <c r="AB17" i="82" s="1"/>
  <c r="AE77" i="84"/>
  <c r="AE22" i="84"/>
  <c r="AI43" i="84"/>
  <c r="AI42" i="84"/>
  <c r="AI41" i="84"/>
  <c r="AI40" i="84"/>
  <c r="AI39" i="84"/>
  <c r="AI38" i="84"/>
  <c r="AI37" i="84"/>
  <c r="E37" i="84" s="1"/>
  <c r="AJ18" i="84"/>
  <c r="AH44" i="84"/>
  <c r="AH73" i="84" s="1"/>
  <c r="AI41" i="83"/>
  <c r="AI37" i="83"/>
  <c r="E37" i="83" s="1"/>
  <c r="AI42" i="83"/>
  <c r="AI38" i="83"/>
  <c r="AJ18" i="83"/>
  <c r="AI43" i="83"/>
  <c r="AI39" i="83"/>
  <c r="AI40" i="83"/>
  <c r="AH44" i="83"/>
  <c r="AH73" i="83" s="1"/>
  <c r="AF84" i="83"/>
  <c r="AD16" i="82" s="1"/>
  <c r="AG77" i="83"/>
  <c r="AG22" i="83"/>
  <c r="AG76" i="83"/>
  <c r="AH44" i="80"/>
  <c r="AH73" i="80" s="1"/>
  <c r="AI43" i="80"/>
  <c r="AI42" i="80"/>
  <c r="AI41" i="80"/>
  <c r="AI40" i="80"/>
  <c r="AI39" i="80"/>
  <c r="AI38" i="80"/>
  <c r="AI37" i="80"/>
  <c r="E37" i="80" s="1"/>
  <c r="AJ18" i="80"/>
  <c r="AI43" i="75"/>
  <c r="AI42" i="75"/>
  <c r="AI41" i="75"/>
  <c r="AI40" i="75"/>
  <c r="AI39" i="75"/>
  <c r="AI38" i="75"/>
  <c r="AI37" i="75"/>
  <c r="E37" i="75" s="1"/>
  <c r="AJ18" i="75"/>
  <c r="AE77" i="75"/>
  <c r="AE79" i="75" s="1"/>
  <c r="AE80" i="75" s="1"/>
  <c r="AE22" i="75"/>
  <c r="AE76" i="75"/>
  <c r="AH44" i="75"/>
  <c r="AH73" i="75" s="1"/>
  <c r="AG83" i="87" l="1"/>
  <c r="AE4" i="82"/>
  <c r="AD81" i="75"/>
  <c r="AB24" i="82"/>
  <c r="AH81" i="87"/>
  <c r="AF20" i="82"/>
  <c r="AH75" i="84"/>
  <c r="AH75" i="83"/>
  <c r="AB23" i="82"/>
  <c r="AH75" i="80"/>
  <c r="AD22" i="82"/>
  <c r="AB21" i="82"/>
  <c r="AM47" i="87"/>
  <c r="AI78" i="87"/>
  <c r="AO68" i="87"/>
  <c r="AO43" i="87"/>
  <c r="AN44" i="87"/>
  <c r="AN73" i="87" s="1"/>
  <c r="E42" i="87"/>
  <c r="AJ77" i="87"/>
  <c r="AJ79" i="87" s="1"/>
  <c r="AJ80" i="87" s="1"/>
  <c r="AJ76" i="87"/>
  <c r="AI84" i="87"/>
  <c r="AG14" i="82" s="1"/>
  <c r="AJ22" i="87"/>
  <c r="AM75" i="87"/>
  <c r="AN69" i="87"/>
  <c r="AN74" i="87" s="1"/>
  <c r="E67" i="87"/>
  <c r="AH75" i="75"/>
  <c r="AD81" i="84"/>
  <c r="AJ68" i="84"/>
  <c r="AJ63" i="84"/>
  <c r="AJ64" i="84"/>
  <c r="AJ65" i="84"/>
  <c r="AJ66" i="84"/>
  <c r="AJ67" i="84"/>
  <c r="AJ63" i="83"/>
  <c r="AJ68" i="83"/>
  <c r="AJ67" i="83"/>
  <c r="AJ64" i="83"/>
  <c r="AJ65" i="83"/>
  <c r="AJ66" i="83"/>
  <c r="AJ68" i="75"/>
  <c r="AJ63" i="75"/>
  <c r="AJ64" i="75"/>
  <c r="AJ65" i="75"/>
  <c r="AJ66" i="75"/>
  <c r="AJ67" i="75"/>
  <c r="AJ63" i="80"/>
  <c r="AJ64" i="80"/>
  <c r="AJ65" i="80"/>
  <c r="AJ66" i="80"/>
  <c r="AJ67" i="80"/>
  <c r="AJ68" i="80"/>
  <c r="AD81" i="80"/>
  <c r="AH47" i="80"/>
  <c r="AH47" i="83"/>
  <c r="AF81" i="83"/>
  <c r="AH47" i="75"/>
  <c r="AH47" i="84"/>
  <c r="AI69" i="80"/>
  <c r="AI74" i="80" s="1"/>
  <c r="E62" i="80"/>
  <c r="AE79" i="84"/>
  <c r="AE80" i="84" s="1"/>
  <c r="AI69" i="84"/>
  <c r="AI74" i="84" s="1"/>
  <c r="E62" i="84"/>
  <c r="AI69" i="75"/>
  <c r="AI74" i="75" s="1"/>
  <c r="E62" i="75"/>
  <c r="AG79" i="83"/>
  <c r="AG80" i="83" s="1"/>
  <c r="AI69" i="83"/>
  <c r="AI74" i="83" s="1"/>
  <c r="E62" i="83"/>
  <c r="AE79" i="80"/>
  <c r="AE80" i="80" s="1"/>
  <c r="AE78" i="75"/>
  <c r="AG78" i="83"/>
  <c r="AE22" i="82" s="1"/>
  <c r="AE78" i="84"/>
  <c r="AE78" i="80"/>
  <c r="AF77" i="80"/>
  <c r="AF22" i="80"/>
  <c r="AE84" i="80"/>
  <c r="AC15" i="82" s="1"/>
  <c r="AF76" i="80"/>
  <c r="AB18" i="82"/>
  <c r="AF22" i="84"/>
  <c r="AF76" i="84"/>
  <c r="AE84" i="84"/>
  <c r="AC17" i="82" s="1"/>
  <c r="AF77" i="84"/>
  <c r="AE84" i="75"/>
  <c r="AJ43" i="84"/>
  <c r="AJ42" i="84"/>
  <c r="AJ41" i="84"/>
  <c r="AJ40" i="84"/>
  <c r="AJ39" i="84"/>
  <c r="AJ38" i="84"/>
  <c r="E38" i="84" s="1"/>
  <c r="AK18" i="84"/>
  <c r="AI44" i="84"/>
  <c r="AI73" i="84" s="1"/>
  <c r="AI44" i="83"/>
  <c r="AI73" i="83" s="1"/>
  <c r="AJ43" i="83"/>
  <c r="AJ42" i="83"/>
  <c r="AJ41" i="83"/>
  <c r="AJ40" i="83"/>
  <c r="AJ39" i="83"/>
  <c r="AJ38" i="83"/>
  <c r="E38" i="83" s="1"/>
  <c r="AK18" i="83"/>
  <c r="AG84" i="83"/>
  <c r="AE16" i="82" s="1"/>
  <c r="AH76" i="83"/>
  <c r="AH22" i="83"/>
  <c r="AH77" i="83"/>
  <c r="AI44" i="80"/>
  <c r="AI73" i="80" s="1"/>
  <c r="AI75" i="80" s="1"/>
  <c r="AJ43" i="80"/>
  <c r="AJ42" i="80"/>
  <c r="AJ41" i="80"/>
  <c r="AJ40" i="80"/>
  <c r="AJ39" i="80"/>
  <c r="AJ38" i="80"/>
  <c r="E38" i="80" s="1"/>
  <c r="AK18" i="80"/>
  <c r="AI44" i="75"/>
  <c r="AI73" i="75" s="1"/>
  <c r="AI75" i="75" s="1"/>
  <c r="AF77" i="75"/>
  <c r="AF79" i="75" s="1"/>
  <c r="AF80" i="75" s="1"/>
  <c r="AF76" i="75"/>
  <c r="AF22" i="75"/>
  <c r="AJ43" i="75"/>
  <c r="AJ41" i="75"/>
  <c r="AJ39" i="75"/>
  <c r="AJ42" i="75"/>
  <c r="AJ40" i="75"/>
  <c r="AJ38" i="75"/>
  <c r="E38" i="75" s="1"/>
  <c r="AK18" i="75"/>
  <c r="AE81" i="75" l="1"/>
  <c r="AC24" i="82"/>
  <c r="AH83" i="87"/>
  <c r="AF4" i="82"/>
  <c r="AI81" i="87"/>
  <c r="AG20" i="82"/>
  <c r="AI75" i="84"/>
  <c r="AI75" i="83"/>
  <c r="AC21" i="82"/>
  <c r="AC23" i="82"/>
  <c r="AJ78" i="87"/>
  <c r="AN75" i="87"/>
  <c r="AO44" i="87"/>
  <c r="E43" i="87"/>
  <c r="AO69" i="87"/>
  <c r="E68" i="87"/>
  <c r="AK77" i="87"/>
  <c r="AK79" i="87" s="1"/>
  <c r="AK80" i="87" s="1"/>
  <c r="AK76" i="87"/>
  <c r="AJ84" i="87"/>
  <c r="AH14" i="82" s="1"/>
  <c r="AK22" i="87"/>
  <c r="AN47" i="87"/>
  <c r="AK64" i="80"/>
  <c r="AK65" i="80"/>
  <c r="AK66" i="80"/>
  <c r="AK67" i="80"/>
  <c r="AK68" i="80"/>
  <c r="AK68" i="83"/>
  <c r="AK67" i="83"/>
  <c r="AK64" i="83"/>
  <c r="AK65" i="83"/>
  <c r="AK66" i="83"/>
  <c r="AE81" i="80"/>
  <c r="AK64" i="84"/>
  <c r="AK65" i="84"/>
  <c r="AK66" i="84"/>
  <c r="AK67" i="84"/>
  <c r="AK68" i="84"/>
  <c r="AK64" i="75"/>
  <c r="AK65" i="75"/>
  <c r="AK66" i="75"/>
  <c r="AK67" i="75"/>
  <c r="AK68" i="75"/>
  <c r="AI47" i="83"/>
  <c r="AI47" i="84"/>
  <c r="AI47" i="75"/>
  <c r="AI47" i="80"/>
  <c r="AG81" i="83"/>
  <c r="AJ69" i="75"/>
  <c r="AJ74" i="75" s="1"/>
  <c r="E63" i="75"/>
  <c r="AJ69" i="80"/>
  <c r="AJ74" i="80" s="1"/>
  <c r="E63" i="80"/>
  <c r="AH79" i="83"/>
  <c r="AH80" i="83" s="1"/>
  <c r="AF79" i="84"/>
  <c r="AF80" i="84" s="1"/>
  <c r="AF79" i="80"/>
  <c r="AF80" i="80" s="1"/>
  <c r="AJ69" i="84"/>
  <c r="AJ74" i="84" s="1"/>
  <c r="E63" i="84"/>
  <c r="AJ69" i="83"/>
  <c r="AJ74" i="83" s="1"/>
  <c r="E63" i="83"/>
  <c r="AE81" i="84"/>
  <c r="AF78" i="75"/>
  <c r="AH78" i="83"/>
  <c r="AF78" i="80"/>
  <c r="AF78" i="84"/>
  <c r="AJ44" i="84"/>
  <c r="AJ73" i="84" s="1"/>
  <c r="AG76" i="84"/>
  <c r="AG22" i="84"/>
  <c r="AF84" i="84"/>
  <c r="AD17" i="82" s="1"/>
  <c r="AG77" i="84"/>
  <c r="AF84" i="75"/>
  <c r="AF84" i="80"/>
  <c r="AD15" i="82" s="1"/>
  <c r="AG77" i="80"/>
  <c r="AG22" i="80"/>
  <c r="AG76" i="80"/>
  <c r="AC18" i="82"/>
  <c r="AJ44" i="83"/>
  <c r="AJ73" i="83" s="1"/>
  <c r="AK43" i="84"/>
  <c r="AK42" i="84"/>
  <c r="AK41" i="84"/>
  <c r="AK40" i="84"/>
  <c r="AK39" i="84"/>
  <c r="E39" i="84" s="1"/>
  <c r="AL18" i="84"/>
  <c r="AI77" i="83"/>
  <c r="AI79" i="83" s="1"/>
  <c r="AI80" i="83" s="1"/>
  <c r="AI76" i="83"/>
  <c r="AH84" i="83"/>
  <c r="AF16" i="82" s="1"/>
  <c r="AI22" i="83"/>
  <c r="AK42" i="83"/>
  <c r="AK43" i="83"/>
  <c r="AK39" i="83"/>
  <c r="E39" i="83" s="1"/>
  <c r="AL18" i="83"/>
  <c r="AK41" i="83"/>
  <c r="AK40" i="83"/>
  <c r="AK43" i="80"/>
  <c r="AK42" i="80"/>
  <c r="AK41" i="80"/>
  <c r="AK40" i="80"/>
  <c r="AK39" i="80"/>
  <c r="E39" i="80" s="1"/>
  <c r="AL18" i="80"/>
  <c r="AJ44" i="80"/>
  <c r="AJ73" i="80" s="1"/>
  <c r="AG76" i="75"/>
  <c r="AG77" i="75"/>
  <c r="AG79" i="75" s="1"/>
  <c r="AG80" i="75" s="1"/>
  <c r="AG22" i="75"/>
  <c r="AJ44" i="75"/>
  <c r="AJ73" i="75" s="1"/>
  <c r="AK43" i="75"/>
  <c r="AK42" i="75"/>
  <c r="AK41" i="75"/>
  <c r="AK40" i="75"/>
  <c r="AK39" i="75"/>
  <c r="E39" i="75" s="1"/>
  <c r="AL18" i="75"/>
  <c r="AI83" i="87" l="1"/>
  <c r="AG4" i="82"/>
  <c r="AF81" i="75"/>
  <c r="AD24" i="82"/>
  <c r="AJ81" i="87"/>
  <c r="AH20" i="82"/>
  <c r="AF22" i="82"/>
  <c r="AD21" i="82"/>
  <c r="AJ75" i="84"/>
  <c r="AD23" i="82"/>
  <c r="AO74" i="87"/>
  <c r="E74" i="87" s="1"/>
  <c r="E69" i="87"/>
  <c r="AO47" i="87"/>
  <c r="AL76" i="87"/>
  <c r="AK84" i="87"/>
  <c r="AI14" i="82" s="1"/>
  <c r="AL77" i="87"/>
  <c r="AL79" i="87" s="1"/>
  <c r="AL80" i="87" s="1"/>
  <c r="AL22" i="87"/>
  <c r="AO73" i="87"/>
  <c r="E44" i="87"/>
  <c r="AK78" i="87"/>
  <c r="AJ75" i="75"/>
  <c r="AJ75" i="80"/>
  <c r="AJ75" i="83"/>
  <c r="AH81" i="83"/>
  <c r="AL66" i="83"/>
  <c r="AL68" i="83"/>
  <c r="AL67" i="83"/>
  <c r="AL65" i="83"/>
  <c r="AL65" i="75"/>
  <c r="AL66" i="75"/>
  <c r="AL67" i="75"/>
  <c r="AL68" i="75"/>
  <c r="AL65" i="84"/>
  <c r="AL66" i="84"/>
  <c r="AL67" i="84"/>
  <c r="AL68" i="84"/>
  <c r="AL65" i="80"/>
  <c r="AL66" i="80"/>
  <c r="AL67" i="80"/>
  <c r="AL68" i="80"/>
  <c r="AG78" i="84"/>
  <c r="AJ47" i="84"/>
  <c r="AJ47" i="83"/>
  <c r="AJ47" i="80"/>
  <c r="AF81" i="84"/>
  <c r="AJ47" i="75"/>
  <c r="AG78" i="75"/>
  <c r="AG79" i="80"/>
  <c r="AG80" i="80" s="1"/>
  <c r="AK69" i="83"/>
  <c r="AK74" i="83" s="1"/>
  <c r="E64" i="83"/>
  <c r="AK69" i="80"/>
  <c r="AK74" i="80" s="1"/>
  <c r="E64" i="80"/>
  <c r="AK69" i="84"/>
  <c r="AK74" i="84" s="1"/>
  <c r="E64" i="84"/>
  <c r="AF81" i="80"/>
  <c r="AG79" i="84"/>
  <c r="AK69" i="75"/>
  <c r="AK74" i="75" s="1"/>
  <c r="E64" i="75"/>
  <c r="AI78" i="83"/>
  <c r="AG22" i="82" s="1"/>
  <c r="AG78" i="80"/>
  <c r="AH77" i="84"/>
  <c r="AH76" i="84"/>
  <c r="AH22" i="84"/>
  <c r="AG84" i="84"/>
  <c r="AE17" i="82" s="1"/>
  <c r="AG84" i="75"/>
  <c r="AG84" i="80"/>
  <c r="AE15" i="82" s="1"/>
  <c r="AH76" i="80"/>
  <c r="AH77" i="80"/>
  <c r="AH22" i="80"/>
  <c r="AD18" i="82"/>
  <c r="AK44" i="80"/>
  <c r="AK73" i="80" s="1"/>
  <c r="AK44" i="84"/>
  <c r="AK73" i="84" s="1"/>
  <c r="AL43" i="84"/>
  <c r="AL41" i="84"/>
  <c r="AL42" i="84"/>
  <c r="AL40" i="84"/>
  <c r="E40" i="84" s="1"/>
  <c r="AM18" i="84"/>
  <c r="AL42" i="83"/>
  <c r="AL43" i="83"/>
  <c r="AM18" i="83"/>
  <c r="AL40" i="83"/>
  <c r="E40" i="83" s="1"/>
  <c r="AL41" i="83"/>
  <c r="AJ76" i="83"/>
  <c r="AI84" i="83"/>
  <c r="AG16" i="82" s="1"/>
  <c r="AJ77" i="83"/>
  <c r="AJ22" i="83"/>
  <c r="AK44" i="83"/>
  <c r="AK73" i="83" s="1"/>
  <c r="AK75" i="83" s="1"/>
  <c r="AL43" i="80"/>
  <c r="AL41" i="80"/>
  <c r="AM18" i="80"/>
  <c r="AL42" i="80"/>
  <c r="AL40" i="80"/>
  <c r="E40" i="80" s="1"/>
  <c r="AH76" i="75"/>
  <c r="AH77" i="75"/>
  <c r="AH79" i="75" s="1"/>
  <c r="AH80" i="75" s="1"/>
  <c r="AH22" i="75"/>
  <c r="AL43" i="75"/>
  <c r="AL42" i="75"/>
  <c r="AL41" i="75"/>
  <c r="AL40" i="75"/>
  <c r="E40" i="75" s="1"/>
  <c r="AM18" i="75"/>
  <c r="AK44" i="75"/>
  <c r="AK73" i="75" s="1"/>
  <c r="AK75" i="75" s="1"/>
  <c r="AK75" i="80" l="1"/>
  <c r="AG81" i="75"/>
  <c r="AE24" i="82"/>
  <c r="AJ83" i="87"/>
  <c r="AH4" i="82"/>
  <c r="AK81" i="87"/>
  <c r="AI20" i="82"/>
  <c r="AE21" i="82"/>
  <c r="AG80" i="84"/>
  <c r="AG81" i="84" s="1"/>
  <c r="AE23" i="82"/>
  <c r="AO75" i="87"/>
  <c r="E73" i="87"/>
  <c r="AM76" i="87"/>
  <c r="AL84" i="87"/>
  <c r="AJ14" i="82" s="1"/>
  <c r="AM77" i="87"/>
  <c r="AM79" i="87" s="1"/>
  <c r="AM80" i="87" s="1"/>
  <c r="AM22" i="87"/>
  <c r="AL78" i="87"/>
  <c r="AK75" i="84"/>
  <c r="AM66" i="84"/>
  <c r="AM67" i="84"/>
  <c r="AM68" i="84"/>
  <c r="AM66" i="80"/>
  <c r="AM67" i="80"/>
  <c r="AM68" i="80"/>
  <c r="AM66" i="75"/>
  <c r="AM67" i="75"/>
  <c r="AM68" i="75"/>
  <c r="AM66" i="83"/>
  <c r="AM67" i="83"/>
  <c r="AM68" i="83"/>
  <c r="AG81" i="80"/>
  <c r="AI81" i="83"/>
  <c r="AK47" i="80"/>
  <c r="AK47" i="83"/>
  <c r="AK47" i="75"/>
  <c r="AK47" i="84"/>
  <c r="AH78" i="75"/>
  <c r="AL69" i="75"/>
  <c r="AL74" i="75" s="1"/>
  <c r="E65" i="75"/>
  <c r="AH79" i="80"/>
  <c r="AH80" i="80" s="1"/>
  <c r="AJ79" i="83"/>
  <c r="AJ80" i="83" s="1"/>
  <c r="AH78" i="84"/>
  <c r="AF23" i="82" s="1"/>
  <c r="AH79" i="84"/>
  <c r="AH80" i="84" s="1"/>
  <c r="AL69" i="84"/>
  <c r="AL74" i="84" s="1"/>
  <c r="E65" i="84"/>
  <c r="AL69" i="80"/>
  <c r="AL74" i="80" s="1"/>
  <c r="E65" i="80"/>
  <c r="AL69" i="83"/>
  <c r="AL74" i="83" s="1"/>
  <c r="E65" i="83"/>
  <c r="AH78" i="80"/>
  <c r="AJ78" i="83"/>
  <c r="AH84" i="75"/>
  <c r="AI76" i="84"/>
  <c r="AH84" i="84"/>
  <c r="AF17" i="82" s="1"/>
  <c r="AI22" i="84"/>
  <c r="AI77" i="84"/>
  <c r="AI22" i="80"/>
  <c r="AI76" i="80"/>
  <c r="AI77" i="80"/>
  <c r="AH84" i="80"/>
  <c r="AF15" i="82" s="1"/>
  <c r="AE18" i="82"/>
  <c r="AM42" i="84"/>
  <c r="AM41" i="84"/>
  <c r="E41" i="84" s="1"/>
  <c r="AN18" i="84"/>
  <c r="AM43" i="84"/>
  <c r="AL44" i="84"/>
  <c r="AL73" i="84" s="1"/>
  <c r="AK76" i="83"/>
  <c r="AJ84" i="83"/>
  <c r="AH16" i="82" s="1"/>
  <c r="AK77" i="83"/>
  <c r="AK22" i="83"/>
  <c r="AL44" i="83"/>
  <c r="AL73" i="83" s="1"/>
  <c r="AM43" i="83"/>
  <c r="AM42" i="83"/>
  <c r="AM41" i="83"/>
  <c r="E41" i="83" s="1"/>
  <c r="AN18" i="83"/>
  <c r="AN18" i="80"/>
  <c r="AM42" i="80"/>
  <c r="AM43" i="80"/>
  <c r="AM41" i="80"/>
  <c r="E41" i="80" s="1"/>
  <c r="AL44" i="80"/>
  <c r="AL73" i="80" s="1"/>
  <c r="AI76" i="75"/>
  <c r="AI22" i="75"/>
  <c r="AI77" i="75"/>
  <c r="AI79" i="75" s="1"/>
  <c r="AI80" i="75" s="1"/>
  <c r="AM43" i="75"/>
  <c r="AM42" i="75"/>
  <c r="AM41" i="75"/>
  <c r="E41" i="75" s="1"/>
  <c r="AN18" i="75"/>
  <c r="AL44" i="75"/>
  <c r="AL73" i="75" s="1"/>
  <c r="AL75" i="75" s="1"/>
  <c r="AL75" i="83" l="1"/>
  <c r="AL81" i="87"/>
  <c r="AJ20" i="82"/>
  <c r="AK83" i="87"/>
  <c r="AI4" i="82"/>
  <c r="AH81" i="75"/>
  <c r="AF24" i="82"/>
  <c r="AH22" i="82"/>
  <c r="AF21" i="82"/>
  <c r="AL75" i="80"/>
  <c r="AN76" i="87"/>
  <c r="AM84" i="87"/>
  <c r="AK14" i="82" s="1"/>
  <c r="AN77" i="87"/>
  <c r="AN79" i="87" s="1"/>
  <c r="AN80" i="87" s="1"/>
  <c r="AN22" i="87"/>
  <c r="AM78" i="87"/>
  <c r="E75" i="87"/>
  <c r="AL75" i="84"/>
  <c r="AI78" i="75"/>
  <c r="AN67" i="80"/>
  <c r="AN68" i="80"/>
  <c r="AN67" i="75"/>
  <c r="AN68" i="75"/>
  <c r="AN67" i="83"/>
  <c r="AN68" i="83"/>
  <c r="AN67" i="84"/>
  <c r="AN68" i="84"/>
  <c r="AH81" i="80"/>
  <c r="AL47" i="80"/>
  <c r="AJ81" i="83"/>
  <c r="AL47" i="84"/>
  <c r="AL47" i="83"/>
  <c r="AL47" i="75"/>
  <c r="AM69" i="84"/>
  <c r="AM74" i="84" s="1"/>
  <c r="E66" i="84"/>
  <c r="AI79" i="84"/>
  <c r="AI80" i="84" s="1"/>
  <c r="AM69" i="80"/>
  <c r="AM74" i="80" s="1"/>
  <c r="E66" i="80"/>
  <c r="AI79" i="80"/>
  <c r="AI80" i="80" s="1"/>
  <c r="AM69" i="83"/>
  <c r="AM74" i="83" s="1"/>
  <c r="E66" i="83"/>
  <c r="AK79" i="83"/>
  <c r="AK80" i="83" s="1"/>
  <c r="AH81" i="84"/>
  <c r="AM69" i="75"/>
  <c r="AM74" i="75" s="1"/>
  <c r="E66" i="75"/>
  <c r="AI78" i="84"/>
  <c r="AK78" i="83"/>
  <c r="AI78" i="80"/>
  <c r="AI84" i="75"/>
  <c r="AM44" i="75"/>
  <c r="AM73" i="75" s="1"/>
  <c r="AM44" i="80"/>
  <c r="AM73" i="80" s="1"/>
  <c r="AM44" i="83"/>
  <c r="AM73" i="83" s="1"/>
  <c r="AI84" i="80"/>
  <c r="AG15" i="82" s="1"/>
  <c r="AJ77" i="80"/>
  <c r="AJ76" i="80"/>
  <c r="AJ22" i="80"/>
  <c r="AJ76" i="84"/>
  <c r="AI84" i="84"/>
  <c r="AG17" i="82" s="1"/>
  <c r="AJ22" i="84"/>
  <c r="AJ77" i="84"/>
  <c r="AF18" i="82"/>
  <c r="AN43" i="84"/>
  <c r="AN42" i="84"/>
  <c r="E42" i="84" s="1"/>
  <c r="AO18" i="84"/>
  <c r="AO68" i="84" s="1"/>
  <c r="AM44" i="84"/>
  <c r="AM73" i="84" s="1"/>
  <c r="AN43" i="83"/>
  <c r="AN42" i="83"/>
  <c r="E42" i="83" s="1"/>
  <c r="AO18" i="83"/>
  <c r="AO68" i="83" s="1"/>
  <c r="AK84" i="83"/>
  <c r="AI16" i="82" s="1"/>
  <c r="AL77" i="83"/>
  <c r="AL76" i="83"/>
  <c r="AL22" i="83"/>
  <c r="AN43" i="80"/>
  <c r="AN42" i="80"/>
  <c r="E42" i="80" s="1"/>
  <c r="AO18" i="80"/>
  <c r="AO68" i="80" s="1"/>
  <c r="AJ76" i="75"/>
  <c r="AJ77" i="75"/>
  <c r="AJ79" i="75" s="1"/>
  <c r="AJ80" i="75" s="1"/>
  <c r="AJ22" i="75"/>
  <c r="AJ84" i="75" s="1"/>
  <c r="AN43" i="75"/>
  <c r="AN42" i="75"/>
  <c r="E42" i="75" s="1"/>
  <c r="AO18" i="75"/>
  <c r="AO68" i="75" s="1"/>
  <c r="AM75" i="75" l="1"/>
  <c r="AG21" i="82"/>
  <c r="AM81" i="87"/>
  <c r="AK20" i="82"/>
  <c r="AI22" i="82"/>
  <c r="AM75" i="83"/>
  <c r="AI81" i="75"/>
  <c r="AG24" i="82"/>
  <c r="AL83" i="87"/>
  <c r="AJ4" i="82"/>
  <c r="AG23" i="82"/>
  <c r="AO76" i="87"/>
  <c r="AN84" i="87"/>
  <c r="AL14" i="82" s="1"/>
  <c r="AO77" i="87"/>
  <c r="AO22" i="87"/>
  <c r="AO84" i="87" s="1"/>
  <c r="AM14" i="82" s="1"/>
  <c r="AN78" i="87"/>
  <c r="AM75" i="84"/>
  <c r="AM75" i="80"/>
  <c r="AK81" i="83"/>
  <c r="AJ78" i="80"/>
  <c r="AM47" i="84"/>
  <c r="AM47" i="83"/>
  <c r="AM47" i="80"/>
  <c r="AI81" i="80"/>
  <c r="AM47" i="75"/>
  <c r="AO43" i="75"/>
  <c r="AO44" i="75" s="1"/>
  <c r="AO73" i="75" s="1"/>
  <c r="AL79" i="83"/>
  <c r="AL80" i="83" s="1"/>
  <c r="AI81" i="84"/>
  <c r="AN69" i="80"/>
  <c r="AN74" i="80" s="1"/>
  <c r="E67" i="80"/>
  <c r="AO43" i="83"/>
  <c r="AO44" i="83" s="1"/>
  <c r="AO73" i="83" s="1"/>
  <c r="AJ79" i="80"/>
  <c r="AJ80" i="80" s="1"/>
  <c r="AN69" i="83"/>
  <c r="AN74" i="83" s="1"/>
  <c r="E67" i="83"/>
  <c r="AO43" i="80"/>
  <c r="E43" i="80" s="1"/>
  <c r="AJ79" i="84"/>
  <c r="AJ80" i="84" s="1"/>
  <c r="AN69" i="75"/>
  <c r="AN74" i="75" s="1"/>
  <c r="E67" i="75"/>
  <c r="AN69" i="84"/>
  <c r="AN74" i="84" s="1"/>
  <c r="E67" i="84"/>
  <c r="AO43" i="84"/>
  <c r="AO44" i="84" s="1"/>
  <c r="AO73" i="84" s="1"/>
  <c r="AJ78" i="75"/>
  <c r="AL78" i="83"/>
  <c r="AJ22" i="82" s="1"/>
  <c r="AJ78" i="84"/>
  <c r="AG18" i="82"/>
  <c r="AJ84" i="80"/>
  <c r="AH15" i="82" s="1"/>
  <c r="AK76" i="80"/>
  <c r="AK77" i="80"/>
  <c r="AK22" i="80"/>
  <c r="AK76" i="84"/>
  <c r="AJ84" i="84"/>
  <c r="AH17" i="82" s="1"/>
  <c r="AK77" i="84"/>
  <c r="AK22" i="84"/>
  <c r="AN44" i="83"/>
  <c r="AN73" i="83" s="1"/>
  <c r="AH18" i="82"/>
  <c r="AN44" i="84"/>
  <c r="AN73" i="84" s="1"/>
  <c r="AN75" i="84" s="1"/>
  <c r="AM76" i="83"/>
  <c r="AL84" i="83"/>
  <c r="AJ16" i="82" s="1"/>
  <c r="AM77" i="83"/>
  <c r="AM22" i="83"/>
  <c r="AN44" i="80"/>
  <c r="AN73" i="80" s="1"/>
  <c r="AK22" i="75"/>
  <c r="AK84" i="75" s="1"/>
  <c r="AK77" i="75"/>
  <c r="AK79" i="75" s="1"/>
  <c r="AK80" i="75" s="1"/>
  <c r="AK76" i="75"/>
  <c r="AN44" i="75"/>
  <c r="AN73" i="75" s="1"/>
  <c r="AN75" i="75" l="1"/>
  <c r="AN81" i="87"/>
  <c r="AL20" i="82"/>
  <c r="AM83" i="87"/>
  <c r="AK4" i="82"/>
  <c r="AJ81" i="75"/>
  <c r="AH24" i="82"/>
  <c r="AN75" i="83"/>
  <c r="AN75" i="80"/>
  <c r="AJ81" i="84"/>
  <c r="AH23" i="82"/>
  <c r="AH21" i="82"/>
  <c r="AO79" i="87"/>
  <c r="E77" i="87"/>
  <c r="AO78" i="87"/>
  <c r="AM20" i="82" s="1"/>
  <c r="E76" i="87"/>
  <c r="E43" i="75"/>
  <c r="E73" i="83"/>
  <c r="E73" i="75"/>
  <c r="E73" i="84"/>
  <c r="AL81" i="83"/>
  <c r="AJ81" i="80"/>
  <c r="AO44" i="80"/>
  <c r="AO73" i="80" s="1"/>
  <c r="AK78" i="75"/>
  <c r="AN47" i="75"/>
  <c r="AN47" i="84"/>
  <c r="AN47" i="83"/>
  <c r="AN47" i="80"/>
  <c r="AM79" i="83"/>
  <c r="AM80" i="83" s="1"/>
  <c r="E43" i="84"/>
  <c r="AO69" i="80"/>
  <c r="AO74" i="80" s="1"/>
  <c r="E74" i="80" s="1"/>
  <c r="E68" i="80"/>
  <c r="E43" i="83"/>
  <c r="AK79" i="80"/>
  <c r="AK80" i="80" s="1"/>
  <c r="AO69" i="75"/>
  <c r="AO74" i="75" s="1"/>
  <c r="E74" i="75" s="1"/>
  <c r="E68" i="75"/>
  <c r="AK79" i="84"/>
  <c r="AK80" i="84" s="1"/>
  <c r="AO69" i="84"/>
  <c r="AO74" i="84" s="1"/>
  <c r="E74" i="84" s="1"/>
  <c r="E68" i="84"/>
  <c r="AO69" i="83"/>
  <c r="AO74" i="83" s="1"/>
  <c r="E74" i="83" s="1"/>
  <c r="E68" i="83"/>
  <c r="E44" i="75"/>
  <c r="AK78" i="84"/>
  <c r="AK78" i="80"/>
  <c r="AI21" i="82" s="1"/>
  <c r="AM78" i="83"/>
  <c r="AK22" i="82" s="1"/>
  <c r="E44" i="83"/>
  <c r="E44" i="84"/>
  <c r="AL76" i="84"/>
  <c r="AK84" i="84"/>
  <c r="AI17" i="82" s="1"/>
  <c r="AL77" i="84"/>
  <c r="AL22" i="84"/>
  <c r="AI18" i="82"/>
  <c r="AL22" i="80"/>
  <c r="AL76" i="80"/>
  <c r="AK84" i="80"/>
  <c r="AI15" i="82" s="1"/>
  <c r="AL77" i="80"/>
  <c r="AM84" i="83"/>
  <c r="AK16" i="82" s="1"/>
  <c r="AN77" i="83"/>
  <c r="AN76" i="83"/>
  <c r="AN22" i="83"/>
  <c r="AL77" i="75"/>
  <c r="AL79" i="75" s="1"/>
  <c r="AL80" i="75" s="1"/>
  <c r="AL76" i="75"/>
  <c r="AL22" i="75"/>
  <c r="AL84" i="75" s="1"/>
  <c r="AI23" i="82" l="1"/>
  <c r="AK81" i="75"/>
  <c r="AI24" i="82"/>
  <c r="AN83" i="87"/>
  <c r="AL4" i="82"/>
  <c r="AO75" i="83"/>
  <c r="E75" i="83" s="1"/>
  <c r="E78" i="87"/>
  <c r="AO80" i="87"/>
  <c r="E80" i="87" s="1"/>
  <c r="E79" i="87"/>
  <c r="AO75" i="80"/>
  <c r="E75" i="80" s="1"/>
  <c r="E73" i="80"/>
  <c r="AO75" i="75"/>
  <c r="E75" i="75" s="1"/>
  <c r="AO75" i="84"/>
  <c r="E75" i="84" s="1"/>
  <c r="AL78" i="75"/>
  <c r="AJ24" i="82" s="1"/>
  <c r="AM81" i="83"/>
  <c r="E44" i="80"/>
  <c r="AK81" i="80"/>
  <c r="E69" i="83"/>
  <c r="E69" i="75"/>
  <c r="E69" i="84"/>
  <c r="E69" i="80"/>
  <c r="AL81" i="75"/>
  <c r="AO47" i="80"/>
  <c r="AL79" i="84"/>
  <c r="AL80" i="84" s="1"/>
  <c r="AN79" i="83"/>
  <c r="AN80" i="83" s="1"/>
  <c r="AK81" i="84"/>
  <c r="AO47" i="83"/>
  <c r="AO47" i="84"/>
  <c r="AL79" i="80"/>
  <c r="AL80" i="80" s="1"/>
  <c r="AO47" i="75"/>
  <c r="AN78" i="83"/>
  <c r="AL78" i="84"/>
  <c r="AJ23" i="82" s="1"/>
  <c r="AL78" i="80"/>
  <c r="AL84" i="84"/>
  <c r="AJ17" i="82" s="1"/>
  <c r="AM77" i="84"/>
  <c r="AM22" i="84"/>
  <c r="AM76" i="84"/>
  <c r="AL84" i="80"/>
  <c r="AJ15" i="82" s="1"/>
  <c r="AM77" i="80"/>
  <c r="AM22" i="80"/>
  <c r="AM76" i="80"/>
  <c r="AJ18" i="82"/>
  <c r="AN84" i="83"/>
  <c r="AL16" i="82" s="1"/>
  <c r="AO77" i="83"/>
  <c r="AO76" i="83"/>
  <c r="AO22" i="83"/>
  <c r="AO84" i="83" s="1"/>
  <c r="AM16" i="82" s="1"/>
  <c r="AM77" i="75"/>
  <c r="AM79" i="75" s="1"/>
  <c r="AM80" i="75" s="1"/>
  <c r="AM22" i="75"/>
  <c r="AM84" i="75" s="1"/>
  <c r="AM76" i="75"/>
  <c r="AJ21" i="82" l="1"/>
  <c r="AL22" i="82"/>
  <c r="AO81" i="87"/>
  <c r="AM4" i="82" s="1"/>
  <c r="AN81" i="83"/>
  <c r="AL81" i="80"/>
  <c r="AM78" i="75"/>
  <c r="E77" i="83"/>
  <c r="AO79" i="83"/>
  <c r="AO80" i="83" s="1"/>
  <c r="AL81" i="84"/>
  <c r="AM79" i="80"/>
  <c r="AM80" i="80" s="1"/>
  <c r="AM79" i="84"/>
  <c r="AM80" i="84" s="1"/>
  <c r="AM78" i="84"/>
  <c r="E76" i="83"/>
  <c r="AO78" i="83"/>
  <c r="AM78" i="80"/>
  <c r="AK21" i="82" s="1"/>
  <c r="AN76" i="84"/>
  <c r="AM84" i="84"/>
  <c r="AK17" i="82" s="1"/>
  <c r="AN77" i="84"/>
  <c r="AN22" i="84"/>
  <c r="AN76" i="80"/>
  <c r="AM84" i="80"/>
  <c r="AK15" i="82" s="1"/>
  <c r="AN77" i="80"/>
  <c r="AN22" i="80"/>
  <c r="AK18" i="82"/>
  <c r="AN77" i="75"/>
  <c r="AN79" i="75" s="1"/>
  <c r="AN80" i="75" s="1"/>
  <c r="AN76" i="75"/>
  <c r="AN22" i="75"/>
  <c r="AN84" i="75" s="1"/>
  <c r="AL18" i="82" s="1"/>
  <c r="AM81" i="75" l="1"/>
  <c r="AK24" i="82"/>
  <c r="AK23" i="82"/>
  <c r="AM22" i="82"/>
  <c r="AO83" i="87"/>
  <c r="E83" i="87" s="1"/>
  <c r="E81" i="87"/>
  <c r="AN78" i="75"/>
  <c r="AL24" i="82" s="1"/>
  <c r="E79" i="83"/>
  <c r="E80" i="83"/>
  <c r="AN79" i="84"/>
  <c r="AN80" i="84" s="1"/>
  <c r="AM81" i="84"/>
  <c r="AM81" i="80"/>
  <c r="AN79" i="80"/>
  <c r="AN80" i="80" s="1"/>
  <c r="AN78" i="84"/>
  <c r="AN78" i="80"/>
  <c r="AN84" i="80"/>
  <c r="AL15" i="82" s="1"/>
  <c r="AO77" i="80"/>
  <c r="AO79" i="80" s="1"/>
  <c r="AO80" i="80" s="1"/>
  <c r="AO76" i="80"/>
  <c r="AO22" i="80"/>
  <c r="AO84" i="80" s="1"/>
  <c r="AM15" i="82" s="1"/>
  <c r="AN84" i="84"/>
  <c r="AL17" i="82" s="1"/>
  <c r="AO77" i="84"/>
  <c r="AO79" i="84" s="1"/>
  <c r="AO80" i="84" s="1"/>
  <c r="AO76" i="84"/>
  <c r="AO22" i="84"/>
  <c r="AO84" i="84" s="1"/>
  <c r="AM17" i="82" s="1"/>
  <c r="AO76" i="75"/>
  <c r="AO77" i="75"/>
  <c r="AO79" i="75" s="1"/>
  <c r="AO80" i="75" s="1"/>
  <c r="AO22" i="75"/>
  <c r="AO84" i="75" s="1"/>
  <c r="AM18" i="82" s="1"/>
  <c r="AN81" i="75" l="1"/>
  <c r="AL21" i="82"/>
  <c r="AL23" i="82"/>
  <c r="E79" i="84"/>
  <c r="E80" i="84"/>
  <c r="AO81" i="83"/>
  <c r="E79" i="80"/>
  <c r="AN81" i="80"/>
  <c r="E79" i="75"/>
  <c r="AN81" i="84"/>
  <c r="E76" i="75"/>
  <c r="AO78" i="75"/>
  <c r="AM24" i="82" s="1"/>
  <c r="E80" i="75"/>
  <c r="E77" i="75"/>
  <c r="E76" i="84"/>
  <c r="AO78" i="84"/>
  <c r="AM23" i="82" s="1"/>
  <c r="E76" i="80"/>
  <c r="AO78" i="80"/>
  <c r="AM21" i="82" s="1"/>
  <c r="E77" i="84"/>
  <c r="E77" i="80"/>
  <c r="E80" i="80"/>
  <c r="AO81" i="75" l="1"/>
  <c r="AO81" i="80"/>
  <c r="AO81" i="84"/>
  <c r="J6" i="1" l="1"/>
  <c r="K6" i="1" s="1"/>
  <c r="J5" i="1"/>
  <c r="K5" i="1" s="1"/>
  <c r="J4" i="1"/>
  <c r="K4" i="1" s="1"/>
  <c r="D6" i="82" l="1"/>
  <c r="D11" i="82" s="1"/>
  <c r="D9" i="82"/>
  <c r="D7" i="82"/>
  <c r="D12" i="82" s="1"/>
  <c r="D5" i="82"/>
  <c r="D10" i="82" s="1"/>
  <c r="F83" i="83" l="1"/>
  <c r="F83" i="80"/>
  <c r="F83" i="84"/>
  <c r="H83" i="84"/>
  <c r="F7" i="82"/>
  <c r="I83" i="84"/>
  <c r="J83" i="83"/>
  <c r="L83" i="84"/>
  <c r="J7" i="82"/>
  <c r="H5" i="82"/>
  <c r="I6" i="82"/>
  <c r="J83" i="84"/>
  <c r="H7" i="82"/>
  <c r="M83" i="84"/>
  <c r="I83" i="80"/>
  <c r="G5" i="82"/>
  <c r="G6" i="82"/>
  <c r="M83" i="83"/>
  <c r="I7" i="82"/>
  <c r="N83" i="84"/>
  <c r="F6" i="82"/>
  <c r="E7" i="82"/>
  <c r="E6" i="82"/>
  <c r="G83" i="80"/>
  <c r="F5" i="82"/>
  <c r="H83" i="80"/>
  <c r="J6" i="82"/>
  <c r="I5" i="82"/>
  <c r="J5" i="82"/>
  <c r="L83" i="80"/>
  <c r="N83" i="80"/>
  <c r="K5" i="82"/>
  <c r="L6" i="82"/>
  <c r="N83" i="83"/>
  <c r="P83" i="83"/>
  <c r="N6" i="82"/>
  <c r="M6" i="82"/>
  <c r="Q83" i="83"/>
  <c r="O6" i="82"/>
  <c r="AA83" i="83"/>
  <c r="Y83" i="84"/>
  <c r="W7" i="82"/>
  <c r="AE83" i="84"/>
  <c r="AF6" i="82"/>
  <c r="AG83" i="84"/>
  <c r="AG6" i="82"/>
  <c r="AJ6" i="82"/>
  <c r="AK5" i="82"/>
  <c r="M5" i="82"/>
  <c r="P83" i="84"/>
  <c r="R83" i="84"/>
  <c r="X83" i="80"/>
  <c r="AA83" i="84"/>
  <c r="AB83" i="84"/>
  <c r="Z7" i="82"/>
  <c r="AC83" i="84"/>
  <c r="P5" i="82"/>
  <c r="U83" i="84"/>
  <c r="S7" i="82"/>
  <c r="T7" i="82"/>
  <c r="X6" i="82"/>
  <c r="W5" i="82"/>
  <c r="Y83" i="80"/>
  <c r="AD83" i="80"/>
  <c r="AB5" i="82"/>
  <c r="AF83" i="83"/>
  <c r="AE6" i="82"/>
  <c r="AG83" i="80"/>
  <c r="AI5" i="82"/>
  <c r="AK83" i="80"/>
  <c r="AM83" i="83"/>
  <c r="AK6" i="82"/>
  <c r="M7" i="82"/>
  <c r="P83" i="80"/>
  <c r="R6" i="82"/>
  <c r="S6" i="82"/>
  <c r="T6" i="82"/>
  <c r="V83" i="83"/>
  <c r="S83" i="83"/>
  <c r="T83" i="84"/>
  <c r="R7" i="82"/>
  <c r="AE83" i="80"/>
  <c r="AH83" i="84"/>
  <c r="AG5" i="82"/>
  <c r="AJ83" i="80"/>
  <c r="AH5" i="82"/>
  <c r="AJ5" i="82"/>
  <c r="O5" i="82"/>
  <c r="X83" i="83"/>
  <c r="AB83" i="83"/>
  <c r="Z6" i="82"/>
  <c r="Z83" i="80"/>
  <c r="AA83" i="80"/>
  <c r="Y5" i="82"/>
  <c r="Z5" i="82"/>
  <c r="AA6" i="82"/>
  <c r="AD83" i="83"/>
  <c r="AB7" i="82"/>
  <c r="AE83" i="83"/>
  <c r="AD5" i="82"/>
  <c r="AD7" i="82"/>
  <c r="AF83" i="84"/>
  <c r="AH6" i="82"/>
  <c r="S83" i="80"/>
  <c r="R5" i="82"/>
  <c r="P6" i="82"/>
  <c r="S5" i="82"/>
  <c r="U83" i="80"/>
  <c r="U7" i="82"/>
  <c r="V7" i="82"/>
  <c r="Y83" i="83"/>
  <c r="X7" i="82"/>
  <c r="AG7" i="82"/>
  <c r="AI7" i="82"/>
  <c r="E78" i="83"/>
  <c r="E78" i="80"/>
  <c r="AM83" i="84"/>
  <c r="AK7" i="82"/>
  <c r="AO83" i="80"/>
  <c r="AN83" i="83"/>
  <c r="AL7" i="82"/>
  <c r="AL5" i="82"/>
  <c r="E78" i="84"/>
  <c r="AO83" i="83"/>
  <c r="AO83" i="84"/>
  <c r="AF7" i="82" l="1"/>
  <c r="V5" i="82"/>
  <c r="N7" i="82"/>
  <c r="AH83" i="83"/>
  <c r="L83" i="83"/>
  <c r="T83" i="80"/>
  <c r="AJ83" i="83"/>
  <c r="N5" i="82"/>
  <c r="AE5" i="82"/>
  <c r="O83" i="84"/>
  <c r="AM6" i="82"/>
  <c r="AN83" i="80"/>
  <c r="W83" i="84"/>
  <c r="AC5" i="82"/>
  <c r="O83" i="83"/>
  <c r="K83" i="83"/>
  <c r="H6" i="82"/>
  <c r="X5" i="82"/>
  <c r="U83" i="83"/>
  <c r="AG83" i="83"/>
  <c r="AM83" i="80"/>
  <c r="AE7" i="82"/>
  <c r="K7" i="82"/>
  <c r="AK83" i="84"/>
  <c r="X83" i="84"/>
  <c r="AB6" i="82"/>
  <c r="K83" i="84"/>
  <c r="J83" i="80"/>
  <c r="AD6" i="82"/>
  <c r="AF83" i="80"/>
  <c r="AD83" i="84"/>
  <c r="AM7" i="82"/>
  <c r="Z83" i="83"/>
  <c r="Y7" i="82"/>
  <c r="AL6" i="82"/>
  <c r="AL83" i="80"/>
  <c r="R83" i="83"/>
  <c r="AC83" i="83"/>
  <c r="Q83" i="80"/>
  <c r="AI83" i="80"/>
  <c r="Q6" i="82"/>
  <c r="T83" i="83"/>
  <c r="AA7" i="82"/>
  <c r="AC6" i="82"/>
  <c r="E81" i="84"/>
  <c r="AN83" i="84"/>
  <c r="AI6" i="82"/>
  <c r="AK83" i="83"/>
  <c r="V83" i="80"/>
  <c r="T5" i="82"/>
  <c r="W83" i="83"/>
  <c r="U6" i="82"/>
  <c r="Q7" i="82"/>
  <c r="S83" i="84"/>
  <c r="Q83" i="84"/>
  <c r="O7" i="82"/>
  <c r="W83" i="80"/>
  <c r="U5" i="82"/>
  <c r="AA5" i="82"/>
  <c r="AC83" i="80"/>
  <c r="AL83" i="84"/>
  <c r="AJ7" i="82"/>
  <c r="AJ83" i="84"/>
  <c r="AH7" i="82"/>
  <c r="AH83" i="80"/>
  <c r="AF5" i="82"/>
  <c r="E81" i="80"/>
  <c r="K6" i="82"/>
  <c r="L5" i="82"/>
  <c r="AM5" i="82"/>
  <c r="AI83" i="84"/>
  <c r="AB83" i="80"/>
  <c r="AL83" i="83"/>
  <c r="AC7" i="82"/>
  <c r="L7" i="82"/>
  <c r="I83" i="83"/>
  <c r="G7" i="82"/>
  <c r="Q5" i="82"/>
  <c r="R83" i="80"/>
  <c r="P7" i="82"/>
  <c r="O83" i="80"/>
  <c r="W6" i="82"/>
  <c r="H83" i="83"/>
  <c r="G83" i="84"/>
  <c r="Z83" i="84"/>
  <c r="E81" i="83"/>
  <c r="E5" i="82"/>
  <c r="AI83" i="83"/>
  <c r="Y6" i="82"/>
  <c r="M83" i="80"/>
  <c r="K83" i="80"/>
  <c r="G83" i="83"/>
  <c r="V83" i="84"/>
  <c r="V6" i="82"/>
  <c r="E83" i="80" l="1"/>
  <c r="E83" i="84"/>
  <c r="E83" i="83"/>
  <c r="G83" i="75" l="1"/>
  <c r="E8" i="82"/>
  <c r="E10" i="82" l="1"/>
  <c r="E9" i="82"/>
  <c r="E11" i="82"/>
  <c r="E12" i="82"/>
  <c r="AJ8" i="82"/>
  <c r="AL83" i="75"/>
  <c r="U8" i="82"/>
  <c r="U10" i="82" s="1"/>
  <c r="O83" i="75"/>
  <c r="Y8" i="82"/>
  <c r="AE8" i="82"/>
  <c r="AF8" i="82"/>
  <c r="AH83" i="75"/>
  <c r="AG8" i="82"/>
  <c r="AO83" i="75"/>
  <c r="AM8" i="82"/>
  <c r="M83" i="75"/>
  <c r="Z83" i="75"/>
  <c r="Z8" i="82"/>
  <c r="AB83" i="75"/>
  <c r="AC8" i="82"/>
  <c r="AF83" i="75"/>
  <c r="AD8" i="82"/>
  <c r="AJ83" i="75"/>
  <c r="E78" i="75"/>
  <c r="W8" i="82"/>
  <c r="K83" i="75"/>
  <c r="U83" i="75"/>
  <c r="R83" i="75"/>
  <c r="K8" i="82"/>
  <c r="K11" i="82" s="1"/>
  <c r="H83" i="75"/>
  <c r="I8" i="82" l="1"/>
  <c r="AI83" i="75"/>
  <c r="AG83" i="75"/>
  <c r="K9" i="82"/>
  <c r="J83" i="75"/>
  <c r="AA83" i="75"/>
  <c r="T8" i="82"/>
  <c r="L8" i="82"/>
  <c r="L12" i="82" s="1"/>
  <c r="R8" i="82"/>
  <c r="R9" i="82" s="1"/>
  <c r="AM83" i="75"/>
  <c r="W10" i="82"/>
  <c r="W11" i="82"/>
  <c r="W12" i="82"/>
  <c r="W9" i="82"/>
  <c r="M8" i="82"/>
  <c r="V8" i="82"/>
  <c r="Y83" i="75"/>
  <c r="AC83" i="75"/>
  <c r="V83" i="75"/>
  <c r="T83" i="75"/>
  <c r="Q83" i="75"/>
  <c r="L83" i="75"/>
  <c r="X83" i="75"/>
  <c r="J8" i="82"/>
  <c r="W83" i="75"/>
  <c r="S83" i="75"/>
  <c r="U9" i="82"/>
  <c r="P83" i="75"/>
  <c r="U11" i="82"/>
  <c r="Q8" i="82"/>
  <c r="E81" i="75"/>
  <c r="K10" i="82"/>
  <c r="S8" i="82"/>
  <c r="AN83" i="75"/>
  <c r="AK8" i="82"/>
  <c r="AI8" i="82"/>
  <c r="AH8" i="82"/>
  <c r="X8" i="82"/>
  <c r="N8" i="82"/>
  <c r="U12" i="82"/>
  <c r="AA8" i="82"/>
  <c r="P8" i="82"/>
  <c r="AD83" i="75"/>
  <c r="O8" i="82"/>
  <c r="I83" i="75"/>
  <c r="N83" i="75"/>
  <c r="AL8" i="82"/>
  <c r="F8" i="82"/>
  <c r="AB8" i="82"/>
  <c r="H8" i="82"/>
  <c r="AE83" i="75"/>
  <c r="AK83" i="75"/>
  <c r="K12" i="82"/>
  <c r="G8" i="82"/>
  <c r="L11" i="82" l="1"/>
  <c r="L9" i="82"/>
  <c r="R11" i="82"/>
  <c r="R10" i="82"/>
  <c r="E83" i="75"/>
  <c r="I12" i="82"/>
  <c r="I9" i="82"/>
  <c r="I11" i="82"/>
  <c r="I10" i="82"/>
  <c r="R12" i="82"/>
  <c r="T10" i="82"/>
  <c r="T11" i="82"/>
  <c r="T9" i="82"/>
  <c r="T12" i="82"/>
  <c r="L10" i="82"/>
  <c r="O11" i="82"/>
  <c r="O10" i="82"/>
  <c r="O9" i="82"/>
  <c r="O12" i="82"/>
  <c r="V10" i="82"/>
  <c r="V9" i="82"/>
  <c r="V11" i="82"/>
  <c r="V12" i="82"/>
  <c r="M10" i="82"/>
  <c r="M9" i="82"/>
  <c r="M11" i="82"/>
  <c r="M12" i="82"/>
  <c r="S9" i="82"/>
  <c r="S10" i="82"/>
  <c r="S11" i="82"/>
  <c r="S12" i="82"/>
  <c r="P12" i="82"/>
  <c r="P10" i="82"/>
  <c r="P9" i="82"/>
  <c r="P11" i="82"/>
  <c r="J12" i="82"/>
  <c r="J11" i="82"/>
  <c r="J10" i="82"/>
  <c r="J9" i="82"/>
  <c r="G10" i="82"/>
  <c r="G9" i="82"/>
  <c r="G11" i="82"/>
  <c r="G12" i="82"/>
  <c r="F11" i="82"/>
  <c r="F9" i="82"/>
  <c r="F12" i="82"/>
  <c r="F10" i="82"/>
  <c r="N9" i="82"/>
  <c r="N11" i="82"/>
  <c r="N12" i="82"/>
  <c r="N10" i="82"/>
  <c r="H10" i="82"/>
  <c r="H9" i="82"/>
  <c r="H11" i="82"/>
  <c r="H12" i="82"/>
  <c r="Q10" i="82"/>
  <c r="Q12" i="82"/>
  <c r="Q11" i="82"/>
  <c r="Q9" i="8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tc={B8DD5EAA-EB29-4300-A4F8-B0B4E7DD14FB}</author>
  </authors>
  <commentList>
    <comment ref="M3" authorId="0" shapeId="0" xr:uid="{B8DD5EAA-EB29-4300-A4F8-B0B4E7DD14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tc={DCF00F3F-07CD-4954-9F56-9EA13D0D02F1}</author>
  </authors>
  <commentList>
    <comment ref="M3" authorId="0" shapeId="0" xr:uid="{DCF00F3F-07CD-4954-9F56-9EA13D0D02F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tc={BD266DD3-7178-4990-8CEE-88C53CC83369}</author>
  </authors>
  <commentList>
    <comment ref="M3" authorId="0" shapeId="0" xr:uid="{BD266DD3-7178-4990-8CEE-88C53CC8336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tc={5F512A75-B3AF-48EE-A9F4-9CBE418B3BB2}</author>
  </authors>
  <commentList>
    <comment ref="M3" authorId="0" shapeId="0" xr:uid="{5F512A75-B3AF-48EE-A9F4-9CBE418B3BB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tc={09C9BE76-A8E7-4F68-8612-73FB319F3999}</author>
  </authors>
  <commentList>
    <comment ref="M3" authorId="0" shapeId="0" xr:uid="{09C9BE76-A8E7-4F68-8612-73FB319F399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sharedStrings.xml><?xml version="1.0" encoding="utf-8"?>
<sst xmlns="http://schemas.openxmlformats.org/spreadsheetml/2006/main" count="519" uniqueCount="102">
  <si>
    <t>Program Budget</t>
  </si>
  <si>
    <t>Portfolio Admin, Evaluation, Research &amp; Development</t>
  </si>
  <si>
    <t>Total Budget Envelope</t>
  </si>
  <si>
    <t>5-Year Total</t>
  </si>
  <si>
    <t>Total</t>
  </si>
  <si>
    <t>5-Year Average</t>
  </si>
  <si>
    <t>3% policy growth + CPI inflation</t>
  </si>
  <si>
    <t>CPI inflation</t>
  </si>
  <si>
    <t>Growth/Allocations</t>
  </si>
  <si>
    <t>DSM Portfolio</t>
  </si>
  <si>
    <t>2023 Investment</t>
  </si>
  <si>
    <t>2024 Investment</t>
  </si>
  <si>
    <t>2025 Investment</t>
  </si>
  <si>
    <t>2026 Investment</t>
  </si>
  <si>
    <t>2027 Investment</t>
  </si>
  <si>
    <t>Debt</t>
  </si>
  <si>
    <t>Equity</t>
  </si>
  <si>
    <t>Capitalization</t>
  </si>
  <si>
    <t>2028 Investment</t>
  </si>
  <si>
    <t>2029 Investment</t>
  </si>
  <si>
    <t>2030 Investment</t>
  </si>
  <si>
    <t>2031 Investment</t>
  </si>
  <si>
    <t>2032 Investment</t>
  </si>
  <si>
    <t>2033 Investment</t>
  </si>
  <si>
    <t>2034 Investment</t>
  </si>
  <si>
    <t>2035 Investment</t>
  </si>
  <si>
    <t>2036 Investment</t>
  </si>
  <si>
    <t>2037 Investment</t>
  </si>
  <si>
    <t>2038 Investment</t>
  </si>
  <si>
    <t>2039 Investment</t>
  </si>
  <si>
    <t>2040 Investment</t>
  </si>
  <si>
    <t>2041 Investment</t>
  </si>
  <si>
    <t>2042 Investment</t>
  </si>
  <si>
    <t>years</t>
  </si>
  <si>
    <t>Background Data</t>
  </si>
  <si>
    <t>Enbridge Capital Structure</t>
  </si>
  <si>
    <t>Portfolio Horizon</t>
  </si>
  <si>
    <t>Amortize</t>
  </si>
  <si>
    <t>Combined Income Tax Rate</t>
  </si>
  <si>
    <t>Tax Gross Up Factor</t>
  </si>
  <si>
    <t>Amortization</t>
  </si>
  <si>
    <t>Amortiztion Life</t>
  </si>
  <si>
    <t>WACC</t>
  </si>
  <si>
    <t>Revenue Requirement</t>
  </si>
  <si>
    <t>Unamortized Asset Balance</t>
  </si>
  <si>
    <t>Expense</t>
  </si>
  <si>
    <t>Unamortized Balance</t>
  </si>
  <si>
    <t>Debt Interest</t>
  </si>
  <si>
    <t>Total Cost of Capital</t>
  </si>
  <si>
    <t>Expenses</t>
  </si>
  <si>
    <t>Rate Base</t>
  </si>
  <si>
    <t>Additions To Rate Base</t>
  </si>
  <si>
    <t>Weighted</t>
  </si>
  <si>
    <t>NPV</t>
  </si>
  <si>
    <t>Cost Recovery</t>
  </si>
  <si>
    <t>Amortization Cost of Capital</t>
  </si>
  <si>
    <t>Summary</t>
  </si>
  <si>
    <t>Investment (millions)</t>
  </si>
  <si>
    <t>Discount Rate</t>
  </si>
  <si>
    <t>Amortization Term</t>
  </si>
  <si>
    <t>Revenue Requirement Calcs</t>
  </si>
  <si>
    <t>Cash Flow</t>
  </si>
  <si>
    <t>Unamortized Balance (EOY)</t>
  </si>
  <si>
    <t>Enbridge: Amortization Analysis</t>
  </si>
  <si>
    <t>20-Year Portfolio: Increased Budget Scenarios</t>
  </si>
  <si>
    <t>Enbridge Portfolio Budgets</t>
  </si>
  <si>
    <t>After-Tax
Return</t>
  </si>
  <si>
    <t>Pre-Tax
Return</t>
  </si>
  <si>
    <t>Equity Earnings (After Tax)</t>
  </si>
  <si>
    <t>Tax on Earnings</t>
  </si>
  <si>
    <t>Total Income Taxes</t>
  </si>
  <si>
    <t>Scenario Inputs:</t>
  </si>
  <si>
    <t>Tax as Expense</t>
  </si>
  <si>
    <t>Deferred Taxes</t>
  </si>
  <si>
    <t>Amortization of Deferred Tax Balance</t>
  </si>
  <si>
    <t>Additions To Deferred Tax Balance</t>
  </si>
  <si>
    <t>Amortization, Reg Asset</t>
  </si>
  <si>
    <t>Amortization, Deferred Tax</t>
  </si>
  <si>
    <t>Total Amortization</t>
  </si>
  <si>
    <t>Cost of Capital (Including Taxes)</t>
  </si>
  <si>
    <t>Ramp: Expense (10 yr)</t>
  </si>
  <si>
    <t>Ramp: Expense (5 yr)</t>
  </si>
  <si>
    <t>Ramp: Expense (16 yr)</t>
  </si>
  <si>
    <t>Amortization, Ramp 10</t>
  </si>
  <si>
    <t>Amortization, Ramp 5</t>
  </si>
  <si>
    <t>Amortization, Ramp 16</t>
  </si>
  <si>
    <t>EGI Proposal-Expense</t>
  </si>
  <si>
    <t>Ramp-Expense</t>
  </si>
  <si>
    <t>Portfolio Budget-EGI Proposal</t>
  </si>
  <si>
    <t>Scalars</t>
  </si>
  <si>
    <t>From 2024</t>
  </si>
  <si>
    <t>From 2025</t>
  </si>
  <si>
    <t>From 2026</t>
  </si>
  <si>
    <t>From EGI 2023</t>
  </si>
  <si>
    <t>From 2023</t>
  </si>
  <si>
    <t>Scalar Referene</t>
  </si>
  <si>
    <t>Ramp-10 yr</t>
  </si>
  <si>
    <t>Ramp-5 yr</t>
  </si>
  <si>
    <t>Ramp-16 yr</t>
  </si>
  <si>
    <t>EGI-Expense</t>
  </si>
  <si>
    <t>Revenue Requirement, Expense (EGI vs. Ramp)</t>
  </si>
  <si>
    <t>Revenue Requirement (Expense vs. Amortized, by Term)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</si>
</sst>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u/>
      <sz val="10"/>
      <color theme="1"/>
      <name val="Arial"/>
      <family val="2"/>
    </font>
    <font>
      <i/>
      <sz val="10"/>
      <color indexed="8"/>
      <name val="Arial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Border="1" applyAlignment="1"/>
    <xf numFmtId="0" fontId="2" fillId="0" borderId="6" xfId="0" applyFont="1" applyBorder="1" applyAlignment="1">
      <alignment horizontal="left" wrapText="1"/>
    </xf>
    <xf numFmtId="0" fontId="7" fillId="0" borderId="7" xfId="0" applyFont="1" applyBorder="1" applyAlignment="1"/>
    <xf numFmtId="0" fontId="2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13" xfId="0" applyFont="1" applyBorder="1" applyAlignme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10" fillId="0" borderId="11" xfId="0" applyFont="1" applyBorder="1" applyAlignment="1"/>
    <xf numFmtId="0" fontId="10" fillId="0" borderId="12" xfId="0" applyFont="1" applyBorder="1" applyAlignment="1"/>
    <xf numFmtId="0" fontId="10" fillId="0" borderId="10" xfId="0" applyFont="1" applyBorder="1" applyAlignment="1"/>
    <xf numFmtId="0" fontId="10" fillId="0" borderId="0" xfId="0" applyFont="1" applyBorder="1"/>
    <xf numFmtId="164" fontId="2" fillId="0" borderId="2" xfId="0" applyNumberFormat="1" applyFont="1" applyBorder="1" applyAlignment="1"/>
    <xf numFmtId="164" fontId="2" fillId="0" borderId="9" xfId="0" applyNumberFormat="1" applyFont="1" applyBorder="1" applyAlignment="1"/>
    <xf numFmtId="164" fontId="3" fillId="0" borderId="1" xfId="0" applyNumberFormat="1" applyFont="1" applyBorder="1" applyAlignment="1"/>
    <xf numFmtId="1" fontId="6" fillId="2" borderId="1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/>
    <xf numFmtId="164" fontId="12" fillId="0" borderId="9" xfId="0" applyNumberFormat="1" applyFont="1" applyBorder="1" applyAlignment="1"/>
    <xf numFmtId="164" fontId="6" fillId="0" borderId="1" xfId="0" applyNumberFormat="1" applyFont="1" applyBorder="1" applyAlignment="1"/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7" fillId="0" borderId="0" xfId="0" applyFont="1"/>
    <xf numFmtId="167" fontId="4" fillId="0" borderId="0" xfId="2" applyNumberFormat="1" applyFont="1"/>
    <xf numFmtId="165" fontId="8" fillId="0" borderId="1" xfId="1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6" fontId="4" fillId="0" borderId="0" xfId="2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vertical="center"/>
    </xf>
    <xf numFmtId="0" fontId="4" fillId="0" borderId="12" xfId="0" applyFont="1" applyBorder="1" applyAlignment="1">
      <alignment vertical="center"/>
    </xf>
    <xf numFmtId="10" fontId="4" fillId="0" borderId="12" xfId="3" applyNumberFormat="1" applyFont="1" applyBorder="1" applyAlignment="1">
      <alignment vertical="center"/>
    </xf>
    <xf numFmtId="9" fontId="4" fillId="0" borderId="0" xfId="3" applyFont="1" applyAlignment="1">
      <alignment vertical="center"/>
    </xf>
    <xf numFmtId="6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6" fontId="4" fillId="0" borderId="1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6" fontId="4" fillId="0" borderId="0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166" fontId="4" fillId="0" borderId="12" xfId="0" applyNumberFormat="1" applyFont="1" applyBorder="1" applyAlignment="1">
      <alignment vertical="center"/>
    </xf>
    <xf numFmtId="166" fontId="4" fillId="0" borderId="12" xfId="2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1" xfId="0" applyFont="1" applyBorder="1" applyAlignment="1">
      <alignment horizontal="right" vertical="center"/>
    </xf>
    <xf numFmtId="0" fontId="13" fillId="0" borderId="0" xfId="0" applyFont="1" applyAlignment="1"/>
    <xf numFmtId="165" fontId="4" fillId="0" borderId="0" xfId="1" applyNumberFormat="1" applyFont="1" applyAlignment="1"/>
    <xf numFmtId="0" fontId="13" fillId="0" borderId="0" xfId="0" applyFont="1"/>
    <xf numFmtId="0" fontId="10" fillId="0" borderId="0" xfId="0" applyFont="1"/>
    <xf numFmtId="44" fontId="4" fillId="0" borderId="0" xfId="3" applyNumberFormat="1" applyFont="1"/>
    <xf numFmtId="0" fontId="7" fillId="0" borderId="1" xfId="0" applyFont="1" applyBorder="1"/>
    <xf numFmtId="0" fontId="10" fillId="0" borderId="3" xfId="0" applyFont="1" applyBorder="1" applyAlignment="1">
      <alignment vertical="center"/>
    </xf>
    <xf numFmtId="0" fontId="4" fillId="0" borderId="5" xfId="0" applyFont="1" applyBorder="1"/>
    <xf numFmtId="167" fontId="4" fillId="0" borderId="11" xfId="3" applyNumberFormat="1" applyFont="1" applyBorder="1"/>
    <xf numFmtId="167" fontId="4" fillId="0" borderId="6" xfId="3" applyNumberFormat="1" applyFont="1" applyBorder="1"/>
    <xf numFmtId="0" fontId="4" fillId="0" borderId="13" xfId="0" applyFont="1" applyBorder="1"/>
    <xf numFmtId="167" fontId="4" fillId="0" borderId="0" xfId="3" applyNumberFormat="1" applyFont="1" applyBorder="1"/>
    <xf numFmtId="167" fontId="4" fillId="0" borderId="14" xfId="3" applyNumberFormat="1" applyFont="1" applyBorder="1"/>
    <xf numFmtId="0" fontId="4" fillId="0" borderId="7" xfId="0" applyFont="1" applyBorder="1"/>
    <xf numFmtId="167" fontId="4" fillId="0" borderId="12" xfId="3" applyNumberFormat="1" applyFont="1" applyBorder="1"/>
    <xf numFmtId="167" fontId="4" fillId="0" borderId="8" xfId="3" applyNumberFormat="1" applyFont="1" applyBorder="1"/>
    <xf numFmtId="0" fontId="4" fillId="0" borderId="10" xfId="0" applyFont="1" applyBorder="1" applyAlignment="1">
      <alignment vertical="center"/>
    </xf>
    <xf numFmtId="9" fontId="4" fillId="0" borderId="0" xfId="3" applyFont="1" applyBorder="1"/>
    <xf numFmtId="10" fontId="4" fillId="0" borderId="0" xfId="3" applyNumberFormat="1" applyFont="1" applyFill="1" applyAlignment="1">
      <alignment vertical="center"/>
    </xf>
    <xf numFmtId="10" fontId="4" fillId="0" borderId="12" xfId="3" applyNumberFormat="1" applyFont="1" applyFill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9" fontId="4" fillId="0" borderId="3" xfId="0" applyNumberFormat="1" applyFont="1" applyBorder="1" applyAlignment="1">
      <alignment horizontal="right" vertical="center"/>
    </xf>
    <xf numFmtId="167" fontId="4" fillId="0" borderId="0" xfId="0" applyNumberFormat="1" applyFont="1"/>
    <xf numFmtId="167" fontId="4" fillId="0" borderId="0" xfId="2" applyNumberFormat="1" applyFont="1" applyBorder="1"/>
    <xf numFmtId="0" fontId="11" fillId="0" borderId="12" xfId="0" applyFont="1" applyBorder="1" applyAlignment="1">
      <alignment vertical="center"/>
    </xf>
    <xf numFmtId="6" fontId="11" fillId="0" borderId="12" xfId="0" applyNumberFormat="1" applyFont="1" applyBorder="1" applyAlignment="1">
      <alignment vertical="center"/>
    </xf>
    <xf numFmtId="166" fontId="11" fillId="0" borderId="12" xfId="2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6" fontId="11" fillId="0" borderId="0" xfId="0" applyNumberFormat="1" applyFont="1" applyBorder="1" applyAlignment="1">
      <alignment vertical="center"/>
    </xf>
    <xf numFmtId="6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6" fontId="14" fillId="0" borderId="0" xfId="0" applyNumberFormat="1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6" fontId="14" fillId="0" borderId="12" xfId="0" applyNumberFormat="1" applyFont="1" applyBorder="1" applyAlignment="1">
      <alignment vertical="center"/>
    </xf>
    <xf numFmtId="166" fontId="14" fillId="0" borderId="12" xfId="2" applyNumberFormat="1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0" fontId="4" fillId="3" borderId="0" xfId="0" applyNumberFormat="1" applyFont="1" applyFill="1" applyAlignment="1">
      <alignment vertical="center"/>
    </xf>
    <xf numFmtId="9" fontId="4" fillId="3" borderId="0" xfId="3" applyFont="1" applyFill="1" applyAlignment="1">
      <alignment vertical="center"/>
    </xf>
    <xf numFmtId="10" fontId="4" fillId="3" borderId="0" xfId="3" applyNumberFormat="1" applyFont="1" applyFill="1" applyAlignment="1">
      <alignment vertical="center"/>
    </xf>
    <xf numFmtId="9" fontId="4" fillId="3" borderId="12" xfId="3" applyFont="1" applyFill="1" applyBorder="1" applyAlignment="1">
      <alignment vertical="center"/>
    </xf>
    <xf numFmtId="10" fontId="4" fillId="3" borderId="12" xfId="3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5" fontId="4" fillId="0" borderId="0" xfId="1" applyNumberFormat="1" applyFont="1" applyFill="1" applyAlignment="1">
      <alignment vertical="center"/>
    </xf>
    <xf numFmtId="166" fontId="14" fillId="0" borderId="0" xfId="0" applyNumberFormat="1" applyFont="1" applyBorder="1" applyAlignment="1">
      <alignment vertical="center"/>
    </xf>
    <xf numFmtId="166" fontId="11" fillId="0" borderId="0" xfId="2" applyNumberFormat="1" applyFont="1" applyBorder="1" applyAlignment="1">
      <alignment vertical="center"/>
    </xf>
    <xf numFmtId="166" fontId="14" fillId="0" borderId="0" xfId="2" applyNumberFormat="1" applyFont="1" applyBorder="1" applyAlignment="1">
      <alignment vertical="center"/>
    </xf>
    <xf numFmtId="166" fontId="14" fillId="0" borderId="12" xfId="0" applyNumberFormat="1" applyFont="1" applyBorder="1" applyAlignment="1">
      <alignment vertical="center"/>
    </xf>
    <xf numFmtId="0" fontId="7" fillId="0" borderId="5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1" fontId="3" fillId="0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9" fontId="2" fillId="0" borderId="2" xfId="3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164" fontId="3" fillId="0" borderId="9" xfId="0" applyNumberFormat="1" applyFont="1" applyBorder="1" applyAlignment="1"/>
    <xf numFmtId="164" fontId="6" fillId="0" borderId="9" xfId="0" applyNumberFormat="1" applyFont="1" applyBorder="1" applyAlignment="1"/>
    <xf numFmtId="0" fontId="2" fillId="0" borderId="1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'C-20yrRamp'!$C$4</c:f>
              <c:strCache>
                <c:ptCount val="1"/>
                <c:pt idx="0">
                  <c:v>Ramp-Expense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'C-20yrRamp'!$D$4:$AG$4</c:f>
              <c:numCache>
                <c:formatCode>_("$"* #,##0_);_("$"* \(#,##0\);_("$"* "-"??_);_(@_)</c:formatCode>
                <c:ptCount val="30"/>
                <c:pt idx="0">
                  <c:v>156.48599999999999</c:v>
                </c:pt>
                <c:pt idx="1">
                  <c:v>187.78319999999999</c:v>
                </c:pt>
                <c:pt idx="2">
                  <c:v>225.33983999999998</c:v>
                </c:pt>
                <c:pt idx="3">
                  <c:v>270.40780799999999</c:v>
                </c:pt>
                <c:pt idx="4">
                  <c:v>324.48936959999997</c:v>
                </c:pt>
                <c:pt idx="5">
                  <c:v>330.97915699199996</c:v>
                </c:pt>
                <c:pt idx="6">
                  <c:v>337.59874013183997</c:v>
                </c:pt>
                <c:pt idx="7">
                  <c:v>344.3507149344768</c:v>
                </c:pt>
                <c:pt idx="8">
                  <c:v>351.23772923316636</c:v>
                </c:pt>
                <c:pt idx="9">
                  <c:v>358.26248381782972</c:v>
                </c:pt>
                <c:pt idx="10">
                  <c:v>365.42773349418633</c:v>
                </c:pt>
                <c:pt idx="11">
                  <c:v>372.73628816407006</c:v>
                </c:pt>
                <c:pt idx="12">
                  <c:v>380.19101392735149</c:v>
                </c:pt>
                <c:pt idx="13">
                  <c:v>387.79483420589855</c:v>
                </c:pt>
                <c:pt idx="14">
                  <c:v>395.55073089001655</c:v>
                </c:pt>
                <c:pt idx="15">
                  <c:v>403.46174550781689</c:v>
                </c:pt>
                <c:pt idx="16">
                  <c:v>411.53098041797324</c:v>
                </c:pt>
                <c:pt idx="17">
                  <c:v>419.7616000263327</c:v>
                </c:pt>
                <c:pt idx="18">
                  <c:v>428.15683202685938</c:v>
                </c:pt>
                <c:pt idx="19">
                  <c:v>436.71996866739659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C37-4940-90C6-EAE528546919}"/>
            </c:ext>
          </c:extLst>
        </c:ser>
        <c:ser>
          <c:idx val="4"/>
          <c:order val="4"/>
          <c:tx>
            <c:strRef>
              <c:f>'C-20yrRamp'!$C$8</c:f>
              <c:strCache>
                <c:ptCount val="1"/>
                <c:pt idx="0">
                  <c:v>EGI-Expense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7-4940-90C6-EAE52854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8790936"/>
        <c:axId val="96879224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'C-20yrRamp'!$C$5</c15:sqref>
                        </c15:formulaRef>
                      </c:ext>
                    </c:extLst>
                    <c:strCache>
                      <c:ptCount val="1"/>
                      <c:pt idx="0">
                        <c:v>Ramp-10 yr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'C-20yrRamp'!$D$5:$AG$5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23.663186975999999</c:v>
                      </c:pt>
                      <c:pt idx="2">
                        <c:v>51.257552649599987</c:v>
                      </c:pt>
                      <c:pt idx="3">
                        <c:v>83.56933276031998</c:v>
                      </c:pt>
                      <c:pt idx="4">
                        <c:v>121.54201019558398</c:v>
                      </c:pt>
                      <c:pt idx="5">
                        <c:v>166.30776442030077</c:v>
                      </c:pt>
                      <c:pt idx="6">
                        <c:v>210.39297357994289</c:v>
                      </c:pt>
                      <c:pt idx="7">
                        <c:v>253.78402677320881</c:v>
                      </c:pt>
                      <c:pt idx="8">
                        <c:v>296.46704088077104</c:v>
                      </c:pt>
                      <c:pt idx="9">
                        <c:v>338.42785512091547</c:v>
                      </c:pt>
                      <c:pt idx="10">
                        <c:v>379.65202549629379</c:v>
                      </c:pt>
                      <c:pt idx="11">
                        <c:v>404.47621912961068</c:v>
                      </c:pt>
                      <c:pt idx="12">
                        <c:v>426.20574718362485</c:v>
                      </c:pt>
                      <c:pt idx="13">
                        <c:v>444.35962931231836</c:v>
                      </c:pt>
                      <c:pt idx="14">
                        <c:v>458.36344815586614</c:v>
                      </c:pt>
                      <c:pt idx="15">
                        <c:v>467.53071711898349</c:v>
                      </c:pt>
                      <c:pt idx="16">
                        <c:v>476.88133146136329</c:v>
                      </c:pt>
                      <c:pt idx="17">
                        <c:v>486.41895809059059</c:v>
                      </c:pt>
                      <c:pt idx="18">
                        <c:v>496.14733725240239</c:v>
                      </c:pt>
                      <c:pt idx="19">
                        <c:v>506.07028399745047</c:v>
                      </c:pt>
                      <c:pt idx="20">
                        <c:v>516.19168967739949</c:v>
                      </c:pt>
                      <c:pt idx="21">
                        <c:v>459.15569575329823</c:v>
                      </c:pt>
                      <c:pt idx="22">
                        <c:v>403.26042104207244</c:v>
                      </c:pt>
                      <c:pt idx="23">
                        <c:v>348.52867992797968</c:v>
                      </c:pt>
                      <c:pt idx="24">
                        <c:v>294.98374308296246</c:v>
                      </c:pt>
                      <c:pt idx="25">
                        <c:v>242.64934659240242</c:v>
                      </c:pt>
                      <c:pt idx="26">
                        <c:v>191.54970126338864</c:v>
                      </c:pt>
                      <c:pt idx="27">
                        <c:v>141.70950211915209</c:v>
                      </c:pt>
                      <c:pt idx="28">
                        <c:v>93.153938083388226</c:v>
                      </c:pt>
                      <c:pt idx="29">
                        <c:v>45.908701858266596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C37-4940-90C6-EAE52854691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'C-20yrRamp'!$C$6</c15:sqref>
                        </c15:formulaRef>
                      </c:ext>
                    </c:extLst>
                    <c:strCache>
                      <c:ptCount val="1"/>
                      <c:pt idx="0">
                        <c:v>Ramp-5 yr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'C-20yrRamp'!$D$6:$AG$6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39.311786976</c:v>
                      </c:pt>
                      <c:pt idx="2">
                        <c:v>84.883013951999985</c:v>
                      </c:pt>
                      <c:pt idx="3">
                        <c:v>137.96556892799998</c:v>
                      </c:pt>
                      <c:pt idx="4">
                        <c:v>200.06171750399997</c:v>
                      </c:pt>
                      <c:pt idx="5">
                        <c:v>272.97417839999991</c:v>
                      </c:pt>
                      <c:pt idx="6">
                        <c:v>312.89596821478187</c:v>
                      </c:pt>
                      <c:pt idx="7">
                        <c:v>346.43389492192142</c:v>
                      </c:pt>
                      <c:pt idx="8">
                        <c:v>372.62210719040172</c:v>
                      </c:pt>
                      <c:pt idx="9">
                        <c:v>390.30780184881274</c:v>
                      </c:pt>
                      <c:pt idx="10">
                        <c:v>398.11395788578903</c:v>
                      </c:pt>
                      <c:pt idx="11">
                        <c:v>406.07623704350488</c:v>
                      </c:pt>
                      <c:pt idx="12">
                        <c:v>414.1977617843749</c:v>
                      </c:pt>
                      <c:pt idx="13">
                        <c:v>422.48171702006249</c:v>
                      </c:pt>
                      <c:pt idx="14">
                        <c:v>430.93135136046379</c:v>
                      </c:pt>
                      <c:pt idx="15">
                        <c:v>439.54997838767304</c:v>
                      </c:pt>
                      <c:pt idx="16">
                        <c:v>448.34097795542658</c:v>
                      </c:pt>
                      <c:pt idx="17">
                        <c:v>457.30779751453514</c:v>
                      </c:pt>
                      <c:pt idx="18">
                        <c:v>466.45395346482582</c:v>
                      </c:pt>
                      <c:pt idx="19">
                        <c:v>475.78303253412241</c:v>
                      </c:pt>
                      <c:pt idx="20">
                        <c:v>485.29869318480485</c:v>
                      </c:pt>
                      <c:pt idx="21">
                        <c:v>383.09940252677728</c:v>
                      </c:pt>
                      <c:pt idx="22">
                        <c:v>283.41900423830413</c:v>
                      </c:pt>
                      <c:pt idx="23">
                        <c:v>186.30787616677645</c:v>
                      </c:pt>
                      <c:pt idx="24">
                        <c:v>91.817403716533164</c:v>
                      </c:pt>
                      <c:pt idx="25">
                        <c:v>-2.2775417832866769E-14</c:v>
                      </c:pt>
                      <c:pt idx="26">
                        <c:v>-2.2775417832866769E-14</c:v>
                      </c:pt>
                      <c:pt idx="27">
                        <c:v>-2.2775417832866769E-14</c:v>
                      </c:pt>
                      <c:pt idx="28">
                        <c:v>-2.2775417832866769E-14</c:v>
                      </c:pt>
                      <c:pt idx="29">
                        <c:v>-2.2775417832866769E-14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C37-4940-90C6-EAE52854691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'C-20yrRamp'!$C$7</c15:sqref>
                        </c15:formulaRef>
                      </c:ext>
                    </c:extLst>
                    <c:strCache>
                      <c:ptCount val="1"/>
                      <c:pt idx="0">
                        <c:v>Ramp-16 yr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'C-20yrRamp'!$D$7:$AG$7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17.794961975999996</c:v>
                      </c:pt>
                      <c:pt idx="2">
                        <c:v>38.648004661199998</c:v>
                      </c:pt>
                      <c:pt idx="3">
                        <c:v>63.170744197439994</c:v>
                      </c:pt>
                      <c:pt idx="4">
                        <c:v>92.097119954928004</c:v>
                      </c:pt>
                      <c:pt idx="5">
                        <c:v>126.30785917791358</c:v>
                      </c:pt>
                      <c:pt idx="6">
                        <c:v>160.21790059187825</c:v>
                      </c:pt>
                      <c:pt idx="7">
                        <c:v>193.82123024064157</c:v>
                      </c:pt>
                      <c:pt idx="8">
                        <c:v>227.11171388889954</c:v>
                      </c:pt>
                      <c:pt idx="9">
                        <c:v>260.08309461664203</c:v>
                      </c:pt>
                      <c:pt idx="10">
                        <c:v>292.72899036545869</c:v>
                      </c:pt>
                      <c:pt idx="11">
                        <c:v>325.04289143577108</c:v>
                      </c:pt>
                      <c:pt idx="12">
                        <c:v>357.01815793400914</c:v>
                      </c:pt>
                      <c:pt idx="13">
                        <c:v>388.6480171687312</c:v>
                      </c:pt>
                      <c:pt idx="14">
                        <c:v>419.92556099466708</c:v>
                      </c:pt>
                      <c:pt idx="15">
                        <c:v>450.84374310364109</c:v>
                      </c:pt>
                      <c:pt idx="16">
                        <c:v>481.39537626131403</c:v>
                      </c:pt>
                      <c:pt idx="17">
                        <c:v>501.79275448865968</c:v>
                      </c:pt>
                      <c:pt idx="18">
                        <c:v>520.3536118730716</c:v>
                      </c:pt>
                      <c:pt idx="19">
                        <c:v>536.77928860117106</c:v>
                      </c:pt>
                      <c:pt idx="20">
                        <c:v>550.71276578400796</c:v>
                      </c:pt>
                      <c:pt idx="21">
                        <c:v>511.07173218356684</c:v>
                      </c:pt>
                      <c:pt idx="22">
                        <c:v>472.06377734321529</c:v>
                      </c:pt>
                      <c:pt idx="23">
                        <c:v>433.70156283815521</c:v>
                      </c:pt>
                      <c:pt idx="24">
                        <c:v>395.99800347509222</c:v>
                      </c:pt>
                      <c:pt idx="25">
                        <c:v>358.96627235686651</c:v>
                      </c:pt>
                      <c:pt idx="26">
                        <c:v>322.61980604837464</c:v>
                      </c:pt>
                      <c:pt idx="27">
                        <c:v>286.97230984581137</c:v>
                      </c:pt>
                      <c:pt idx="28">
                        <c:v>252.03776315129528</c:v>
                      </c:pt>
                      <c:pt idx="29">
                        <c:v>217.83042495498731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37-4940-90C6-EAE528546919}"/>
                  </c:ext>
                </c:extLst>
              </c15:ser>
            </c15:filteredLineSeries>
          </c:ext>
        </c:extLst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'C-20yrRamp'!$C$5</c:f>
              <c:strCache>
                <c:ptCount val="1"/>
                <c:pt idx="0">
                  <c:v>Ramp-10 yr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'C-20yrRamp'!$D$5:$AG$5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23.663186975999999</c:v>
                </c:pt>
                <c:pt idx="2">
                  <c:v>51.257552649599987</c:v>
                </c:pt>
                <c:pt idx="3">
                  <c:v>83.56933276031998</c:v>
                </c:pt>
                <c:pt idx="4">
                  <c:v>121.54201019558398</c:v>
                </c:pt>
                <c:pt idx="5">
                  <c:v>166.30776442030077</c:v>
                </c:pt>
                <c:pt idx="6">
                  <c:v>210.39297357994289</c:v>
                </c:pt>
                <c:pt idx="7">
                  <c:v>253.78402677320881</c:v>
                </c:pt>
                <c:pt idx="8">
                  <c:v>296.46704088077104</c:v>
                </c:pt>
                <c:pt idx="9">
                  <c:v>338.42785512091547</c:v>
                </c:pt>
                <c:pt idx="10">
                  <c:v>379.65202549629379</c:v>
                </c:pt>
                <c:pt idx="11">
                  <c:v>404.47621912961068</c:v>
                </c:pt>
                <c:pt idx="12">
                  <c:v>426.20574718362485</c:v>
                </c:pt>
                <c:pt idx="13">
                  <c:v>444.35962931231836</c:v>
                </c:pt>
                <c:pt idx="14">
                  <c:v>458.36344815586614</c:v>
                </c:pt>
                <c:pt idx="15">
                  <c:v>467.53071711898349</c:v>
                </c:pt>
                <c:pt idx="16">
                  <c:v>476.88133146136329</c:v>
                </c:pt>
                <c:pt idx="17">
                  <c:v>486.41895809059059</c:v>
                </c:pt>
                <c:pt idx="18">
                  <c:v>496.14733725240239</c:v>
                </c:pt>
                <c:pt idx="19">
                  <c:v>506.07028399745047</c:v>
                </c:pt>
                <c:pt idx="20">
                  <c:v>516.19168967739949</c:v>
                </c:pt>
                <c:pt idx="21">
                  <c:v>459.15569575329823</c:v>
                </c:pt>
                <c:pt idx="22">
                  <c:v>403.26042104207244</c:v>
                </c:pt>
                <c:pt idx="23">
                  <c:v>348.52867992797968</c:v>
                </c:pt>
                <c:pt idx="24">
                  <c:v>294.98374308296246</c:v>
                </c:pt>
                <c:pt idx="25">
                  <c:v>242.64934659240242</c:v>
                </c:pt>
                <c:pt idx="26">
                  <c:v>191.54970126338864</c:v>
                </c:pt>
                <c:pt idx="27">
                  <c:v>141.70950211915209</c:v>
                </c:pt>
                <c:pt idx="28">
                  <c:v>93.153938083388226</c:v>
                </c:pt>
                <c:pt idx="29">
                  <c:v>45.908701858266596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505-4BBA-BF63-D550D0D74571}"/>
            </c:ext>
          </c:extLst>
        </c:ser>
        <c:ser>
          <c:idx val="2"/>
          <c:order val="2"/>
          <c:tx>
            <c:strRef>
              <c:f>'C-20yrRamp'!$C$6</c:f>
              <c:strCache>
                <c:ptCount val="1"/>
                <c:pt idx="0">
                  <c:v>Ramp-5 yr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'C-20yrRamp'!$D$6:$AG$6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39.311786976</c:v>
                </c:pt>
                <c:pt idx="2">
                  <c:v>84.883013951999985</c:v>
                </c:pt>
                <c:pt idx="3">
                  <c:v>137.96556892799998</c:v>
                </c:pt>
                <c:pt idx="4">
                  <c:v>200.06171750399997</c:v>
                </c:pt>
                <c:pt idx="5">
                  <c:v>272.97417839999991</c:v>
                </c:pt>
                <c:pt idx="6">
                  <c:v>312.89596821478187</c:v>
                </c:pt>
                <c:pt idx="7">
                  <c:v>346.43389492192142</c:v>
                </c:pt>
                <c:pt idx="8">
                  <c:v>372.62210719040172</c:v>
                </c:pt>
                <c:pt idx="9">
                  <c:v>390.30780184881274</c:v>
                </c:pt>
                <c:pt idx="10">
                  <c:v>398.11395788578903</c:v>
                </c:pt>
                <c:pt idx="11">
                  <c:v>406.07623704350488</c:v>
                </c:pt>
                <c:pt idx="12">
                  <c:v>414.1977617843749</c:v>
                </c:pt>
                <c:pt idx="13">
                  <c:v>422.48171702006249</c:v>
                </c:pt>
                <c:pt idx="14">
                  <c:v>430.93135136046379</c:v>
                </c:pt>
                <c:pt idx="15">
                  <c:v>439.54997838767304</c:v>
                </c:pt>
                <c:pt idx="16">
                  <c:v>448.34097795542658</c:v>
                </c:pt>
                <c:pt idx="17">
                  <c:v>457.30779751453514</c:v>
                </c:pt>
                <c:pt idx="18">
                  <c:v>466.45395346482582</c:v>
                </c:pt>
                <c:pt idx="19">
                  <c:v>475.78303253412241</c:v>
                </c:pt>
                <c:pt idx="20">
                  <c:v>485.29869318480485</c:v>
                </c:pt>
                <c:pt idx="21">
                  <c:v>383.09940252677728</c:v>
                </c:pt>
                <c:pt idx="22">
                  <c:v>283.41900423830413</c:v>
                </c:pt>
                <c:pt idx="23">
                  <c:v>186.30787616677645</c:v>
                </c:pt>
                <c:pt idx="24">
                  <c:v>91.817403716533164</c:v>
                </c:pt>
                <c:pt idx="25">
                  <c:v>-2.2775417832866769E-14</c:v>
                </c:pt>
                <c:pt idx="26">
                  <c:v>-2.2775417832866769E-14</c:v>
                </c:pt>
                <c:pt idx="27">
                  <c:v>-2.2775417832866769E-14</c:v>
                </c:pt>
                <c:pt idx="28">
                  <c:v>-2.2775417832866769E-14</c:v>
                </c:pt>
                <c:pt idx="29">
                  <c:v>-2.2775417832866769E-14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505-4BBA-BF63-D550D0D74571}"/>
            </c:ext>
          </c:extLst>
        </c:ser>
        <c:ser>
          <c:idx val="3"/>
          <c:order val="3"/>
          <c:tx>
            <c:strRef>
              <c:f>'C-20yrRamp'!$C$7</c:f>
              <c:strCache>
                <c:ptCount val="1"/>
                <c:pt idx="0">
                  <c:v>Ramp-16 yr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'C-20yrRamp'!$D$7:$AG$7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17.794961975999996</c:v>
                </c:pt>
                <c:pt idx="2">
                  <c:v>38.648004661199998</c:v>
                </c:pt>
                <c:pt idx="3">
                  <c:v>63.170744197439994</c:v>
                </c:pt>
                <c:pt idx="4">
                  <c:v>92.097119954928004</c:v>
                </c:pt>
                <c:pt idx="5">
                  <c:v>126.30785917791358</c:v>
                </c:pt>
                <c:pt idx="6">
                  <c:v>160.21790059187825</c:v>
                </c:pt>
                <c:pt idx="7">
                  <c:v>193.82123024064157</c:v>
                </c:pt>
                <c:pt idx="8">
                  <c:v>227.11171388889954</c:v>
                </c:pt>
                <c:pt idx="9">
                  <c:v>260.08309461664203</c:v>
                </c:pt>
                <c:pt idx="10">
                  <c:v>292.72899036545869</c:v>
                </c:pt>
                <c:pt idx="11">
                  <c:v>325.04289143577108</c:v>
                </c:pt>
                <c:pt idx="12">
                  <c:v>357.01815793400914</c:v>
                </c:pt>
                <c:pt idx="13">
                  <c:v>388.6480171687312</c:v>
                </c:pt>
                <c:pt idx="14">
                  <c:v>419.92556099466708</c:v>
                </c:pt>
                <c:pt idx="15">
                  <c:v>450.84374310364109</c:v>
                </c:pt>
                <c:pt idx="16">
                  <c:v>481.39537626131403</c:v>
                </c:pt>
                <c:pt idx="17">
                  <c:v>501.79275448865968</c:v>
                </c:pt>
                <c:pt idx="18">
                  <c:v>520.3536118730716</c:v>
                </c:pt>
                <c:pt idx="19">
                  <c:v>536.77928860117106</c:v>
                </c:pt>
                <c:pt idx="20">
                  <c:v>550.71276578400796</c:v>
                </c:pt>
                <c:pt idx="21">
                  <c:v>511.07173218356684</c:v>
                </c:pt>
                <c:pt idx="22">
                  <c:v>472.06377734321529</c:v>
                </c:pt>
                <c:pt idx="23">
                  <c:v>433.70156283815521</c:v>
                </c:pt>
                <c:pt idx="24">
                  <c:v>395.99800347509222</c:v>
                </c:pt>
                <c:pt idx="25">
                  <c:v>358.96627235686651</c:v>
                </c:pt>
                <c:pt idx="26">
                  <c:v>322.61980604837464</c:v>
                </c:pt>
                <c:pt idx="27">
                  <c:v>286.97230984581137</c:v>
                </c:pt>
                <c:pt idx="28">
                  <c:v>252.03776315129528</c:v>
                </c:pt>
                <c:pt idx="29">
                  <c:v>217.83042495498731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/>
      </c:barChart>
      <c:lineChart>
        <c:grouping val="standard"/>
        <c:varyColors val="0"/>
        <c:ser>
          <c:idx val="0"/>
          <c:order val="0"/>
          <c:tx>
            <c:strRef>
              <c:f>'C-20yrRamp'!$C$4</c:f>
              <c:strCache>
                <c:ptCount val="1"/>
                <c:pt idx="0">
                  <c:v>Ramp-Expense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  <c:extLst xmlns:c15="http://schemas.microsoft.com/office/drawing/2012/chart"/>
            </c:numRef>
          </c:cat>
          <c:val>
            <c:numRef>
              <c:f>'C-20yrRamp'!$D$4:$AG$4</c:f>
              <c:numCache>
                <c:formatCode>_("$"* #,##0_);_("$"* \(#,##0\);_("$"* "-"??_);_(@_)</c:formatCode>
                <c:ptCount val="30"/>
                <c:pt idx="0">
                  <c:v>156.48599999999999</c:v>
                </c:pt>
                <c:pt idx="1">
                  <c:v>187.78319999999999</c:v>
                </c:pt>
                <c:pt idx="2">
                  <c:v>225.33983999999998</c:v>
                </c:pt>
                <c:pt idx="3">
                  <c:v>270.40780799999999</c:v>
                </c:pt>
                <c:pt idx="4">
                  <c:v>324.48936959999997</c:v>
                </c:pt>
                <c:pt idx="5">
                  <c:v>330.97915699199996</c:v>
                </c:pt>
                <c:pt idx="6">
                  <c:v>337.59874013183997</c:v>
                </c:pt>
                <c:pt idx="7">
                  <c:v>344.3507149344768</c:v>
                </c:pt>
                <c:pt idx="8">
                  <c:v>351.23772923316636</c:v>
                </c:pt>
                <c:pt idx="9">
                  <c:v>358.26248381782972</c:v>
                </c:pt>
                <c:pt idx="10">
                  <c:v>365.42773349418633</c:v>
                </c:pt>
                <c:pt idx="11">
                  <c:v>372.73628816407006</c:v>
                </c:pt>
                <c:pt idx="12">
                  <c:v>380.19101392735149</c:v>
                </c:pt>
                <c:pt idx="13">
                  <c:v>387.79483420589855</c:v>
                </c:pt>
                <c:pt idx="14">
                  <c:v>395.55073089001655</c:v>
                </c:pt>
                <c:pt idx="15">
                  <c:v>403.46174550781689</c:v>
                </c:pt>
                <c:pt idx="16">
                  <c:v>411.53098041797324</c:v>
                </c:pt>
                <c:pt idx="17">
                  <c:v>419.7616000263327</c:v>
                </c:pt>
                <c:pt idx="18">
                  <c:v>428.15683202685938</c:v>
                </c:pt>
                <c:pt idx="19">
                  <c:v>436.71996866739659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505-4BBA-BF63-D550D0D74571}"/>
            </c:ext>
          </c:extLst>
        </c:ser>
        <c:ser>
          <c:idx val="4"/>
          <c:order val="4"/>
          <c:tx>
            <c:strRef>
              <c:f>'C-20yrRamp'!$C$8</c:f>
              <c:strCache>
                <c:ptCount val="1"/>
                <c:pt idx="0">
                  <c:v>EGI-Expense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'C-20yrRamp'!$C$5</c:f>
              <c:strCache>
                <c:ptCount val="1"/>
                <c:pt idx="0">
                  <c:v>Ramp-10 yr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'C-20yrRamp'!$D$5:$AG$5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23.663186975999999</c:v>
                </c:pt>
                <c:pt idx="2">
                  <c:v>51.257552649599987</c:v>
                </c:pt>
                <c:pt idx="3">
                  <c:v>83.56933276031998</c:v>
                </c:pt>
                <c:pt idx="4">
                  <c:v>121.54201019558398</c:v>
                </c:pt>
                <c:pt idx="5">
                  <c:v>166.30776442030077</c:v>
                </c:pt>
                <c:pt idx="6">
                  <c:v>210.39297357994289</c:v>
                </c:pt>
                <c:pt idx="7">
                  <c:v>253.78402677320881</c:v>
                </c:pt>
                <c:pt idx="8">
                  <c:v>296.46704088077104</c:v>
                </c:pt>
                <c:pt idx="9">
                  <c:v>338.42785512091547</c:v>
                </c:pt>
                <c:pt idx="10">
                  <c:v>379.65202549629379</c:v>
                </c:pt>
                <c:pt idx="11">
                  <c:v>404.47621912961068</c:v>
                </c:pt>
                <c:pt idx="12">
                  <c:v>426.20574718362485</c:v>
                </c:pt>
                <c:pt idx="13">
                  <c:v>444.35962931231836</c:v>
                </c:pt>
                <c:pt idx="14">
                  <c:v>458.36344815586614</c:v>
                </c:pt>
                <c:pt idx="15">
                  <c:v>467.53071711898349</c:v>
                </c:pt>
                <c:pt idx="16">
                  <c:v>476.88133146136329</c:v>
                </c:pt>
                <c:pt idx="17">
                  <c:v>486.41895809059059</c:v>
                </c:pt>
                <c:pt idx="18">
                  <c:v>496.14733725240239</c:v>
                </c:pt>
                <c:pt idx="19">
                  <c:v>506.07028399745047</c:v>
                </c:pt>
                <c:pt idx="20">
                  <c:v>516.19168967739949</c:v>
                </c:pt>
                <c:pt idx="21">
                  <c:v>459.15569575329823</c:v>
                </c:pt>
                <c:pt idx="22">
                  <c:v>403.26042104207244</c:v>
                </c:pt>
                <c:pt idx="23">
                  <c:v>348.52867992797968</c:v>
                </c:pt>
                <c:pt idx="24">
                  <c:v>294.98374308296246</c:v>
                </c:pt>
                <c:pt idx="25">
                  <c:v>242.64934659240242</c:v>
                </c:pt>
                <c:pt idx="26">
                  <c:v>191.54970126338864</c:v>
                </c:pt>
                <c:pt idx="27">
                  <c:v>141.70950211915209</c:v>
                </c:pt>
                <c:pt idx="28">
                  <c:v>93.153938083388226</c:v>
                </c:pt>
                <c:pt idx="29">
                  <c:v>45.908701858266596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AE1-4978-8CB7-10A4EBA13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'C-20yrRamp'!$C$6</c15:sqref>
                        </c15:formulaRef>
                      </c:ext>
                    </c:extLst>
                    <c:strCache>
                      <c:ptCount val="1"/>
                      <c:pt idx="0">
                        <c:v>Ramp-5 yr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'C-20yrRamp'!$D$6:$AG$6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39.311786976</c:v>
                      </c:pt>
                      <c:pt idx="2">
                        <c:v>84.883013951999985</c:v>
                      </c:pt>
                      <c:pt idx="3">
                        <c:v>137.96556892799998</c:v>
                      </c:pt>
                      <c:pt idx="4">
                        <c:v>200.06171750399997</c:v>
                      </c:pt>
                      <c:pt idx="5">
                        <c:v>272.97417839999991</c:v>
                      </c:pt>
                      <c:pt idx="6">
                        <c:v>312.89596821478187</c:v>
                      </c:pt>
                      <c:pt idx="7">
                        <c:v>346.43389492192142</c:v>
                      </c:pt>
                      <c:pt idx="8">
                        <c:v>372.62210719040172</c:v>
                      </c:pt>
                      <c:pt idx="9">
                        <c:v>390.30780184881274</c:v>
                      </c:pt>
                      <c:pt idx="10">
                        <c:v>398.11395788578903</c:v>
                      </c:pt>
                      <c:pt idx="11">
                        <c:v>406.07623704350488</c:v>
                      </c:pt>
                      <c:pt idx="12">
                        <c:v>414.1977617843749</c:v>
                      </c:pt>
                      <c:pt idx="13">
                        <c:v>422.48171702006249</c:v>
                      </c:pt>
                      <c:pt idx="14">
                        <c:v>430.93135136046379</c:v>
                      </c:pt>
                      <c:pt idx="15">
                        <c:v>439.54997838767304</c:v>
                      </c:pt>
                      <c:pt idx="16">
                        <c:v>448.34097795542658</c:v>
                      </c:pt>
                      <c:pt idx="17">
                        <c:v>457.30779751453514</c:v>
                      </c:pt>
                      <c:pt idx="18">
                        <c:v>466.45395346482582</c:v>
                      </c:pt>
                      <c:pt idx="19">
                        <c:v>475.78303253412241</c:v>
                      </c:pt>
                      <c:pt idx="20">
                        <c:v>485.29869318480485</c:v>
                      </c:pt>
                      <c:pt idx="21">
                        <c:v>383.09940252677728</c:v>
                      </c:pt>
                      <c:pt idx="22">
                        <c:v>283.41900423830413</c:v>
                      </c:pt>
                      <c:pt idx="23">
                        <c:v>186.30787616677645</c:v>
                      </c:pt>
                      <c:pt idx="24">
                        <c:v>91.817403716533164</c:v>
                      </c:pt>
                      <c:pt idx="25">
                        <c:v>-2.2775417832866769E-14</c:v>
                      </c:pt>
                      <c:pt idx="26">
                        <c:v>-2.2775417832866769E-14</c:v>
                      </c:pt>
                      <c:pt idx="27">
                        <c:v>-2.2775417832866769E-14</c:v>
                      </c:pt>
                      <c:pt idx="28">
                        <c:v>-2.2775417832866769E-14</c:v>
                      </c:pt>
                      <c:pt idx="29">
                        <c:v>-2.2775417832866769E-14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AE1-4978-8CB7-10A4EBA135B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'C-20yrRamp'!$C$7</c15:sqref>
                        </c15:formulaRef>
                      </c:ext>
                    </c:extLst>
                    <c:strCache>
                      <c:ptCount val="1"/>
                      <c:pt idx="0">
                        <c:v>Ramp-16 yr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'C-20yrRamp'!$D$7:$AG$7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17.794961975999996</c:v>
                      </c:pt>
                      <c:pt idx="2">
                        <c:v>38.648004661199998</c:v>
                      </c:pt>
                      <c:pt idx="3">
                        <c:v>63.170744197439994</c:v>
                      </c:pt>
                      <c:pt idx="4">
                        <c:v>92.097119954928004</c:v>
                      </c:pt>
                      <c:pt idx="5">
                        <c:v>126.30785917791358</c:v>
                      </c:pt>
                      <c:pt idx="6">
                        <c:v>160.21790059187825</c:v>
                      </c:pt>
                      <c:pt idx="7">
                        <c:v>193.82123024064157</c:v>
                      </c:pt>
                      <c:pt idx="8">
                        <c:v>227.11171388889954</c:v>
                      </c:pt>
                      <c:pt idx="9">
                        <c:v>260.08309461664203</c:v>
                      </c:pt>
                      <c:pt idx="10">
                        <c:v>292.72899036545869</c:v>
                      </c:pt>
                      <c:pt idx="11">
                        <c:v>325.04289143577108</c:v>
                      </c:pt>
                      <c:pt idx="12">
                        <c:v>357.01815793400914</c:v>
                      </c:pt>
                      <c:pt idx="13">
                        <c:v>388.6480171687312</c:v>
                      </c:pt>
                      <c:pt idx="14">
                        <c:v>419.92556099466708</c:v>
                      </c:pt>
                      <c:pt idx="15">
                        <c:v>450.84374310364109</c:v>
                      </c:pt>
                      <c:pt idx="16">
                        <c:v>481.39537626131403</c:v>
                      </c:pt>
                      <c:pt idx="17">
                        <c:v>501.79275448865968</c:v>
                      </c:pt>
                      <c:pt idx="18">
                        <c:v>520.3536118730716</c:v>
                      </c:pt>
                      <c:pt idx="19">
                        <c:v>536.77928860117106</c:v>
                      </c:pt>
                      <c:pt idx="20">
                        <c:v>550.71276578400796</c:v>
                      </c:pt>
                      <c:pt idx="21">
                        <c:v>511.07173218356684</c:v>
                      </c:pt>
                      <c:pt idx="22">
                        <c:v>472.06377734321529</c:v>
                      </c:pt>
                      <c:pt idx="23">
                        <c:v>433.70156283815521</c:v>
                      </c:pt>
                      <c:pt idx="24">
                        <c:v>395.99800347509222</c:v>
                      </c:pt>
                      <c:pt idx="25">
                        <c:v>358.96627235686651</c:v>
                      </c:pt>
                      <c:pt idx="26">
                        <c:v>322.61980604837464</c:v>
                      </c:pt>
                      <c:pt idx="27">
                        <c:v>286.97230984581137</c:v>
                      </c:pt>
                      <c:pt idx="28">
                        <c:v>252.03776315129528</c:v>
                      </c:pt>
                      <c:pt idx="29">
                        <c:v>217.83042495498731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AE1-4978-8CB7-10A4EBA135B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'C-20yrRamp'!$C$4</c:f>
              <c:strCache>
                <c:ptCount val="1"/>
                <c:pt idx="0">
                  <c:v>Ramp-Expense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  <c:extLst xmlns:c15="http://schemas.microsoft.com/office/drawing/2012/chart"/>
            </c:numRef>
          </c:cat>
          <c:val>
            <c:numRef>
              <c:f>'C-20yrRamp'!$D$4:$AG$4</c:f>
              <c:numCache>
                <c:formatCode>_("$"* #,##0_);_("$"* \(#,##0\);_("$"* "-"??_);_(@_)</c:formatCode>
                <c:ptCount val="30"/>
                <c:pt idx="0">
                  <c:v>156.48599999999999</c:v>
                </c:pt>
                <c:pt idx="1">
                  <c:v>187.78319999999999</c:v>
                </c:pt>
                <c:pt idx="2">
                  <c:v>225.33983999999998</c:v>
                </c:pt>
                <c:pt idx="3">
                  <c:v>270.40780799999999</c:v>
                </c:pt>
                <c:pt idx="4">
                  <c:v>324.48936959999997</c:v>
                </c:pt>
                <c:pt idx="5">
                  <c:v>330.97915699199996</c:v>
                </c:pt>
                <c:pt idx="6">
                  <c:v>337.59874013183997</c:v>
                </c:pt>
                <c:pt idx="7">
                  <c:v>344.3507149344768</c:v>
                </c:pt>
                <c:pt idx="8">
                  <c:v>351.23772923316636</c:v>
                </c:pt>
                <c:pt idx="9">
                  <c:v>358.26248381782972</c:v>
                </c:pt>
                <c:pt idx="10">
                  <c:v>365.42773349418633</c:v>
                </c:pt>
                <c:pt idx="11">
                  <c:v>372.73628816407006</c:v>
                </c:pt>
                <c:pt idx="12">
                  <c:v>380.19101392735149</c:v>
                </c:pt>
                <c:pt idx="13">
                  <c:v>387.79483420589855</c:v>
                </c:pt>
                <c:pt idx="14">
                  <c:v>395.55073089001655</c:v>
                </c:pt>
                <c:pt idx="15">
                  <c:v>403.46174550781689</c:v>
                </c:pt>
                <c:pt idx="16">
                  <c:v>411.53098041797324</c:v>
                </c:pt>
                <c:pt idx="17">
                  <c:v>419.7616000263327</c:v>
                </c:pt>
                <c:pt idx="18">
                  <c:v>428.15683202685938</c:v>
                </c:pt>
                <c:pt idx="19">
                  <c:v>436.71996866739659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2AE1-4978-8CB7-10A4EBA135B3}"/>
            </c:ext>
          </c:extLst>
        </c:ser>
        <c:ser>
          <c:idx val="4"/>
          <c:order val="4"/>
          <c:tx>
            <c:strRef>
              <c:f>'C-20yrRamp'!$C$8</c:f>
              <c:strCache>
                <c:ptCount val="1"/>
                <c:pt idx="0">
                  <c:v>EGI-Expense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E1-4978-8CB7-10A4EBA13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'C-20yrRamp'!$C$6</c:f>
              <c:strCache>
                <c:ptCount val="1"/>
                <c:pt idx="0">
                  <c:v>Ramp-5 yr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'C-20yrRamp'!$D$6:$AG$6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39.311786976</c:v>
                </c:pt>
                <c:pt idx="2">
                  <c:v>84.883013951999985</c:v>
                </c:pt>
                <c:pt idx="3">
                  <c:v>137.96556892799998</c:v>
                </c:pt>
                <c:pt idx="4">
                  <c:v>200.06171750399997</c:v>
                </c:pt>
                <c:pt idx="5">
                  <c:v>272.97417839999991</c:v>
                </c:pt>
                <c:pt idx="6">
                  <c:v>312.89596821478187</c:v>
                </c:pt>
                <c:pt idx="7">
                  <c:v>346.43389492192142</c:v>
                </c:pt>
                <c:pt idx="8">
                  <c:v>372.62210719040172</c:v>
                </c:pt>
                <c:pt idx="9">
                  <c:v>390.30780184881274</c:v>
                </c:pt>
                <c:pt idx="10">
                  <c:v>398.11395788578903</c:v>
                </c:pt>
                <c:pt idx="11">
                  <c:v>406.07623704350488</c:v>
                </c:pt>
                <c:pt idx="12">
                  <c:v>414.1977617843749</c:v>
                </c:pt>
                <c:pt idx="13">
                  <c:v>422.48171702006249</c:v>
                </c:pt>
                <c:pt idx="14">
                  <c:v>430.93135136046379</c:v>
                </c:pt>
                <c:pt idx="15">
                  <c:v>439.54997838767304</c:v>
                </c:pt>
                <c:pt idx="16">
                  <c:v>448.34097795542658</c:v>
                </c:pt>
                <c:pt idx="17">
                  <c:v>457.30779751453514</c:v>
                </c:pt>
                <c:pt idx="18">
                  <c:v>466.45395346482582</c:v>
                </c:pt>
                <c:pt idx="19">
                  <c:v>475.78303253412241</c:v>
                </c:pt>
                <c:pt idx="20">
                  <c:v>485.29869318480485</c:v>
                </c:pt>
                <c:pt idx="21">
                  <c:v>383.09940252677728</c:v>
                </c:pt>
                <c:pt idx="22">
                  <c:v>283.41900423830413</c:v>
                </c:pt>
                <c:pt idx="23">
                  <c:v>186.30787616677645</c:v>
                </c:pt>
                <c:pt idx="24">
                  <c:v>91.817403716533164</c:v>
                </c:pt>
                <c:pt idx="25">
                  <c:v>-2.2775417832866769E-14</c:v>
                </c:pt>
                <c:pt idx="26">
                  <c:v>-2.2775417832866769E-14</c:v>
                </c:pt>
                <c:pt idx="27">
                  <c:v>-2.2775417832866769E-14</c:v>
                </c:pt>
                <c:pt idx="28">
                  <c:v>-2.2775417832866769E-14</c:v>
                </c:pt>
                <c:pt idx="29">
                  <c:v>-2.2775417832866769E-14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2459-4218-8440-A10A9163D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'C-20yrRamp'!$C$5</c15:sqref>
                        </c15:formulaRef>
                      </c:ext>
                    </c:extLst>
                    <c:strCache>
                      <c:ptCount val="1"/>
                      <c:pt idx="0">
                        <c:v>Ramp-10 yr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'C-20yrRamp'!$D$5:$AG$5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23.663186975999999</c:v>
                      </c:pt>
                      <c:pt idx="2">
                        <c:v>51.257552649599987</c:v>
                      </c:pt>
                      <c:pt idx="3">
                        <c:v>83.56933276031998</c:v>
                      </c:pt>
                      <c:pt idx="4">
                        <c:v>121.54201019558398</c:v>
                      </c:pt>
                      <c:pt idx="5">
                        <c:v>166.30776442030077</c:v>
                      </c:pt>
                      <c:pt idx="6">
                        <c:v>210.39297357994289</c:v>
                      </c:pt>
                      <c:pt idx="7">
                        <c:v>253.78402677320881</c:v>
                      </c:pt>
                      <c:pt idx="8">
                        <c:v>296.46704088077104</c:v>
                      </c:pt>
                      <c:pt idx="9">
                        <c:v>338.42785512091547</c:v>
                      </c:pt>
                      <c:pt idx="10">
                        <c:v>379.65202549629379</c:v>
                      </c:pt>
                      <c:pt idx="11">
                        <c:v>404.47621912961068</c:v>
                      </c:pt>
                      <c:pt idx="12">
                        <c:v>426.20574718362485</c:v>
                      </c:pt>
                      <c:pt idx="13">
                        <c:v>444.35962931231836</c:v>
                      </c:pt>
                      <c:pt idx="14">
                        <c:v>458.36344815586614</c:v>
                      </c:pt>
                      <c:pt idx="15">
                        <c:v>467.53071711898349</c:v>
                      </c:pt>
                      <c:pt idx="16">
                        <c:v>476.88133146136329</c:v>
                      </c:pt>
                      <c:pt idx="17">
                        <c:v>486.41895809059059</c:v>
                      </c:pt>
                      <c:pt idx="18">
                        <c:v>496.14733725240239</c:v>
                      </c:pt>
                      <c:pt idx="19">
                        <c:v>506.07028399745047</c:v>
                      </c:pt>
                      <c:pt idx="20">
                        <c:v>516.19168967739949</c:v>
                      </c:pt>
                      <c:pt idx="21">
                        <c:v>459.15569575329823</c:v>
                      </c:pt>
                      <c:pt idx="22">
                        <c:v>403.26042104207244</c:v>
                      </c:pt>
                      <c:pt idx="23">
                        <c:v>348.52867992797968</c:v>
                      </c:pt>
                      <c:pt idx="24">
                        <c:v>294.98374308296246</c:v>
                      </c:pt>
                      <c:pt idx="25">
                        <c:v>242.64934659240242</c:v>
                      </c:pt>
                      <c:pt idx="26">
                        <c:v>191.54970126338864</c:v>
                      </c:pt>
                      <c:pt idx="27">
                        <c:v>141.70950211915209</c:v>
                      </c:pt>
                      <c:pt idx="28">
                        <c:v>93.153938083388226</c:v>
                      </c:pt>
                      <c:pt idx="29">
                        <c:v>45.908701858266596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459-4218-8440-A10A9163D68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'C-20yrRamp'!$C$7</c15:sqref>
                        </c15:formulaRef>
                      </c:ext>
                    </c:extLst>
                    <c:strCache>
                      <c:ptCount val="1"/>
                      <c:pt idx="0">
                        <c:v>Ramp-16 yr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'C-20yrRamp'!$D$7:$AG$7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17.794961975999996</c:v>
                      </c:pt>
                      <c:pt idx="2">
                        <c:v>38.648004661199998</c:v>
                      </c:pt>
                      <c:pt idx="3">
                        <c:v>63.170744197439994</c:v>
                      </c:pt>
                      <c:pt idx="4">
                        <c:v>92.097119954928004</c:v>
                      </c:pt>
                      <c:pt idx="5">
                        <c:v>126.30785917791358</c:v>
                      </c:pt>
                      <c:pt idx="6">
                        <c:v>160.21790059187825</c:v>
                      </c:pt>
                      <c:pt idx="7">
                        <c:v>193.82123024064157</c:v>
                      </c:pt>
                      <c:pt idx="8">
                        <c:v>227.11171388889954</c:v>
                      </c:pt>
                      <c:pt idx="9">
                        <c:v>260.08309461664203</c:v>
                      </c:pt>
                      <c:pt idx="10">
                        <c:v>292.72899036545869</c:v>
                      </c:pt>
                      <c:pt idx="11">
                        <c:v>325.04289143577108</c:v>
                      </c:pt>
                      <c:pt idx="12">
                        <c:v>357.01815793400914</c:v>
                      </c:pt>
                      <c:pt idx="13">
                        <c:v>388.6480171687312</c:v>
                      </c:pt>
                      <c:pt idx="14">
                        <c:v>419.92556099466708</c:v>
                      </c:pt>
                      <c:pt idx="15">
                        <c:v>450.84374310364109</c:v>
                      </c:pt>
                      <c:pt idx="16">
                        <c:v>481.39537626131403</c:v>
                      </c:pt>
                      <c:pt idx="17">
                        <c:v>501.79275448865968</c:v>
                      </c:pt>
                      <c:pt idx="18">
                        <c:v>520.3536118730716</c:v>
                      </c:pt>
                      <c:pt idx="19">
                        <c:v>536.77928860117106</c:v>
                      </c:pt>
                      <c:pt idx="20">
                        <c:v>550.71276578400796</c:v>
                      </c:pt>
                      <c:pt idx="21">
                        <c:v>511.07173218356684</c:v>
                      </c:pt>
                      <c:pt idx="22">
                        <c:v>472.06377734321529</c:v>
                      </c:pt>
                      <c:pt idx="23">
                        <c:v>433.70156283815521</c:v>
                      </c:pt>
                      <c:pt idx="24">
                        <c:v>395.99800347509222</c:v>
                      </c:pt>
                      <c:pt idx="25">
                        <c:v>358.96627235686651</c:v>
                      </c:pt>
                      <c:pt idx="26">
                        <c:v>322.61980604837464</c:v>
                      </c:pt>
                      <c:pt idx="27">
                        <c:v>286.97230984581137</c:v>
                      </c:pt>
                      <c:pt idx="28">
                        <c:v>252.03776315129528</c:v>
                      </c:pt>
                      <c:pt idx="29">
                        <c:v>217.83042495498731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459-4218-8440-A10A9163D68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'C-20yrRamp'!$C$4</c:f>
              <c:strCache>
                <c:ptCount val="1"/>
                <c:pt idx="0">
                  <c:v>Ramp-Expense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  <c:extLst xmlns:c15="http://schemas.microsoft.com/office/drawing/2012/chart"/>
            </c:numRef>
          </c:cat>
          <c:val>
            <c:numRef>
              <c:f>'C-20yrRamp'!$D$4:$AG$4</c:f>
              <c:numCache>
                <c:formatCode>_("$"* #,##0_);_("$"* \(#,##0\);_("$"* "-"??_);_(@_)</c:formatCode>
                <c:ptCount val="30"/>
                <c:pt idx="0">
                  <c:v>156.48599999999999</c:v>
                </c:pt>
                <c:pt idx="1">
                  <c:v>187.78319999999999</c:v>
                </c:pt>
                <c:pt idx="2">
                  <c:v>225.33983999999998</c:v>
                </c:pt>
                <c:pt idx="3">
                  <c:v>270.40780799999999</c:v>
                </c:pt>
                <c:pt idx="4">
                  <c:v>324.48936959999997</c:v>
                </c:pt>
                <c:pt idx="5">
                  <c:v>330.97915699199996</c:v>
                </c:pt>
                <c:pt idx="6">
                  <c:v>337.59874013183997</c:v>
                </c:pt>
                <c:pt idx="7">
                  <c:v>344.3507149344768</c:v>
                </c:pt>
                <c:pt idx="8">
                  <c:v>351.23772923316636</c:v>
                </c:pt>
                <c:pt idx="9">
                  <c:v>358.26248381782972</c:v>
                </c:pt>
                <c:pt idx="10">
                  <c:v>365.42773349418633</c:v>
                </c:pt>
                <c:pt idx="11">
                  <c:v>372.73628816407006</c:v>
                </c:pt>
                <c:pt idx="12">
                  <c:v>380.19101392735149</c:v>
                </c:pt>
                <c:pt idx="13">
                  <c:v>387.79483420589855</c:v>
                </c:pt>
                <c:pt idx="14">
                  <c:v>395.55073089001655</c:v>
                </c:pt>
                <c:pt idx="15">
                  <c:v>403.46174550781689</c:v>
                </c:pt>
                <c:pt idx="16">
                  <c:v>411.53098041797324</c:v>
                </c:pt>
                <c:pt idx="17">
                  <c:v>419.7616000263327</c:v>
                </c:pt>
                <c:pt idx="18">
                  <c:v>428.15683202685938</c:v>
                </c:pt>
                <c:pt idx="19">
                  <c:v>436.71996866739659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2459-4218-8440-A10A9163D68A}"/>
            </c:ext>
          </c:extLst>
        </c:ser>
        <c:ser>
          <c:idx val="4"/>
          <c:order val="4"/>
          <c:tx>
            <c:strRef>
              <c:f>'C-20yrRamp'!$C$8</c:f>
              <c:strCache>
                <c:ptCount val="1"/>
                <c:pt idx="0">
                  <c:v>EGI-Expense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'C-20yrRamp'!$D$8:$AG$8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59-4218-8440-A10A9163D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'C-20yrRamp'!$C$7</c:f>
              <c:strCache>
                <c:ptCount val="1"/>
                <c:pt idx="0">
                  <c:v>Ramp-16 yr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'C-20yrRamp'!$D$3:$AM$3</c:f>
              <c:numCache>
                <c:formatCode>General</c:formatCode>
                <c:ptCount val="3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</c:numCache>
            </c:numRef>
          </c:cat>
          <c:val>
            <c:numRef>
              <c:f>'C-20yrRamp'!$D$7:$AM$7</c:f>
              <c:numCache>
                <c:formatCode>_("$"* #,##0_);_("$"* \(#,##0\);_("$"* "-"??_);_(@_)</c:formatCode>
                <c:ptCount val="36"/>
                <c:pt idx="0">
                  <c:v>0</c:v>
                </c:pt>
                <c:pt idx="1">
                  <c:v>17.794961975999996</c:v>
                </c:pt>
                <c:pt idx="2">
                  <c:v>38.648004661199998</c:v>
                </c:pt>
                <c:pt idx="3">
                  <c:v>63.170744197439994</c:v>
                </c:pt>
                <c:pt idx="4">
                  <c:v>92.097119954928004</c:v>
                </c:pt>
                <c:pt idx="5">
                  <c:v>126.30785917791358</c:v>
                </c:pt>
                <c:pt idx="6">
                  <c:v>160.21790059187825</c:v>
                </c:pt>
                <c:pt idx="7">
                  <c:v>193.82123024064157</c:v>
                </c:pt>
                <c:pt idx="8">
                  <c:v>227.11171388889954</c:v>
                </c:pt>
                <c:pt idx="9">
                  <c:v>260.08309461664203</c:v>
                </c:pt>
                <c:pt idx="10">
                  <c:v>292.72899036545869</c:v>
                </c:pt>
                <c:pt idx="11">
                  <c:v>325.04289143577108</c:v>
                </c:pt>
                <c:pt idx="12">
                  <c:v>357.01815793400914</c:v>
                </c:pt>
                <c:pt idx="13">
                  <c:v>388.6480171687312</c:v>
                </c:pt>
                <c:pt idx="14">
                  <c:v>419.92556099466708</c:v>
                </c:pt>
                <c:pt idx="15">
                  <c:v>450.84374310364109</c:v>
                </c:pt>
                <c:pt idx="16">
                  <c:v>481.39537626131403</c:v>
                </c:pt>
                <c:pt idx="17">
                  <c:v>501.79275448865968</c:v>
                </c:pt>
                <c:pt idx="18">
                  <c:v>520.3536118730716</c:v>
                </c:pt>
                <c:pt idx="19">
                  <c:v>536.77928860117106</c:v>
                </c:pt>
                <c:pt idx="20">
                  <c:v>550.71276578400796</c:v>
                </c:pt>
                <c:pt idx="21">
                  <c:v>511.07173218356684</c:v>
                </c:pt>
                <c:pt idx="22">
                  <c:v>472.06377734321529</c:v>
                </c:pt>
                <c:pt idx="23">
                  <c:v>433.70156283815521</c:v>
                </c:pt>
                <c:pt idx="24">
                  <c:v>395.99800347509222</c:v>
                </c:pt>
                <c:pt idx="25">
                  <c:v>358.96627235686651</c:v>
                </c:pt>
                <c:pt idx="26">
                  <c:v>322.61980604837464</c:v>
                </c:pt>
                <c:pt idx="27">
                  <c:v>286.97230984581137</c:v>
                </c:pt>
                <c:pt idx="28">
                  <c:v>252.03776315129528</c:v>
                </c:pt>
                <c:pt idx="29">
                  <c:v>217.83042495498731</c:v>
                </c:pt>
                <c:pt idx="30">
                  <c:v>184.36483942685152</c:v>
                </c:pt>
                <c:pt idx="31">
                  <c:v>151.65584162025152</c:v>
                </c:pt>
                <c:pt idx="32">
                  <c:v>119.7185632896179</c:v>
                </c:pt>
                <c:pt idx="33">
                  <c:v>88.568438824470064</c:v>
                </c:pt>
                <c:pt idx="34">
                  <c:v>58.221211302117645</c:v>
                </c:pt>
                <c:pt idx="35">
                  <c:v>28.692938661416626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CDE6-44F1-8175-87BC5786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'C-20yrRamp'!$C$5</c15:sqref>
                        </c15:formulaRef>
                      </c:ext>
                    </c:extLst>
                    <c:strCache>
                      <c:ptCount val="1"/>
                      <c:pt idx="0">
                        <c:v>Ramp-10 yr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'C-20yrRamp'!$D$3:$AM$3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  <c:pt idx="30">
                        <c:v>2053</c:v>
                      </c:pt>
                      <c:pt idx="31">
                        <c:v>2054</c:v>
                      </c:pt>
                      <c:pt idx="32">
                        <c:v>2055</c:v>
                      </c:pt>
                      <c:pt idx="33">
                        <c:v>2056</c:v>
                      </c:pt>
                      <c:pt idx="34">
                        <c:v>2057</c:v>
                      </c:pt>
                      <c:pt idx="35">
                        <c:v>2058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'C-20yrRamp'!$D$5:$AM$5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6"/>
                      <c:pt idx="0">
                        <c:v>0</c:v>
                      </c:pt>
                      <c:pt idx="1">
                        <c:v>23.663186975999999</c:v>
                      </c:pt>
                      <c:pt idx="2">
                        <c:v>51.257552649599987</c:v>
                      </c:pt>
                      <c:pt idx="3">
                        <c:v>83.56933276031998</c:v>
                      </c:pt>
                      <c:pt idx="4">
                        <c:v>121.54201019558398</c:v>
                      </c:pt>
                      <c:pt idx="5">
                        <c:v>166.30776442030077</c:v>
                      </c:pt>
                      <c:pt idx="6">
                        <c:v>210.39297357994289</c:v>
                      </c:pt>
                      <c:pt idx="7">
                        <c:v>253.78402677320881</c:v>
                      </c:pt>
                      <c:pt idx="8">
                        <c:v>296.46704088077104</c:v>
                      </c:pt>
                      <c:pt idx="9">
                        <c:v>338.42785512091547</c:v>
                      </c:pt>
                      <c:pt idx="10">
                        <c:v>379.65202549629379</c:v>
                      </c:pt>
                      <c:pt idx="11">
                        <c:v>404.47621912961068</c:v>
                      </c:pt>
                      <c:pt idx="12">
                        <c:v>426.20574718362485</c:v>
                      </c:pt>
                      <c:pt idx="13">
                        <c:v>444.35962931231836</c:v>
                      </c:pt>
                      <c:pt idx="14">
                        <c:v>458.36344815586614</c:v>
                      </c:pt>
                      <c:pt idx="15">
                        <c:v>467.53071711898349</c:v>
                      </c:pt>
                      <c:pt idx="16">
                        <c:v>476.88133146136329</c:v>
                      </c:pt>
                      <c:pt idx="17">
                        <c:v>486.41895809059059</c:v>
                      </c:pt>
                      <c:pt idx="18">
                        <c:v>496.14733725240239</c:v>
                      </c:pt>
                      <c:pt idx="19">
                        <c:v>506.07028399745047</c:v>
                      </c:pt>
                      <c:pt idx="20">
                        <c:v>516.19168967739949</c:v>
                      </c:pt>
                      <c:pt idx="21">
                        <c:v>459.15569575329823</c:v>
                      </c:pt>
                      <c:pt idx="22">
                        <c:v>403.26042104207244</c:v>
                      </c:pt>
                      <c:pt idx="23">
                        <c:v>348.52867992797968</c:v>
                      </c:pt>
                      <c:pt idx="24">
                        <c:v>294.98374308296246</c:v>
                      </c:pt>
                      <c:pt idx="25">
                        <c:v>242.64934659240242</c:v>
                      </c:pt>
                      <c:pt idx="26">
                        <c:v>191.54970126338864</c:v>
                      </c:pt>
                      <c:pt idx="27">
                        <c:v>141.70950211915209</c:v>
                      </c:pt>
                      <c:pt idx="28">
                        <c:v>93.153938083388226</c:v>
                      </c:pt>
                      <c:pt idx="29">
                        <c:v>45.908701858266596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DE6-44F1-8175-87BC5786028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'C-20yrRamp'!$C$6</c15:sqref>
                        </c15:formulaRef>
                      </c:ext>
                    </c:extLst>
                    <c:strCache>
                      <c:ptCount val="1"/>
                      <c:pt idx="0">
                        <c:v>Ramp-5 yr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'C-20yrRamp'!$D$3:$AM$3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  <c:pt idx="30">
                        <c:v>2053</c:v>
                      </c:pt>
                      <c:pt idx="31">
                        <c:v>2054</c:v>
                      </c:pt>
                      <c:pt idx="32">
                        <c:v>2055</c:v>
                      </c:pt>
                      <c:pt idx="33">
                        <c:v>2056</c:v>
                      </c:pt>
                      <c:pt idx="34">
                        <c:v>2057</c:v>
                      </c:pt>
                      <c:pt idx="35">
                        <c:v>2058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'C-20yrRamp'!$D$6:$AM$6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6"/>
                      <c:pt idx="0">
                        <c:v>0</c:v>
                      </c:pt>
                      <c:pt idx="1">
                        <c:v>39.311786976</c:v>
                      </c:pt>
                      <c:pt idx="2">
                        <c:v>84.883013951999985</c:v>
                      </c:pt>
                      <c:pt idx="3">
                        <c:v>137.96556892799998</c:v>
                      </c:pt>
                      <c:pt idx="4">
                        <c:v>200.06171750399997</c:v>
                      </c:pt>
                      <c:pt idx="5">
                        <c:v>272.97417839999991</c:v>
                      </c:pt>
                      <c:pt idx="6">
                        <c:v>312.89596821478187</c:v>
                      </c:pt>
                      <c:pt idx="7">
                        <c:v>346.43389492192142</c:v>
                      </c:pt>
                      <c:pt idx="8">
                        <c:v>372.62210719040172</c:v>
                      </c:pt>
                      <c:pt idx="9">
                        <c:v>390.30780184881274</c:v>
                      </c:pt>
                      <c:pt idx="10">
                        <c:v>398.11395788578903</c:v>
                      </c:pt>
                      <c:pt idx="11">
                        <c:v>406.07623704350488</c:v>
                      </c:pt>
                      <c:pt idx="12">
                        <c:v>414.1977617843749</c:v>
                      </c:pt>
                      <c:pt idx="13">
                        <c:v>422.48171702006249</c:v>
                      </c:pt>
                      <c:pt idx="14">
                        <c:v>430.93135136046379</c:v>
                      </c:pt>
                      <c:pt idx="15">
                        <c:v>439.54997838767304</c:v>
                      </c:pt>
                      <c:pt idx="16">
                        <c:v>448.34097795542658</c:v>
                      </c:pt>
                      <c:pt idx="17">
                        <c:v>457.30779751453514</c:v>
                      </c:pt>
                      <c:pt idx="18">
                        <c:v>466.45395346482582</c:v>
                      </c:pt>
                      <c:pt idx="19">
                        <c:v>475.78303253412241</c:v>
                      </c:pt>
                      <c:pt idx="20">
                        <c:v>485.29869318480485</c:v>
                      </c:pt>
                      <c:pt idx="21">
                        <c:v>383.09940252677728</c:v>
                      </c:pt>
                      <c:pt idx="22">
                        <c:v>283.41900423830413</c:v>
                      </c:pt>
                      <c:pt idx="23">
                        <c:v>186.30787616677645</c:v>
                      </c:pt>
                      <c:pt idx="24">
                        <c:v>91.817403716533164</c:v>
                      </c:pt>
                      <c:pt idx="25">
                        <c:v>-2.2775417832866769E-14</c:v>
                      </c:pt>
                      <c:pt idx="26">
                        <c:v>-2.2775417832866769E-14</c:v>
                      </c:pt>
                      <c:pt idx="27">
                        <c:v>-2.2775417832866769E-14</c:v>
                      </c:pt>
                      <c:pt idx="28">
                        <c:v>-2.2775417832866769E-14</c:v>
                      </c:pt>
                      <c:pt idx="29">
                        <c:v>-2.2775417832866769E-14</c:v>
                      </c:pt>
                      <c:pt idx="30">
                        <c:v>-2.2775417832866769E-14</c:v>
                      </c:pt>
                      <c:pt idx="31">
                        <c:v>-2.2775417832866769E-14</c:v>
                      </c:pt>
                      <c:pt idx="32">
                        <c:v>-2.2775417832866769E-14</c:v>
                      </c:pt>
                      <c:pt idx="33">
                        <c:v>-2.2775417832866769E-14</c:v>
                      </c:pt>
                      <c:pt idx="34">
                        <c:v>-2.2775417832866769E-14</c:v>
                      </c:pt>
                      <c:pt idx="35">
                        <c:v>-2.2775417832866769E-14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DE6-44F1-8175-87BC5786028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'C-20yrRamp'!$C$4</c:f>
              <c:strCache>
                <c:ptCount val="1"/>
                <c:pt idx="0">
                  <c:v>Ramp-Expense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'C-20yrRamp'!$D$3:$AM$3</c:f>
              <c:numCache>
                <c:formatCode>General</c:formatCode>
                <c:ptCount val="3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</c:numCache>
            </c:numRef>
          </c:cat>
          <c:val>
            <c:numRef>
              <c:f>'C-20yrRamp'!$D$4:$AM$4</c:f>
              <c:numCache>
                <c:formatCode>_("$"* #,##0_);_("$"* \(#,##0\);_("$"* "-"??_);_(@_)</c:formatCode>
                <c:ptCount val="36"/>
                <c:pt idx="0">
                  <c:v>156.48599999999999</c:v>
                </c:pt>
                <c:pt idx="1">
                  <c:v>187.78319999999999</c:v>
                </c:pt>
                <c:pt idx="2">
                  <c:v>225.33983999999998</c:v>
                </c:pt>
                <c:pt idx="3">
                  <c:v>270.40780799999999</c:v>
                </c:pt>
                <c:pt idx="4">
                  <c:v>324.48936959999997</c:v>
                </c:pt>
                <c:pt idx="5">
                  <c:v>330.97915699199996</c:v>
                </c:pt>
                <c:pt idx="6">
                  <c:v>337.59874013183997</c:v>
                </c:pt>
                <c:pt idx="7">
                  <c:v>344.3507149344768</c:v>
                </c:pt>
                <c:pt idx="8">
                  <c:v>351.23772923316636</c:v>
                </c:pt>
                <c:pt idx="9">
                  <c:v>358.26248381782972</c:v>
                </c:pt>
                <c:pt idx="10">
                  <c:v>365.42773349418633</c:v>
                </c:pt>
                <c:pt idx="11">
                  <c:v>372.73628816407006</c:v>
                </c:pt>
                <c:pt idx="12">
                  <c:v>380.19101392735149</c:v>
                </c:pt>
                <c:pt idx="13">
                  <c:v>387.79483420589855</c:v>
                </c:pt>
                <c:pt idx="14">
                  <c:v>395.55073089001655</c:v>
                </c:pt>
                <c:pt idx="15">
                  <c:v>403.46174550781689</c:v>
                </c:pt>
                <c:pt idx="16">
                  <c:v>411.53098041797324</c:v>
                </c:pt>
                <c:pt idx="17">
                  <c:v>419.7616000263327</c:v>
                </c:pt>
                <c:pt idx="18">
                  <c:v>428.15683202685938</c:v>
                </c:pt>
                <c:pt idx="19">
                  <c:v>436.71996866739659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CDE6-44F1-8175-87BC5786028A}"/>
            </c:ext>
          </c:extLst>
        </c:ser>
        <c:ser>
          <c:idx val="4"/>
          <c:order val="4"/>
          <c:tx>
            <c:strRef>
              <c:f>'C-20yrRamp'!$C$8</c:f>
              <c:strCache>
                <c:ptCount val="1"/>
                <c:pt idx="0">
                  <c:v>EGI-Expense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'C-20yrRamp'!$D$3:$AM$3</c:f>
              <c:numCache>
                <c:formatCode>General</c:formatCode>
                <c:ptCount val="3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</c:numCache>
            </c:numRef>
          </c:cat>
          <c:val>
            <c:numRef>
              <c:f>'C-20yrRamp'!$D$8:$AM$8</c:f>
              <c:numCache>
                <c:formatCode>_("$"* #,##0_);_("$"* \(#,##0\);_("$"* "-"??_);_(@_)</c:formatCode>
                <c:ptCount val="36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E6-44F1-8175-87BC5786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10</xdr:col>
      <xdr:colOff>205740</xdr:colOff>
      <xdr:row>41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03C6BBA-9932-4E57-AAC9-893ABADE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26</xdr:row>
      <xdr:rowOff>7620</xdr:rowOff>
    </xdr:from>
    <xdr:to>
      <xdr:col>18</xdr:col>
      <xdr:colOff>281940</xdr:colOff>
      <xdr:row>41</xdr:row>
      <xdr:rowOff>7620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4C5A983-ECE1-422E-BCA8-B1A5856E9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18</xdr:col>
      <xdr:colOff>281940</xdr:colOff>
      <xdr:row>58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1DC9D2-2A6D-4C3E-B694-01646440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43</xdr:row>
      <xdr:rowOff>0</xdr:rowOff>
    </xdr:from>
    <xdr:to>
      <xdr:col>26</xdr:col>
      <xdr:colOff>281940</xdr:colOff>
      <xdr:row>58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2BD7A9-5E42-40D1-8282-0F75D76A4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43</xdr:row>
      <xdr:rowOff>0</xdr:rowOff>
    </xdr:from>
    <xdr:to>
      <xdr:col>34</xdr:col>
      <xdr:colOff>205740</xdr:colOff>
      <xdr:row>58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F5933F-6C09-4305-A2B2-84F26C531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d Weaver" id="{FF2A79B7-99AF-4901-AC52-037A7ADDD8CD}" userId="3353f05739d3c35f" providerId="Windows Live"/>
</personList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8DD5EAA-EB29-4300-A4F8-B0B4E7DD14FB}">
    <text>This is not a variable. Must be set mannually in Capitalization Table in Rows 9-12.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DCF00F3F-07CD-4954-9F56-9EA13D0D02F1}">
    <text>This is not a variable. Must be set mannually in Capitalization Table in Rows 9-12.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D266DD3-7178-4990-8CEE-88C53CC83369}">
    <text>This is not a variable. Must be set mannually in Capitalization Table in Rows 9-12.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5F512A75-B3AF-48EE-A9F4-9CBE418B3BB2}">
    <text>This is not a variable. Must be set mannually in Capitalization Table in Rows 9-12.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09C9BE76-A8E7-4F68-8612-73FB319F3999}">
    <text>This is not a variable. Must be set mannually in Capitalization Table in Rows 9-12.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DBF1-F86F-4A54-AC0C-390863622946}">
  <dimension ref="A1:AO92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63</v>
      </c>
      <c r="D1" s="40"/>
    </row>
    <row r="2" spans="1:41" x14ac:dyDescent="0.3">
      <c r="A2" s="40" t="s">
        <v>72</v>
      </c>
      <c r="D2" s="40"/>
    </row>
    <row r="3" spans="1:41" x14ac:dyDescent="0.3">
      <c r="D3" s="59" t="s">
        <v>71</v>
      </c>
      <c r="E3" s="58" t="s">
        <v>54</v>
      </c>
      <c r="F3" s="57"/>
      <c r="G3" s="99" t="s">
        <v>45</v>
      </c>
      <c r="H3" s="57"/>
      <c r="I3" s="68" t="s">
        <v>55</v>
      </c>
      <c r="J3" s="78"/>
      <c r="K3" s="57"/>
      <c r="L3" s="83" t="s">
        <v>42</v>
      </c>
      <c r="M3" s="57"/>
      <c r="O3" s="105"/>
    </row>
    <row r="4" spans="1:41" x14ac:dyDescent="0.3">
      <c r="A4" s="40"/>
      <c r="E4" s="58" t="s">
        <v>36</v>
      </c>
      <c r="F4" s="57"/>
      <c r="G4" s="99">
        <v>20</v>
      </c>
      <c r="H4" s="57" t="s">
        <v>33</v>
      </c>
      <c r="I4" s="68" t="s">
        <v>41</v>
      </c>
      <c r="J4" s="78"/>
      <c r="K4" s="57"/>
      <c r="L4" s="99">
        <v>10</v>
      </c>
      <c r="M4" s="57" t="s">
        <v>33</v>
      </c>
    </row>
    <row r="5" spans="1:41" x14ac:dyDescent="0.3">
      <c r="D5" s="40"/>
    </row>
    <row r="6" spans="1:41" x14ac:dyDescent="0.3">
      <c r="B6" s="41" t="s">
        <v>34</v>
      </c>
    </row>
    <row r="7" spans="1:41" x14ac:dyDescent="0.3">
      <c r="C7" s="40" t="s">
        <v>9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57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35</v>
      </c>
      <c r="F9" s="38" t="s">
        <v>17</v>
      </c>
      <c r="G9" s="39" t="s">
        <v>66</v>
      </c>
      <c r="H9" s="39" t="s">
        <v>52</v>
      </c>
      <c r="I9" s="63"/>
      <c r="J9" s="39" t="s">
        <v>67</v>
      </c>
      <c r="K9" s="39" t="s">
        <v>52</v>
      </c>
    </row>
    <row r="10" spans="1:41" x14ac:dyDescent="0.3">
      <c r="D10" s="34" t="s">
        <v>15</v>
      </c>
      <c r="F10" s="101">
        <v>0.64</v>
      </c>
      <c r="G10" s="102">
        <v>0.04</v>
      </c>
      <c r="H10" s="44">
        <f>F10*G10</f>
        <v>2.5600000000000001E-2</v>
      </c>
      <c r="I10" s="35"/>
      <c r="J10" s="80">
        <v>0.04</v>
      </c>
      <c r="K10" s="44">
        <f>$F10*J10</f>
        <v>2.5600000000000001E-2</v>
      </c>
    </row>
    <row r="11" spans="1:41" x14ac:dyDescent="0.3">
      <c r="D11" s="45" t="s">
        <v>16</v>
      </c>
      <c r="E11" s="45"/>
      <c r="F11" s="103">
        <v>0.36</v>
      </c>
      <c r="G11" s="104">
        <v>0.09</v>
      </c>
      <c r="H11" s="46">
        <f t="shared" ref="H11" si="2">F11*G11</f>
        <v>3.2399999999999998E-2</v>
      </c>
      <c r="I11" s="35"/>
      <c r="J11" s="81">
        <f>G11*H14</f>
        <v>0.12244897959183673</v>
      </c>
      <c r="K11" s="46">
        <f>$F11*J11</f>
        <v>4.4081632653061219E-2</v>
      </c>
    </row>
    <row r="12" spans="1:41" x14ac:dyDescent="0.3">
      <c r="D12" s="34" t="s">
        <v>42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38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39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58</v>
      </c>
      <c r="E15" s="100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59</v>
      </c>
      <c r="E16" s="106">
        <f>L4</f>
        <v>10</v>
      </c>
      <c r="F16" s="47" t="s">
        <v>33</v>
      </c>
      <c r="G16" s="44"/>
      <c r="H16" s="44"/>
      <c r="I16" s="35"/>
      <c r="J16" s="35"/>
    </row>
    <row r="17" spans="2:41" x14ac:dyDescent="0.3">
      <c r="B17" s="41" t="s">
        <v>60</v>
      </c>
      <c r="E17" s="35"/>
    </row>
    <row r="18" spans="2:41" x14ac:dyDescent="0.3">
      <c r="E18" s="61" t="s">
        <v>53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49</v>
      </c>
      <c r="E19" s="48">
        <f>NPV($E$15,F19:AO19)*(1+$E$15)</f>
        <v>2044.1909321857256</v>
      </c>
      <c r="F19" s="53">
        <f t="shared" ref="F19:Y19" si="4">IF($G$3="Expense",F8,0)</f>
        <v>142.26</v>
      </c>
      <c r="G19" s="53">
        <f t="shared" si="4"/>
        <v>148.82220000000001</v>
      </c>
      <c r="H19" s="53">
        <f t="shared" si="4"/>
        <v>155.701494</v>
      </c>
      <c r="I19" s="53">
        <f t="shared" si="4"/>
        <v>162.91351700000001</v>
      </c>
      <c r="J19" s="53">
        <f t="shared" si="4"/>
        <v>170.47468000000001</v>
      </c>
      <c r="K19" s="53">
        <f t="shared" si="4"/>
        <v>173.8841736</v>
      </c>
      <c r="L19" s="53">
        <f t="shared" si="4"/>
        <v>177.36185707199999</v>
      </c>
      <c r="M19" s="53">
        <f t="shared" si="4"/>
        <v>180.90909421344</v>
      </c>
      <c r="N19" s="53">
        <f t="shared" si="4"/>
        <v>184.52727609770881</v>
      </c>
      <c r="O19" s="53">
        <f t="shared" si="4"/>
        <v>188.217821619663</v>
      </c>
      <c r="P19" s="53">
        <f t="shared" si="4"/>
        <v>191.98217805205627</v>
      </c>
      <c r="Q19" s="53">
        <f t="shared" si="4"/>
        <v>195.8218216130974</v>
      </c>
      <c r="R19" s="53">
        <f t="shared" si="4"/>
        <v>199.73825804535934</v>
      </c>
      <c r="S19" s="53">
        <f t="shared" si="4"/>
        <v>203.73302320626652</v>
      </c>
      <c r="T19" s="53">
        <f t="shared" si="4"/>
        <v>207.80768367039187</v>
      </c>
      <c r="U19" s="53">
        <f t="shared" si="4"/>
        <v>211.9638373437997</v>
      </c>
      <c r="V19" s="53">
        <f t="shared" si="4"/>
        <v>216.20311409067568</v>
      </c>
      <c r="W19" s="53">
        <f t="shared" si="4"/>
        <v>220.52717637248921</v>
      </c>
      <c r="X19" s="53">
        <f t="shared" si="4"/>
        <v>224.937719899939</v>
      </c>
      <c r="Y19" s="53">
        <f t="shared" si="4"/>
        <v>229.43647429793779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</row>
    <row r="20" spans="2:41" x14ac:dyDescent="0.3">
      <c r="C20" s="40" t="s">
        <v>50</v>
      </c>
    </row>
    <row r="21" spans="2:41" x14ac:dyDescent="0.3">
      <c r="D21" s="34" t="s">
        <v>51</v>
      </c>
      <c r="E21" s="48">
        <f>NPV($E$15,F21:AO21)*(1+$E$15)</f>
        <v>0</v>
      </c>
      <c r="F21" s="49">
        <f>F8-F46-F19</f>
        <v>0</v>
      </c>
      <c r="G21" s="49">
        <f t="shared" ref="G21:Y21" si="5">G8-G46-G19</f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49">
        <f t="shared" si="5"/>
        <v>0</v>
      </c>
      <c r="L21" s="49">
        <f t="shared" si="5"/>
        <v>0</v>
      </c>
      <c r="M21" s="49">
        <f t="shared" si="5"/>
        <v>0</v>
      </c>
      <c r="N21" s="49">
        <f t="shared" si="5"/>
        <v>0</v>
      </c>
      <c r="O21" s="49">
        <f t="shared" si="5"/>
        <v>0</v>
      </c>
      <c r="P21" s="49">
        <f t="shared" si="5"/>
        <v>0</v>
      </c>
      <c r="Q21" s="49">
        <f t="shared" si="5"/>
        <v>0</v>
      </c>
      <c r="R21" s="49">
        <f t="shared" si="5"/>
        <v>0</v>
      </c>
      <c r="S21" s="49">
        <f t="shared" si="5"/>
        <v>0</v>
      </c>
      <c r="T21" s="49">
        <f t="shared" si="5"/>
        <v>0</v>
      </c>
      <c r="U21" s="49">
        <f t="shared" si="5"/>
        <v>0</v>
      </c>
      <c r="V21" s="49">
        <f t="shared" si="5"/>
        <v>0</v>
      </c>
      <c r="W21" s="49">
        <f t="shared" si="5"/>
        <v>0</v>
      </c>
      <c r="X21" s="49">
        <f t="shared" si="5"/>
        <v>0</v>
      </c>
      <c r="Y21" s="49">
        <f t="shared" si="5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62</v>
      </c>
      <c r="E22" s="48"/>
      <c r="F22" s="49">
        <f t="shared" ref="F22:AO22" si="6">E22+F21-F44</f>
        <v>0</v>
      </c>
      <c r="G22" s="49">
        <f t="shared" si="6"/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49">
        <f t="shared" si="6"/>
        <v>0</v>
      </c>
      <c r="O22" s="49">
        <f t="shared" si="6"/>
        <v>0</v>
      </c>
      <c r="P22" s="49">
        <f t="shared" si="6"/>
        <v>0</v>
      </c>
      <c r="Q22" s="49">
        <f t="shared" si="6"/>
        <v>0</v>
      </c>
      <c r="R22" s="49">
        <f t="shared" si="6"/>
        <v>0</v>
      </c>
      <c r="S22" s="49">
        <f t="shared" si="6"/>
        <v>0</v>
      </c>
      <c r="T22" s="49">
        <f t="shared" si="6"/>
        <v>0</v>
      </c>
      <c r="U22" s="49">
        <f t="shared" si="6"/>
        <v>0</v>
      </c>
      <c r="V22" s="49">
        <f t="shared" si="6"/>
        <v>0</v>
      </c>
      <c r="W22" s="49">
        <f t="shared" si="6"/>
        <v>0</v>
      </c>
      <c r="X22" s="49">
        <f t="shared" si="6"/>
        <v>0</v>
      </c>
      <c r="Y22" s="49">
        <f t="shared" si="6"/>
        <v>0</v>
      </c>
      <c r="Z22" s="49">
        <f t="shared" si="6"/>
        <v>0</v>
      </c>
      <c r="AA22" s="49">
        <f t="shared" si="6"/>
        <v>0</v>
      </c>
      <c r="AB22" s="49">
        <f t="shared" si="6"/>
        <v>0</v>
      </c>
      <c r="AC22" s="49">
        <f t="shared" si="6"/>
        <v>0</v>
      </c>
      <c r="AD22" s="49">
        <f t="shared" si="6"/>
        <v>0</v>
      </c>
      <c r="AE22" s="49">
        <f t="shared" si="6"/>
        <v>0</v>
      </c>
      <c r="AF22" s="49">
        <f t="shared" si="6"/>
        <v>0</v>
      </c>
      <c r="AG22" s="49">
        <f t="shared" si="6"/>
        <v>0</v>
      </c>
      <c r="AH22" s="49">
        <f t="shared" si="6"/>
        <v>0</v>
      </c>
      <c r="AI22" s="49">
        <f t="shared" si="6"/>
        <v>0</v>
      </c>
      <c r="AJ22" s="49">
        <f t="shared" si="6"/>
        <v>0</v>
      </c>
      <c r="AK22" s="49">
        <f t="shared" si="6"/>
        <v>0</v>
      </c>
      <c r="AL22" s="49">
        <f t="shared" si="6"/>
        <v>0</v>
      </c>
      <c r="AM22" s="49">
        <f t="shared" si="6"/>
        <v>0</v>
      </c>
      <c r="AN22" s="49">
        <f t="shared" si="6"/>
        <v>0</v>
      </c>
      <c r="AO22" s="49">
        <f t="shared" si="6"/>
        <v>0</v>
      </c>
    </row>
    <row r="23" spans="2:41" x14ac:dyDescent="0.3">
      <c r="C23" s="40" t="s">
        <v>40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10</v>
      </c>
      <c r="E24" s="48">
        <f t="shared" ref="E24:E44" si="7">NPV($E$15,F24:AO24)*(1+$E$15)</f>
        <v>0</v>
      </c>
      <c r="F24" s="49"/>
      <c r="G24" s="49">
        <f>IF(G$18-F$18&lt;=$E$16,F$21/$E$16,0)</f>
        <v>0</v>
      </c>
      <c r="H24" s="49">
        <f>IF(H$18-F$18&lt;=$E$16,F$21/$E$16,0)</f>
        <v>0</v>
      </c>
      <c r="I24" s="49">
        <f>IF(I$18-F$18&lt;=$E$16,F$21/$E$16,0)</f>
        <v>0</v>
      </c>
      <c r="J24" s="49">
        <f>IF(J$18-F$18&lt;=$E$16,F$21/$E$16,0)</f>
        <v>0</v>
      </c>
      <c r="K24" s="49">
        <f>IF(K$18-F$18&lt;=$E$16,F$21/$E$16,0)</f>
        <v>0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11</v>
      </c>
      <c r="E25" s="48">
        <f t="shared" si="7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12</v>
      </c>
      <c r="E26" s="48">
        <f t="shared" si="7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13</v>
      </c>
      <c r="E27" s="48">
        <f t="shared" si="7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14</v>
      </c>
      <c r="E28" s="52">
        <f t="shared" si="7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18</v>
      </c>
      <c r="E29" s="52">
        <f t="shared" si="7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19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20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21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22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23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24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25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26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27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28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29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30</v>
      </c>
      <c r="E41" s="52">
        <f t="shared" si="7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31</v>
      </c>
      <c r="E42" s="52">
        <f t="shared" si="7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32</v>
      </c>
      <c r="E43" s="50">
        <f t="shared" si="7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4</v>
      </c>
      <c r="E44" s="48">
        <f t="shared" si="7"/>
        <v>0</v>
      </c>
      <c r="F44" s="49">
        <f t="shared" ref="F44:S44" si="8">SUM(F24:F43)</f>
        <v>0</v>
      </c>
      <c r="G44" s="49">
        <f t="shared" si="8"/>
        <v>0</v>
      </c>
      <c r="H44" s="49">
        <f t="shared" si="8"/>
        <v>0</v>
      </c>
      <c r="I44" s="49">
        <f t="shared" si="8"/>
        <v>0</v>
      </c>
      <c r="J44" s="49">
        <f t="shared" si="8"/>
        <v>0</v>
      </c>
      <c r="K44" s="49">
        <f t="shared" si="8"/>
        <v>0</v>
      </c>
      <c r="L44" s="49">
        <f t="shared" si="8"/>
        <v>0</v>
      </c>
      <c r="M44" s="49">
        <f t="shared" si="8"/>
        <v>0</v>
      </c>
      <c r="N44" s="49">
        <f t="shared" si="8"/>
        <v>0</v>
      </c>
      <c r="O44" s="49">
        <f t="shared" si="8"/>
        <v>0</v>
      </c>
      <c r="P44" s="49">
        <f t="shared" si="8"/>
        <v>0</v>
      </c>
      <c r="Q44" s="49">
        <f t="shared" si="8"/>
        <v>0</v>
      </c>
      <c r="R44" s="49">
        <f t="shared" si="8"/>
        <v>0</v>
      </c>
      <c r="S44" s="49">
        <f t="shared" si="8"/>
        <v>0</v>
      </c>
      <c r="T44" s="49">
        <f>SUM(T24:T43)</f>
        <v>0</v>
      </c>
      <c r="U44" s="49">
        <f t="shared" ref="U44:AO44" si="9">SUM(U24:U43)</f>
        <v>0</v>
      </c>
      <c r="V44" s="49">
        <f t="shared" si="9"/>
        <v>0</v>
      </c>
      <c r="W44" s="49">
        <f t="shared" si="9"/>
        <v>0</v>
      </c>
      <c r="X44" s="49">
        <f t="shared" si="9"/>
        <v>0</v>
      </c>
      <c r="Y44" s="49">
        <f t="shared" si="9"/>
        <v>0</v>
      </c>
      <c r="Z44" s="49">
        <f t="shared" si="9"/>
        <v>0</v>
      </c>
      <c r="AA44" s="49">
        <f t="shared" si="9"/>
        <v>0</v>
      </c>
      <c r="AB44" s="49">
        <f t="shared" si="9"/>
        <v>0</v>
      </c>
      <c r="AC44" s="49">
        <f t="shared" si="9"/>
        <v>0</v>
      </c>
      <c r="AD44" s="49">
        <f t="shared" si="9"/>
        <v>0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3:41" x14ac:dyDescent="0.3">
      <c r="C45" s="40" t="s">
        <v>73</v>
      </c>
    </row>
    <row r="46" spans="3:41" x14ac:dyDescent="0.3">
      <c r="D46" s="34" t="s">
        <v>75</v>
      </c>
      <c r="E46" s="48">
        <f>NPV($E$15,F46:AO46)*(1+$E$15)</f>
        <v>0</v>
      </c>
      <c r="F46" s="49">
        <f>(F8-F19)*$H$13</f>
        <v>0</v>
      </c>
      <c r="G46" s="49">
        <f t="shared" ref="G46:Y46" si="10">(G8-G19)*$H$13</f>
        <v>0</v>
      </c>
      <c r="H46" s="49">
        <f t="shared" si="10"/>
        <v>0</v>
      </c>
      <c r="I46" s="49">
        <f t="shared" si="10"/>
        <v>0</v>
      </c>
      <c r="J46" s="49">
        <f t="shared" si="10"/>
        <v>0</v>
      </c>
      <c r="K46" s="49">
        <f t="shared" si="10"/>
        <v>0</v>
      </c>
      <c r="L46" s="49">
        <f t="shared" si="10"/>
        <v>0</v>
      </c>
      <c r="M46" s="49">
        <f t="shared" si="10"/>
        <v>0</v>
      </c>
      <c r="N46" s="49">
        <f t="shared" si="10"/>
        <v>0</v>
      </c>
      <c r="O46" s="49">
        <f t="shared" si="10"/>
        <v>0</v>
      </c>
      <c r="P46" s="49">
        <f t="shared" si="10"/>
        <v>0</v>
      </c>
      <c r="Q46" s="49">
        <f t="shared" si="10"/>
        <v>0</v>
      </c>
      <c r="R46" s="49">
        <f t="shared" si="10"/>
        <v>0</v>
      </c>
      <c r="S46" s="49">
        <f t="shared" si="10"/>
        <v>0</v>
      </c>
      <c r="T46" s="49">
        <f t="shared" si="10"/>
        <v>0</v>
      </c>
      <c r="U46" s="49">
        <f t="shared" si="10"/>
        <v>0</v>
      </c>
      <c r="V46" s="49">
        <f t="shared" si="10"/>
        <v>0</v>
      </c>
      <c r="W46" s="49">
        <f t="shared" si="10"/>
        <v>0</v>
      </c>
      <c r="X46" s="49">
        <f t="shared" si="10"/>
        <v>0</v>
      </c>
      <c r="Y46" s="49">
        <f t="shared" si="10"/>
        <v>0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62</v>
      </c>
      <c r="E47" s="48"/>
      <c r="F47" s="49">
        <f t="shared" ref="F47" si="11">E47+F46-F69</f>
        <v>0</v>
      </c>
      <c r="G47" s="49">
        <f t="shared" ref="G47" si="12">F47+G46-G69</f>
        <v>0</v>
      </c>
      <c r="H47" s="49">
        <f t="shared" ref="H47" si="13">G47+H46-H69</f>
        <v>0</v>
      </c>
      <c r="I47" s="49">
        <f t="shared" ref="I47" si="14">H47+I46-I69</f>
        <v>0</v>
      </c>
      <c r="J47" s="49">
        <f t="shared" ref="J47" si="15">I47+J46-J69</f>
        <v>0</v>
      </c>
      <c r="K47" s="49">
        <f t="shared" ref="K47" si="16">J47+K46-K69</f>
        <v>0</v>
      </c>
      <c r="L47" s="49">
        <f t="shared" ref="L47" si="17">K47+L46-L69</f>
        <v>0</v>
      </c>
      <c r="M47" s="49">
        <f t="shared" ref="M47" si="18">L47+M46-M69</f>
        <v>0</v>
      </c>
      <c r="N47" s="49">
        <f t="shared" ref="N47" si="19">M47+N46-N69</f>
        <v>0</v>
      </c>
      <c r="O47" s="49">
        <f t="shared" ref="O47" si="20">N47+O46-O69</f>
        <v>0</v>
      </c>
      <c r="P47" s="49">
        <f t="shared" ref="P47" si="21">O47+P46-P69</f>
        <v>0</v>
      </c>
      <c r="Q47" s="49">
        <f t="shared" ref="Q47" si="22">P47+Q46-Q69</f>
        <v>0</v>
      </c>
      <c r="R47" s="49">
        <f t="shared" ref="R47" si="23">Q47+R46-R69</f>
        <v>0</v>
      </c>
      <c r="S47" s="49">
        <f t="shared" ref="S47" si="24">R47+S46-S69</f>
        <v>0</v>
      </c>
      <c r="T47" s="49">
        <f t="shared" ref="T47" si="25">S47+T46-T69</f>
        <v>0</v>
      </c>
      <c r="U47" s="49">
        <f t="shared" ref="U47" si="26">T47+U46-U69</f>
        <v>0</v>
      </c>
      <c r="V47" s="49">
        <f t="shared" ref="V47" si="27">U47+V46-V69</f>
        <v>0</v>
      </c>
      <c r="W47" s="49">
        <f t="shared" ref="W47" si="28">V47+W46-W69</f>
        <v>0</v>
      </c>
      <c r="X47" s="49">
        <f t="shared" ref="X47" si="29">W47+X46-X69</f>
        <v>0</v>
      </c>
      <c r="Y47" s="49">
        <f t="shared" ref="Y47" si="30">X47+Y46-Y69</f>
        <v>0</v>
      </c>
      <c r="Z47" s="49">
        <f t="shared" ref="Z47" si="31">Y47+Z46-Z69</f>
        <v>0</v>
      </c>
      <c r="AA47" s="49">
        <f t="shared" ref="AA47" si="32">Z47+AA46-AA69</f>
        <v>0</v>
      </c>
      <c r="AB47" s="49">
        <f t="shared" ref="AB47" si="33">AA47+AB46-AB69</f>
        <v>0</v>
      </c>
      <c r="AC47" s="49">
        <f t="shared" ref="AC47" si="34">AB47+AC46-AC69</f>
        <v>0</v>
      </c>
      <c r="AD47" s="49">
        <f t="shared" ref="AD47" si="35">AC47+AD46-AD69</f>
        <v>0</v>
      </c>
      <c r="AE47" s="49">
        <f t="shared" ref="AE47" si="36">AD47+AE46-AE69</f>
        <v>0</v>
      </c>
      <c r="AF47" s="49">
        <f t="shared" ref="AF47" si="37">AE47+AF46-AF69</f>
        <v>0</v>
      </c>
      <c r="AG47" s="49">
        <f t="shared" ref="AG47" si="38">AF47+AG46-AG69</f>
        <v>0</v>
      </c>
      <c r="AH47" s="49">
        <f t="shared" ref="AH47" si="39">AG47+AH46-AH69</f>
        <v>0</v>
      </c>
      <c r="AI47" s="49">
        <f t="shared" ref="AI47" si="40">AH47+AI46-AI69</f>
        <v>0</v>
      </c>
      <c r="AJ47" s="49">
        <f t="shared" ref="AJ47" si="41">AI47+AJ46-AJ69</f>
        <v>0</v>
      </c>
      <c r="AK47" s="49">
        <f t="shared" ref="AK47" si="42">AJ47+AK46-AK69</f>
        <v>0</v>
      </c>
      <c r="AL47" s="49">
        <f t="shared" ref="AL47" si="43">AK47+AL46-AL69</f>
        <v>0</v>
      </c>
      <c r="AM47" s="49">
        <f t="shared" ref="AM47" si="44">AL47+AM46-AM69</f>
        <v>0</v>
      </c>
      <c r="AN47" s="49">
        <f t="shared" ref="AN47" si="45">AM47+AN46-AN69</f>
        <v>0</v>
      </c>
      <c r="AO47" s="49">
        <f t="shared" ref="AO47" si="46">AN47+AO46-AO69</f>
        <v>0</v>
      </c>
    </row>
    <row r="48" spans="3:41" x14ac:dyDescent="0.3">
      <c r="C48" s="40" t="s">
        <v>40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10</v>
      </c>
      <c r="E49" s="48">
        <f t="shared" ref="E49:E69" si="47">NPV($E$15,F49:AO49)*(1+$E$15)</f>
        <v>0</v>
      </c>
      <c r="F49" s="49"/>
      <c r="G49" s="49">
        <f>IF(G$18-F$18&lt;=$E$16,F$46/$E$16,0)</f>
        <v>0</v>
      </c>
      <c r="H49" s="49">
        <f>IF(H$18-F$18&lt;=$E$16,F$46/$E$16,0)</f>
        <v>0</v>
      </c>
      <c r="I49" s="49">
        <f>IF(I$18-F$18&lt;=$E$16,F$46/$E$16,0)</f>
        <v>0</v>
      </c>
      <c r="J49" s="49">
        <f>IF(J$18-F$18&lt;=$E$16,F$46/$E$16,0)</f>
        <v>0</v>
      </c>
      <c r="K49" s="49">
        <f>IF(K$18-F$18&lt;=$E$16,F$46/$E$16,0)</f>
        <v>0</v>
      </c>
      <c r="L49" s="49">
        <f>IF(L$18-F$18&lt;=$E$16,F$46/$E$16,0)</f>
        <v>0</v>
      </c>
      <c r="M49" s="49">
        <f>IF(M$18-F$18&lt;=$E$16,F$46/$E$16,0)</f>
        <v>0</v>
      </c>
      <c r="N49" s="49">
        <f>IF(N$18-F$18&lt;=$E$16,F$46/$E$16,0)</f>
        <v>0</v>
      </c>
      <c r="O49" s="49">
        <f>IF(O$18-F$18&lt;=$E$16,F$46/$E$16,0)</f>
        <v>0</v>
      </c>
      <c r="P49" s="49">
        <f>IF(P$18-F$18&lt;=$E$16,F$46/$E$16,0)</f>
        <v>0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11</v>
      </c>
      <c r="E50" s="48">
        <f t="shared" si="47"/>
        <v>0</v>
      </c>
      <c r="F50" s="49"/>
      <c r="G50" s="49"/>
      <c r="H50" s="49">
        <f>IF(H$18-G$18&lt;=$E$16,G$46/$E$16,0)</f>
        <v>0</v>
      </c>
      <c r="I50" s="49">
        <f>IF(I$18-G$18&lt;=$E$16,G$46/$E$16,0)</f>
        <v>0</v>
      </c>
      <c r="J50" s="49">
        <f>IF(J$18-G$18&lt;=$E$16,G$46/$E$16,0)</f>
        <v>0</v>
      </c>
      <c r="K50" s="49">
        <f>IF(K$18-G$18&lt;=$E$16,G$46/$E$16,0)</f>
        <v>0</v>
      </c>
      <c r="L50" s="49">
        <f>IF(L$18-G$18&lt;=$E$16,G$46/$E$16,0)</f>
        <v>0</v>
      </c>
      <c r="M50" s="49">
        <f>IF(M$18-G$18&lt;=$E$16,G$46/$E$16,0)</f>
        <v>0</v>
      </c>
      <c r="N50" s="49">
        <f>IF(N$18-G$18&lt;=$E$16,G$46/$E$16,0)</f>
        <v>0</v>
      </c>
      <c r="O50" s="49">
        <f>IF(O$18-G$18&lt;=$E$16,G$46/$E$16,0)</f>
        <v>0</v>
      </c>
      <c r="P50" s="49">
        <f>IF(P$18-G$18&lt;=$E$16,G$46/$E$16,0)</f>
        <v>0</v>
      </c>
      <c r="Q50" s="49">
        <f>IF(Q$18-G$18&lt;=$E$16,G$46/$E$16,0)</f>
        <v>0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12</v>
      </c>
      <c r="E51" s="48">
        <f t="shared" si="47"/>
        <v>0</v>
      </c>
      <c r="F51" s="49"/>
      <c r="G51" s="49"/>
      <c r="H51" s="49"/>
      <c r="I51" s="49">
        <f>IF(I$18-H$18&lt;=$E$16,H$46/$E$16,0)</f>
        <v>0</v>
      </c>
      <c r="J51" s="49">
        <f>IF(J$18-H$18&lt;=$E$16,H$46/$E$16,0)</f>
        <v>0</v>
      </c>
      <c r="K51" s="49">
        <f>IF(K$18-H$18&lt;=$E$16,H$46/$E$16,0)</f>
        <v>0</v>
      </c>
      <c r="L51" s="49">
        <f>IF(L$18-H$18&lt;=$E$16,H$46/$E$16,0)</f>
        <v>0</v>
      </c>
      <c r="M51" s="49">
        <f>IF(M$18-H$18&lt;=$E$16,H$46/$E$16,0)</f>
        <v>0</v>
      </c>
      <c r="N51" s="49">
        <f>IF(N$18-H$18&lt;=$E$16,H$46/$E$16,0)</f>
        <v>0</v>
      </c>
      <c r="O51" s="49">
        <f>IF(O$18-H$18&lt;=$E$16,H$46/$E$16,0)</f>
        <v>0</v>
      </c>
      <c r="P51" s="49">
        <f>IF(P$18-H$18&lt;=$E$16,H$46/$E$16,0)</f>
        <v>0</v>
      </c>
      <c r="Q51" s="49">
        <f>IF(Q$18-H$18&lt;=$E$16,H$46/$E$16,0)</f>
        <v>0</v>
      </c>
      <c r="R51" s="49">
        <f>IF(R$18-H$18&lt;=$E$16,H$46/$E$16,0)</f>
        <v>0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13</v>
      </c>
      <c r="E52" s="48">
        <f t="shared" si="47"/>
        <v>0</v>
      </c>
      <c r="F52" s="49"/>
      <c r="G52" s="49"/>
      <c r="H52" s="49"/>
      <c r="I52" s="49"/>
      <c r="J52" s="49">
        <f>IF(J$18-I$18&lt;=$E$16,I$46/$E$16,0)</f>
        <v>0</v>
      </c>
      <c r="K52" s="49">
        <f>IF(K$18-I$18&lt;=$E$16,I$46/$E$16,0)</f>
        <v>0</v>
      </c>
      <c r="L52" s="49">
        <f>IF(L$18-I$18&lt;=$E$16,I$46/$E$16,0)</f>
        <v>0</v>
      </c>
      <c r="M52" s="49">
        <f>IF(M$18-I$18&lt;=$E$16,I$46/$E$16,0)</f>
        <v>0</v>
      </c>
      <c r="N52" s="49">
        <f>IF(N$18-I$18&lt;=$E$16,I$46/$E$16,0)</f>
        <v>0</v>
      </c>
      <c r="O52" s="49">
        <f>IF(O$18-I$18&lt;=$E$16,I$46/$E$16,0)</f>
        <v>0</v>
      </c>
      <c r="P52" s="49">
        <f>IF(P$18-I$18&lt;=$E$16,I$46/$E$16,0)</f>
        <v>0</v>
      </c>
      <c r="Q52" s="49">
        <f>IF(Q$18-I$18&lt;=$E$16,I$46/$E$16,0)</f>
        <v>0</v>
      </c>
      <c r="R52" s="49">
        <f>IF(R$18-I$18&lt;=$E$16,I$46/$E$16,0)</f>
        <v>0</v>
      </c>
      <c r="S52" s="49">
        <f>IF(S$18-I$18&lt;=$E$16,I$46/$E$16,0)</f>
        <v>0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14</v>
      </c>
      <c r="E53" s="52">
        <f t="shared" si="47"/>
        <v>0</v>
      </c>
      <c r="F53" s="53"/>
      <c r="G53" s="53"/>
      <c r="H53" s="53"/>
      <c r="I53" s="53"/>
      <c r="J53" s="53"/>
      <c r="K53" s="49">
        <f>IF(K$18-J$18&lt;=$E$16,J$46/$E$16,0)</f>
        <v>0</v>
      </c>
      <c r="L53" s="49">
        <f>IF(L$18-J$18&lt;=$E$16,J$46/$E$16,0)</f>
        <v>0</v>
      </c>
      <c r="M53" s="49">
        <f>IF(M$18-J$18&lt;=$E$16,J$46/$E$16,0)</f>
        <v>0</v>
      </c>
      <c r="N53" s="49">
        <f>IF(N$18-J$18&lt;=$E$16,J$46/$E$16,0)</f>
        <v>0</v>
      </c>
      <c r="O53" s="49">
        <f>IF(O$18-J$18&lt;=$E$16,J$46/$E$16,0)</f>
        <v>0</v>
      </c>
      <c r="P53" s="49">
        <f>IF(P$18-J$18&lt;=$E$16,J$46/$E$16,0)</f>
        <v>0</v>
      </c>
      <c r="Q53" s="49">
        <f>IF(Q$18-J$18&lt;=$E$16,J$46/$E$16,0)</f>
        <v>0</v>
      </c>
      <c r="R53" s="49">
        <f>IF(R$18-J$18&lt;=$E$16,J$46/$E$16,0)</f>
        <v>0</v>
      </c>
      <c r="S53" s="49">
        <f>IF(S$18-J$18&lt;=$E$16,J$46/$E$16,0)</f>
        <v>0</v>
      </c>
      <c r="T53" s="49">
        <f>IF(T$18-J$18&lt;=$E$16,J$46/$E$16,0)</f>
        <v>0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18</v>
      </c>
      <c r="E54" s="52">
        <f t="shared" si="47"/>
        <v>0</v>
      </c>
      <c r="F54" s="53"/>
      <c r="G54" s="53"/>
      <c r="H54" s="53"/>
      <c r="I54" s="53"/>
      <c r="J54" s="53"/>
      <c r="K54" s="42"/>
      <c r="L54" s="49">
        <f>IF(L$18-K$18&lt;=$E$16,K$46/$E$16,0)</f>
        <v>0</v>
      </c>
      <c r="M54" s="49">
        <f>IF(M$18-K$18&lt;=$E$16,K$46/$E$16,0)</f>
        <v>0</v>
      </c>
      <c r="N54" s="49">
        <f>IF(N$18-K$18&lt;=$E$16,K$46/$E$16,0)</f>
        <v>0</v>
      </c>
      <c r="O54" s="49">
        <f>IF(O$18-K$18&lt;=$E$16,K$46/$E$16,0)</f>
        <v>0</v>
      </c>
      <c r="P54" s="49">
        <f>IF(P$18-K$18&lt;=$E$16,K$46/$E$16,0)</f>
        <v>0</v>
      </c>
      <c r="Q54" s="49">
        <f>IF(Q$18-K$18&lt;=$E$16,K$46/$E$16,0)</f>
        <v>0</v>
      </c>
      <c r="R54" s="49">
        <f>IF(R$18-K$18&lt;=$E$16,K$46/$E$16,0)</f>
        <v>0</v>
      </c>
      <c r="S54" s="49">
        <f>IF(S$18-K$18&lt;=$E$16,K$46/$E$16,0)</f>
        <v>0</v>
      </c>
      <c r="T54" s="49">
        <f>IF(T$18-K$18&lt;=$E$16,K$46/$E$16,0)</f>
        <v>0</v>
      </c>
      <c r="U54" s="49">
        <f>IF(U$18-K$18&lt;=$E$16,K$46/$E$16,0)</f>
        <v>0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19</v>
      </c>
      <c r="E55" s="52">
        <f t="shared" si="47"/>
        <v>0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0</v>
      </c>
      <c r="N55" s="49">
        <f>IF(N$18-L$18&lt;=$E$16,L$46/$E$16,0)</f>
        <v>0</v>
      </c>
      <c r="O55" s="49">
        <f>IF(O$18-L$18&lt;=$E$16,L$46/$E$16,0)</f>
        <v>0</v>
      </c>
      <c r="P55" s="49">
        <f>IF(P$18-L$18&lt;=$E$16,L$46/$E$16,0)</f>
        <v>0</v>
      </c>
      <c r="Q55" s="49">
        <f>IF(Q$18-L$18&lt;=$E$16,L$46/$E$16,0)</f>
        <v>0</v>
      </c>
      <c r="R55" s="49">
        <f>IF(R$18-L$18&lt;=$E$16,L$46/$E$16,0)</f>
        <v>0</v>
      </c>
      <c r="S55" s="49">
        <f>IF(S$18-L$18&lt;=$E$16,L$46/$E$16,0)</f>
        <v>0</v>
      </c>
      <c r="T55" s="49">
        <f>IF(T$18-L$18&lt;=$E$16,L$46/$E$16,0)</f>
        <v>0</v>
      </c>
      <c r="U55" s="49">
        <f>IF(U$18-L$18&lt;=$E$16,L$46/$E$16,0)</f>
        <v>0</v>
      </c>
      <c r="V55" s="49">
        <f>IF(V$18-L$18&lt;=$E$16,L$46/$E$16,0)</f>
        <v>0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20</v>
      </c>
      <c r="E56" s="52">
        <f t="shared" si="47"/>
        <v>0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0</v>
      </c>
      <c r="O56" s="49">
        <f>IF(O$18-M$18&lt;=$E$16,M$46/$E$16,0)</f>
        <v>0</v>
      </c>
      <c r="P56" s="49">
        <f>IF(P$18-M$18&lt;=$E$16,M$46/$E$16,0)</f>
        <v>0</v>
      </c>
      <c r="Q56" s="49">
        <f>IF(Q$18-M$18&lt;=$E$16,M$46/$E$16,0)</f>
        <v>0</v>
      </c>
      <c r="R56" s="49">
        <f>IF(R$18-M$18&lt;=$E$16,M$46/$E$16,0)</f>
        <v>0</v>
      </c>
      <c r="S56" s="49">
        <f>IF(S$18-M$18&lt;=$E$16,M$46/$E$16,0)</f>
        <v>0</v>
      </c>
      <c r="T56" s="49">
        <f>IF(T$18-M$18&lt;=$E$16,M$46/$E$16,0)</f>
        <v>0</v>
      </c>
      <c r="U56" s="49">
        <f>IF(U$18-M$18&lt;=$E$16,M$46/$E$16,0)</f>
        <v>0</v>
      </c>
      <c r="V56" s="49">
        <f>IF(V$18-M$18&lt;=$E$16,M$46/$E$16,0)</f>
        <v>0</v>
      </c>
      <c r="W56" s="49">
        <f>IF(W$18-M$18&lt;=$E$16,M$46/$E$16,0)</f>
        <v>0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21</v>
      </c>
      <c r="E57" s="52">
        <f t="shared" si="47"/>
        <v>0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0</v>
      </c>
      <c r="P57" s="49">
        <f>IF(P$18-N$18&lt;=$E$16,N$46/$E$16,0)</f>
        <v>0</v>
      </c>
      <c r="Q57" s="49">
        <f>IF(Q$18-N$18&lt;=$E$16,N$46/$E$16,0)</f>
        <v>0</v>
      </c>
      <c r="R57" s="49">
        <f>IF(R$18-N$18&lt;=$E$16,N$46/$E$16,0)</f>
        <v>0</v>
      </c>
      <c r="S57" s="49">
        <f>IF(S$18-N$18&lt;=$E$16,N$46/$E$16,0)</f>
        <v>0</v>
      </c>
      <c r="T57" s="49">
        <f>IF(T$18-N$18&lt;=$E$16,N$46/$E$16,0)</f>
        <v>0</v>
      </c>
      <c r="U57" s="49">
        <f>IF(U$18-N$18&lt;=$E$16,N$46/$E$16,0)</f>
        <v>0</v>
      </c>
      <c r="V57" s="49">
        <f>IF(V$18-N$18&lt;=$E$16,N$46/$E$16,0)</f>
        <v>0</v>
      </c>
      <c r="W57" s="49">
        <f>IF(W$18-N$18&lt;=$E$16,N$46/$E$16,0)</f>
        <v>0</v>
      </c>
      <c r="X57" s="49">
        <f>IF(X$18-N$18&lt;=$E$16,N$46/$E$16,0)</f>
        <v>0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22</v>
      </c>
      <c r="E58" s="52">
        <f t="shared" si="47"/>
        <v>0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0</v>
      </c>
      <c r="Q58" s="49">
        <f>IF(Q$18-O$18&lt;=$E$16,O$46/$E$16,0)</f>
        <v>0</v>
      </c>
      <c r="R58" s="49">
        <f>IF(R$18-O$18&lt;=$E$16,O$46/$E$16,0)</f>
        <v>0</v>
      </c>
      <c r="S58" s="49">
        <f>IF(S$18-O$18&lt;=$E$16,O$46/$E$16,0)</f>
        <v>0</v>
      </c>
      <c r="T58" s="49">
        <f>IF(T$18-O$18&lt;=$E$16,O$46/$E$16,0)</f>
        <v>0</v>
      </c>
      <c r="U58" s="49">
        <f>IF(U$18-O$18&lt;=$E$16,O$46/$E$16,0)</f>
        <v>0</v>
      </c>
      <c r="V58" s="49">
        <f>IF(V$18-O$18&lt;=$E$16,O$46/$E$16,0)</f>
        <v>0</v>
      </c>
      <c r="W58" s="49">
        <f>IF(W$18-O$18&lt;=$E$16,O$46/$E$16,0)</f>
        <v>0</v>
      </c>
      <c r="X58" s="49">
        <f>IF(X$18-O$18&lt;=$E$16,O$46/$E$16,0)</f>
        <v>0</v>
      </c>
      <c r="Y58" s="49">
        <f>IF(Y$18-O$18&lt;=$E$16,O$46/$E$16,0)</f>
        <v>0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23</v>
      </c>
      <c r="E59" s="52">
        <f t="shared" si="47"/>
        <v>0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0</v>
      </c>
      <c r="R59" s="49">
        <f>IF(R$18-P$18&lt;=$E$16,P$46/$E$16,0)</f>
        <v>0</v>
      </c>
      <c r="S59" s="49">
        <f>IF(S$18-P$18&lt;=$E$16,P$46/$E$16,0)</f>
        <v>0</v>
      </c>
      <c r="T59" s="49">
        <f>IF(T$18-P$18&lt;=$E$16,P$46/$E$16,0)</f>
        <v>0</v>
      </c>
      <c r="U59" s="49">
        <f>IF(U$18-P$18&lt;=$E$16,P$46/$E$16,0)</f>
        <v>0</v>
      </c>
      <c r="V59" s="49">
        <f>IF(V$18-P$18&lt;=$E$16,P$46/$E$16,0)</f>
        <v>0</v>
      </c>
      <c r="W59" s="49">
        <f>IF(W$18-P$18&lt;=$E$16,P$46/$E$16,0)</f>
        <v>0</v>
      </c>
      <c r="X59" s="49">
        <f>IF(X$18-P$18&lt;=$E$16,P$46/$E$16,0)</f>
        <v>0</v>
      </c>
      <c r="Y59" s="49">
        <f>IF(Y$18-P$18&lt;=$E$16,P$46/$E$16,0)</f>
        <v>0</v>
      </c>
      <c r="Z59" s="49">
        <f>IF(Z$18-P$18&lt;=$E$16,P$46/$E$16,0)</f>
        <v>0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24</v>
      </c>
      <c r="E60" s="52">
        <f t="shared" si="47"/>
        <v>0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0</v>
      </c>
      <c r="S60" s="49">
        <f>IF(S$18-Q$18&lt;=$E$16,Q$46/$E$16,0)</f>
        <v>0</v>
      </c>
      <c r="T60" s="49">
        <f>IF(T$18-Q$18&lt;=$E$16,Q$46/$E$16,0)</f>
        <v>0</v>
      </c>
      <c r="U60" s="49">
        <f>IF(U$18-Q$18&lt;=$E$16,Q$46/$E$16,0)</f>
        <v>0</v>
      </c>
      <c r="V60" s="49">
        <f>IF(V$18-Q$18&lt;=$E$16,Q$46/$E$16,0)</f>
        <v>0</v>
      </c>
      <c r="W60" s="49">
        <f>IF(W$18-Q$18&lt;=$E$16,Q$46/$E$16,0)</f>
        <v>0</v>
      </c>
      <c r="X60" s="49">
        <f>IF(X$18-Q$18&lt;=$E$16,Q$46/$E$16,0)</f>
        <v>0</v>
      </c>
      <c r="Y60" s="49">
        <f>IF(Y$18-Q$18&lt;=$E$16,Q$46/$E$16,0)</f>
        <v>0</v>
      </c>
      <c r="Z60" s="49">
        <f>IF(Z$18-Q$18&lt;=$E$16,Q$46/$E$16,0)</f>
        <v>0</v>
      </c>
      <c r="AA60" s="49">
        <f>IF(AA$18-Q$18&lt;=$E$16,Q$46/$E$16,0)</f>
        <v>0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25</v>
      </c>
      <c r="E61" s="52">
        <f t="shared" si="47"/>
        <v>0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0</v>
      </c>
      <c r="T61" s="49">
        <f>IF(T$18-R$18&lt;=$E$16,R$46/$E$16,0)</f>
        <v>0</v>
      </c>
      <c r="U61" s="49">
        <f>IF(U$18-R$18&lt;=$E$16,R$46/$E$16,0)</f>
        <v>0</v>
      </c>
      <c r="V61" s="49">
        <f>IF(V$18-R$18&lt;=$E$16,R$46/$E$16,0)</f>
        <v>0</v>
      </c>
      <c r="W61" s="49">
        <f>IF(W$18-R$18&lt;=$E$16,R$46/$E$16,0)</f>
        <v>0</v>
      </c>
      <c r="X61" s="49">
        <f>IF(X$18-R$18&lt;=$E$16,R$46/$E$16,0)</f>
        <v>0</v>
      </c>
      <c r="Y61" s="49">
        <f>IF(Y$18-R$18&lt;=$E$16,R$46/$E$16,0)</f>
        <v>0</v>
      </c>
      <c r="Z61" s="49">
        <f>IF(Z$18-R$18&lt;=$E$16,R$46/$E$16,0)</f>
        <v>0</v>
      </c>
      <c r="AA61" s="49">
        <f>IF(AA$18-R$18&lt;=$E$16,R$46/$E$16,0)</f>
        <v>0</v>
      </c>
      <c r="AB61" s="49">
        <f>IF(AB$18-R$18&lt;=$E$16,R$46/$E$16,0)</f>
        <v>0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26</v>
      </c>
      <c r="E62" s="52">
        <f t="shared" si="47"/>
        <v>0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0</v>
      </c>
      <c r="U62" s="49">
        <f>IF(U$18-S$18&lt;=$E$16,S$46/$E$16,0)</f>
        <v>0</v>
      </c>
      <c r="V62" s="49">
        <f>IF(V$18-S$18&lt;=$E$16,S$46/$E$16,0)</f>
        <v>0</v>
      </c>
      <c r="W62" s="49">
        <f>IF(W$18-S$18&lt;=$E$16,S$46/$E$16,0)</f>
        <v>0</v>
      </c>
      <c r="X62" s="49">
        <f>IF(X$18-S$18&lt;=$E$16,S$46/$E$16,0)</f>
        <v>0</v>
      </c>
      <c r="Y62" s="49">
        <f>IF(Y$18-S$18&lt;=$E$16,S$46/$E$16,0)</f>
        <v>0</v>
      </c>
      <c r="Z62" s="49">
        <f>IF(Z$18-S$18&lt;=$E$16,S$46/$E$16,0)</f>
        <v>0</v>
      </c>
      <c r="AA62" s="49">
        <f>IF(AA$18-S$18&lt;=$E$16,S$46/$E$16,0)</f>
        <v>0</v>
      </c>
      <c r="AB62" s="49">
        <f>IF(AB$18-S$18&lt;=$E$16,S$46/$E$16,0)</f>
        <v>0</v>
      </c>
      <c r="AC62" s="49">
        <f>IF(AC$18-S$18&lt;=$E$16,S$46/$E$16,0)</f>
        <v>0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27</v>
      </c>
      <c r="E63" s="52">
        <f t="shared" si="47"/>
        <v>0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0</v>
      </c>
      <c r="V63" s="49">
        <f>IF(V$18-T$18&lt;=$E$16,T$46/$E$16,0)</f>
        <v>0</v>
      </c>
      <c r="W63" s="49">
        <f>IF(W$18-T$18&lt;=$E$16,T$46/$E$16,0)</f>
        <v>0</v>
      </c>
      <c r="X63" s="49">
        <f>IF(X$18-T$18&lt;=$E$16,T$46/$E$16,0)</f>
        <v>0</v>
      </c>
      <c r="Y63" s="49">
        <f>IF(Y$18-T$18&lt;=$E$16,T$46/$E$16,0)</f>
        <v>0</v>
      </c>
      <c r="Z63" s="49">
        <f>IF(Z$18-T$18&lt;=$E$16,T$46/$E$16,0)</f>
        <v>0</v>
      </c>
      <c r="AA63" s="49">
        <f>IF(AA$18-T$18&lt;=$E$16,T$46/$E$16,0)</f>
        <v>0</v>
      </c>
      <c r="AB63" s="49">
        <f>IF(AB$18-T$18&lt;=$E$16,T$46/$E$16,0)</f>
        <v>0</v>
      </c>
      <c r="AC63" s="49">
        <f>IF(AC$18-T$18&lt;=$E$16,T$46/$E$16,0)</f>
        <v>0</v>
      </c>
      <c r="AD63" s="49">
        <f>IF(AD$18-T$18&lt;=$E$16,T$46/$E$16,0)</f>
        <v>0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28</v>
      </c>
      <c r="E64" s="52">
        <f t="shared" si="47"/>
        <v>0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0</v>
      </c>
      <c r="W64" s="49">
        <f>IF(W$18-U$18&lt;=$E$16,U$46/$E$16,0)</f>
        <v>0</v>
      </c>
      <c r="X64" s="49">
        <f>IF(X$18-U$18&lt;=$E$16,U$46/$E$16,0)</f>
        <v>0</v>
      </c>
      <c r="Y64" s="49">
        <f>IF(Y$18-U$18&lt;=$E$16,U$46/$E$16,0)</f>
        <v>0</v>
      </c>
      <c r="Z64" s="49">
        <f>IF(Z$18-U$18&lt;=$E$16,U$46/$E$16,0)</f>
        <v>0</v>
      </c>
      <c r="AA64" s="49">
        <f>IF(AA$18-U$18&lt;=$E$16,U$46/$E$16,0)</f>
        <v>0</v>
      </c>
      <c r="AB64" s="49">
        <f>IF(AB$18-U$18&lt;=$E$16,U$46/$E$16,0)</f>
        <v>0</v>
      </c>
      <c r="AC64" s="49">
        <f>IF(AC$18-U$18&lt;=$E$16,U$46/$E$16,0)</f>
        <v>0</v>
      </c>
      <c r="AD64" s="49">
        <f>IF(AD$18-U$18&lt;=$E$16,U$46/$E$16,0)</f>
        <v>0</v>
      </c>
      <c r="AE64" s="49">
        <f>IF(AE$18-U$18&lt;=$E$16,U$46/$E$16,0)</f>
        <v>0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29</v>
      </c>
      <c r="E65" s="52">
        <f t="shared" si="47"/>
        <v>0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0</v>
      </c>
      <c r="X65" s="49">
        <f>IF(X$18-V$18&lt;=$E$16,V$46/$E$16,0)</f>
        <v>0</v>
      </c>
      <c r="Y65" s="49">
        <f>IF(Y$18-V$18&lt;=$E$16,V$46/$E$16,0)</f>
        <v>0</v>
      </c>
      <c r="Z65" s="49">
        <f>IF(Z$18-V$18&lt;=$E$16,V$46/$E$16,0)</f>
        <v>0</v>
      </c>
      <c r="AA65" s="49">
        <f>IF(AA$18-V$18&lt;=$E$16,V$46/$E$16,0)</f>
        <v>0</v>
      </c>
      <c r="AB65" s="49">
        <f>IF(AB$18-V$18&lt;=$E$16,V$46/$E$16,0)</f>
        <v>0</v>
      </c>
      <c r="AC65" s="49">
        <f>IF(AC$18-V$18&lt;=$E$16,V$46/$E$16,0)</f>
        <v>0</v>
      </c>
      <c r="AD65" s="49">
        <f>IF(AD$18-V$18&lt;=$E$16,V$46/$E$16,0)</f>
        <v>0</v>
      </c>
      <c r="AE65" s="49">
        <f>IF(AE$18-V$18&lt;=$E$16,V$46/$E$16,0)</f>
        <v>0</v>
      </c>
      <c r="AF65" s="49">
        <f>IF(AF$18-V$18&lt;=$E$16,V$46/$E$16,0)</f>
        <v>0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30</v>
      </c>
      <c r="E66" s="52">
        <f t="shared" si="47"/>
        <v>0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0</v>
      </c>
      <c r="Y66" s="49">
        <f>IF(Y$18-W$18&lt;=$E$16,W$46/$E$16,0)</f>
        <v>0</v>
      </c>
      <c r="Z66" s="49">
        <f>IF(Z$18-W$18&lt;=$E$16,W$46/$E$16,0)</f>
        <v>0</v>
      </c>
      <c r="AA66" s="49">
        <f>IF(AA$18-W$18&lt;=$E$16,W$46/$E$16,0)</f>
        <v>0</v>
      </c>
      <c r="AB66" s="49">
        <f>IF(AB$18-W$18&lt;=$E$16,W$46/$E$16,0)</f>
        <v>0</v>
      </c>
      <c r="AC66" s="49">
        <f>IF(AC$18-W$18&lt;=$E$16,W$46/$E$16,0)</f>
        <v>0</v>
      </c>
      <c r="AD66" s="49">
        <f>IF(AD$18-W$18&lt;=$E$16,W$46/$E$16,0)</f>
        <v>0</v>
      </c>
      <c r="AE66" s="49">
        <f>IF(AE$18-W$18&lt;=$E$16,W$46/$E$16,0)</f>
        <v>0</v>
      </c>
      <c r="AF66" s="49">
        <f>IF(AF$18-W$18&lt;=$E$16,W$46/$E$16,0)</f>
        <v>0</v>
      </c>
      <c r="AG66" s="49">
        <f>IF(AG$18-W$18&lt;=$E$16,W$46/$E$16,0)</f>
        <v>0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31</v>
      </c>
      <c r="E67" s="52">
        <f t="shared" si="47"/>
        <v>0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0</v>
      </c>
      <c r="Z67" s="49">
        <f>IF(Z$18-X$18&lt;=$E$16,X$46/$E$16,0)</f>
        <v>0</v>
      </c>
      <c r="AA67" s="49">
        <f>IF(AA$18-X$18&lt;=$E$16,X$46/$E$16,0)</f>
        <v>0</v>
      </c>
      <c r="AB67" s="49">
        <f>IF(AB$18-X$18&lt;=$E$16,X$46/$E$16,0)</f>
        <v>0</v>
      </c>
      <c r="AC67" s="49">
        <f>IF(AC$18-X$18&lt;=$E$16,X$46/$E$16,0)</f>
        <v>0</v>
      </c>
      <c r="AD67" s="49">
        <f>IF(AD$18-X$18&lt;=$E$16,X$46/$E$16,0)</f>
        <v>0</v>
      </c>
      <c r="AE67" s="49">
        <f>IF(AE$18-X$18&lt;=$E$16,X$46/$E$16,0)</f>
        <v>0</v>
      </c>
      <c r="AF67" s="49">
        <f>IF(AF$18-X$18&lt;=$E$16,X$46/$E$16,0)</f>
        <v>0</v>
      </c>
      <c r="AG67" s="49">
        <f>IF(AG$18-X$18&lt;=$E$16,X$46/$E$16,0)</f>
        <v>0</v>
      </c>
      <c r="AH67" s="49">
        <f>IF(AH$18-X$18&lt;=$E$16,X$46/$E$16,0)</f>
        <v>0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32</v>
      </c>
      <c r="E68" s="50">
        <f t="shared" si="47"/>
        <v>0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0</v>
      </c>
      <c r="AA68" s="54">
        <f>IF(AA$18-Y$18&lt;=$E$16,Y$46/$E$16,0)</f>
        <v>0</v>
      </c>
      <c r="AB68" s="54">
        <f>IF(AB$18-Y$18&lt;=$E$16,Y$46/$E$16,0)</f>
        <v>0</v>
      </c>
      <c r="AC68" s="54">
        <f>IF(AC$18-Y$18&lt;=$E$16,Y$46/$E$16,0)</f>
        <v>0</v>
      </c>
      <c r="AD68" s="54">
        <f>IF(AD$18-Y$18&lt;=$E$16,Y$46/$E$16,0)</f>
        <v>0</v>
      </c>
      <c r="AE68" s="54">
        <f>IF(AE$18-Y$18&lt;=$E$16,Y$46/$E$16,0)</f>
        <v>0</v>
      </c>
      <c r="AF68" s="54">
        <f>IF(AF$18-Y$18&lt;=$E$16,Y$46/$E$16,0)</f>
        <v>0</v>
      </c>
      <c r="AG68" s="54">
        <f>IF(AG$18-Y$18&lt;=$E$16,Y$46/$E$16,0)</f>
        <v>0</v>
      </c>
      <c r="AH68" s="54">
        <f>IF(AH$18-Y$18&lt;=$E$16,Y$46/$E$16,0)</f>
        <v>0</v>
      </c>
      <c r="AI68" s="54">
        <f>IF(AI$18-Y$18&lt;=$E$16,Y$46/$E$16,0)</f>
        <v>0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4</v>
      </c>
      <c r="E69" s="48">
        <f t="shared" si="47"/>
        <v>0</v>
      </c>
      <c r="F69" s="49">
        <f t="shared" ref="F69:S69" si="48">SUM(F49:F68)</f>
        <v>0</v>
      </c>
      <c r="G69" s="49">
        <f t="shared" si="48"/>
        <v>0</v>
      </c>
      <c r="H69" s="49">
        <f t="shared" si="48"/>
        <v>0</v>
      </c>
      <c r="I69" s="49">
        <f t="shared" si="48"/>
        <v>0</v>
      </c>
      <c r="J69" s="49">
        <f t="shared" si="48"/>
        <v>0</v>
      </c>
      <c r="K69" s="49">
        <f t="shared" si="48"/>
        <v>0</v>
      </c>
      <c r="L69" s="49">
        <f t="shared" si="48"/>
        <v>0</v>
      </c>
      <c r="M69" s="49">
        <f t="shared" si="48"/>
        <v>0</v>
      </c>
      <c r="N69" s="49">
        <f t="shared" si="48"/>
        <v>0</v>
      </c>
      <c r="O69" s="49">
        <f t="shared" si="48"/>
        <v>0</v>
      </c>
      <c r="P69" s="49">
        <f t="shared" si="48"/>
        <v>0</v>
      </c>
      <c r="Q69" s="49">
        <f t="shared" si="48"/>
        <v>0</v>
      </c>
      <c r="R69" s="49">
        <f t="shared" si="48"/>
        <v>0</v>
      </c>
      <c r="S69" s="49">
        <f t="shared" si="48"/>
        <v>0</v>
      </c>
      <c r="T69" s="49">
        <f>SUM(T49:T68)</f>
        <v>0</v>
      </c>
      <c r="U69" s="49">
        <f t="shared" ref="U69:AO69" si="49">SUM(U49:U68)</f>
        <v>0</v>
      </c>
      <c r="V69" s="49">
        <f t="shared" si="49"/>
        <v>0</v>
      </c>
      <c r="W69" s="49">
        <f t="shared" si="49"/>
        <v>0</v>
      </c>
      <c r="X69" s="49">
        <f t="shared" si="49"/>
        <v>0</v>
      </c>
      <c r="Y69" s="49">
        <f t="shared" si="49"/>
        <v>0</v>
      </c>
      <c r="Z69" s="49">
        <f t="shared" si="49"/>
        <v>0</v>
      </c>
      <c r="AA69" s="49">
        <f t="shared" si="49"/>
        <v>0</v>
      </c>
      <c r="AB69" s="49">
        <f t="shared" si="49"/>
        <v>0</v>
      </c>
      <c r="AC69" s="49">
        <f t="shared" si="49"/>
        <v>0</v>
      </c>
      <c r="AD69" s="49">
        <f t="shared" si="49"/>
        <v>0</v>
      </c>
      <c r="AE69" s="49">
        <f t="shared" si="49"/>
        <v>0</v>
      </c>
      <c r="AF69" s="49">
        <f t="shared" si="49"/>
        <v>0</v>
      </c>
      <c r="AG69" s="49">
        <f t="shared" si="49"/>
        <v>0</v>
      </c>
      <c r="AH69" s="49">
        <f t="shared" si="49"/>
        <v>0</v>
      </c>
      <c r="AI69" s="49">
        <f t="shared" si="49"/>
        <v>0</v>
      </c>
      <c r="AJ69" s="49">
        <f t="shared" si="49"/>
        <v>0</v>
      </c>
      <c r="AK69" s="49">
        <f t="shared" si="49"/>
        <v>0</v>
      </c>
      <c r="AL69" s="49">
        <f t="shared" si="49"/>
        <v>0</v>
      </c>
      <c r="AM69" s="49">
        <f t="shared" si="49"/>
        <v>0</v>
      </c>
      <c r="AN69" s="49">
        <f t="shared" si="49"/>
        <v>0</v>
      </c>
      <c r="AO69" s="49">
        <f t="shared" si="49"/>
        <v>0</v>
      </c>
    </row>
    <row r="70" spans="2:41" x14ac:dyDescent="0.3">
      <c r="B70" s="41" t="s">
        <v>56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53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49</v>
      </c>
      <c r="E72" s="48">
        <f>NPV($E$15,F72:AO72)*(1+$E$15)</f>
        <v>2044.1909321857256</v>
      </c>
      <c r="F72" s="42">
        <f t="shared" ref="F72:AO72" si="50">F19</f>
        <v>142.26</v>
      </c>
      <c r="G72" s="42">
        <f t="shared" si="50"/>
        <v>148.82220000000001</v>
      </c>
      <c r="H72" s="42">
        <f t="shared" si="50"/>
        <v>155.701494</v>
      </c>
      <c r="I72" s="42">
        <f t="shared" si="50"/>
        <v>162.91351700000001</v>
      </c>
      <c r="J72" s="42">
        <f t="shared" si="50"/>
        <v>170.47468000000001</v>
      </c>
      <c r="K72" s="42">
        <f t="shared" si="50"/>
        <v>173.8841736</v>
      </c>
      <c r="L72" s="42">
        <f t="shared" si="50"/>
        <v>177.36185707199999</v>
      </c>
      <c r="M72" s="42">
        <f t="shared" si="50"/>
        <v>180.90909421344</v>
      </c>
      <c r="N72" s="42">
        <f t="shared" si="50"/>
        <v>184.52727609770881</v>
      </c>
      <c r="O72" s="42">
        <f t="shared" si="50"/>
        <v>188.217821619663</v>
      </c>
      <c r="P72" s="42">
        <f t="shared" si="50"/>
        <v>191.98217805205627</v>
      </c>
      <c r="Q72" s="42">
        <f t="shared" si="50"/>
        <v>195.8218216130974</v>
      </c>
      <c r="R72" s="42">
        <f t="shared" si="50"/>
        <v>199.73825804535934</v>
      </c>
      <c r="S72" s="42">
        <f t="shared" si="50"/>
        <v>203.73302320626652</v>
      </c>
      <c r="T72" s="42">
        <f t="shared" si="50"/>
        <v>207.80768367039187</v>
      </c>
      <c r="U72" s="42">
        <f t="shared" si="50"/>
        <v>211.9638373437997</v>
      </c>
      <c r="V72" s="42">
        <f t="shared" si="50"/>
        <v>216.20311409067568</v>
      </c>
      <c r="W72" s="42">
        <f t="shared" si="50"/>
        <v>220.52717637248921</v>
      </c>
      <c r="X72" s="42">
        <f t="shared" si="50"/>
        <v>224.937719899939</v>
      </c>
      <c r="Y72" s="42">
        <f t="shared" si="50"/>
        <v>229.43647429793779</v>
      </c>
      <c r="Z72" s="42">
        <f t="shared" si="50"/>
        <v>0</v>
      </c>
      <c r="AA72" s="42">
        <f t="shared" si="50"/>
        <v>0</v>
      </c>
      <c r="AB72" s="42">
        <f t="shared" si="50"/>
        <v>0</v>
      </c>
      <c r="AC72" s="42">
        <f t="shared" si="50"/>
        <v>0</v>
      </c>
      <c r="AD72" s="42">
        <f t="shared" si="50"/>
        <v>0</v>
      </c>
      <c r="AE72" s="42">
        <f t="shared" si="50"/>
        <v>0</v>
      </c>
      <c r="AF72" s="42">
        <f t="shared" si="50"/>
        <v>0</v>
      </c>
      <c r="AG72" s="42">
        <f t="shared" si="50"/>
        <v>0</v>
      </c>
      <c r="AH72" s="42">
        <f t="shared" si="50"/>
        <v>0</v>
      </c>
      <c r="AI72" s="42">
        <f t="shared" si="50"/>
        <v>0</v>
      </c>
      <c r="AJ72" s="42">
        <f t="shared" si="50"/>
        <v>0</v>
      </c>
      <c r="AK72" s="42">
        <f t="shared" si="50"/>
        <v>0</v>
      </c>
      <c r="AL72" s="42">
        <f t="shared" si="50"/>
        <v>0</v>
      </c>
      <c r="AM72" s="42">
        <f t="shared" si="50"/>
        <v>0</v>
      </c>
      <c r="AN72" s="42">
        <f t="shared" si="50"/>
        <v>0</v>
      </c>
      <c r="AO72" s="42">
        <f t="shared" si="50"/>
        <v>0</v>
      </c>
    </row>
    <row r="73" spans="2:41" x14ac:dyDescent="0.3">
      <c r="D73" s="94" t="s">
        <v>76</v>
      </c>
      <c r="E73" s="95">
        <f t="shared" ref="E73:E81" si="51">NPV($E$15,F73:AO73)*(1+$E$15)</f>
        <v>0</v>
      </c>
      <c r="F73" s="109">
        <v>0</v>
      </c>
      <c r="G73" s="107">
        <f>G44</f>
        <v>0</v>
      </c>
      <c r="H73" s="107">
        <f t="shared" ref="H73:AO73" si="52">H44</f>
        <v>0</v>
      </c>
      <c r="I73" s="107">
        <f t="shared" si="52"/>
        <v>0</v>
      </c>
      <c r="J73" s="107">
        <f t="shared" si="52"/>
        <v>0</v>
      </c>
      <c r="K73" s="107">
        <f t="shared" si="52"/>
        <v>0</v>
      </c>
      <c r="L73" s="107">
        <f t="shared" si="52"/>
        <v>0</v>
      </c>
      <c r="M73" s="107">
        <f t="shared" si="52"/>
        <v>0</v>
      </c>
      <c r="N73" s="107">
        <f t="shared" si="52"/>
        <v>0</v>
      </c>
      <c r="O73" s="107">
        <f t="shared" si="52"/>
        <v>0</v>
      </c>
      <c r="P73" s="107">
        <f t="shared" si="52"/>
        <v>0</v>
      </c>
      <c r="Q73" s="107">
        <f t="shared" si="52"/>
        <v>0</v>
      </c>
      <c r="R73" s="107">
        <f t="shared" si="52"/>
        <v>0</v>
      </c>
      <c r="S73" s="107">
        <f t="shared" si="52"/>
        <v>0</v>
      </c>
      <c r="T73" s="107">
        <f t="shared" si="52"/>
        <v>0</v>
      </c>
      <c r="U73" s="107">
        <f t="shared" si="52"/>
        <v>0</v>
      </c>
      <c r="V73" s="107">
        <f t="shared" si="52"/>
        <v>0</v>
      </c>
      <c r="W73" s="107">
        <f t="shared" si="52"/>
        <v>0</v>
      </c>
      <c r="X73" s="107">
        <f t="shared" si="52"/>
        <v>0</v>
      </c>
      <c r="Y73" s="107">
        <f t="shared" si="52"/>
        <v>0</v>
      </c>
      <c r="Z73" s="107">
        <f t="shared" si="52"/>
        <v>0</v>
      </c>
      <c r="AA73" s="107">
        <f t="shared" si="52"/>
        <v>0</v>
      </c>
      <c r="AB73" s="107">
        <f t="shared" si="52"/>
        <v>0</v>
      </c>
      <c r="AC73" s="107">
        <f t="shared" si="52"/>
        <v>0</v>
      </c>
      <c r="AD73" s="107">
        <f t="shared" si="52"/>
        <v>0</v>
      </c>
      <c r="AE73" s="107">
        <f t="shared" si="52"/>
        <v>0</v>
      </c>
      <c r="AF73" s="107">
        <f t="shared" si="52"/>
        <v>0</v>
      </c>
      <c r="AG73" s="107">
        <f t="shared" si="52"/>
        <v>0</v>
      </c>
      <c r="AH73" s="107">
        <f t="shared" si="52"/>
        <v>0</v>
      </c>
      <c r="AI73" s="107">
        <f t="shared" si="52"/>
        <v>0</v>
      </c>
      <c r="AJ73" s="107">
        <f t="shared" si="52"/>
        <v>0</v>
      </c>
      <c r="AK73" s="107">
        <f t="shared" si="52"/>
        <v>0</v>
      </c>
      <c r="AL73" s="107">
        <f t="shared" si="52"/>
        <v>0</v>
      </c>
      <c r="AM73" s="107">
        <f t="shared" si="52"/>
        <v>0</v>
      </c>
      <c r="AN73" s="107">
        <f t="shared" si="52"/>
        <v>0</v>
      </c>
      <c r="AO73" s="107">
        <f t="shared" si="52"/>
        <v>0</v>
      </c>
    </row>
    <row r="74" spans="2:41" x14ac:dyDescent="0.3">
      <c r="D74" s="96" t="s">
        <v>77</v>
      </c>
      <c r="E74" s="97">
        <f t="shared" si="51"/>
        <v>0</v>
      </c>
      <c r="F74" s="98">
        <v>0</v>
      </c>
      <c r="G74" s="110">
        <f>G69</f>
        <v>0</v>
      </c>
      <c r="H74" s="110">
        <f t="shared" ref="H74:AO74" si="53">H69</f>
        <v>0</v>
      </c>
      <c r="I74" s="110">
        <f t="shared" si="53"/>
        <v>0</v>
      </c>
      <c r="J74" s="110">
        <f t="shared" si="53"/>
        <v>0</v>
      </c>
      <c r="K74" s="110">
        <f t="shared" si="53"/>
        <v>0</v>
      </c>
      <c r="L74" s="110">
        <f t="shared" si="53"/>
        <v>0</v>
      </c>
      <c r="M74" s="110">
        <f t="shared" si="53"/>
        <v>0</v>
      </c>
      <c r="N74" s="110">
        <f t="shared" si="53"/>
        <v>0</v>
      </c>
      <c r="O74" s="110">
        <f t="shared" si="53"/>
        <v>0</v>
      </c>
      <c r="P74" s="110">
        <f t="shared" si="53"/>
        <v>0</v>
      </c>
      <c r="Q74" s="110">
        <f t="shared" si="53"/>
        <v>0</v>
      </c>
      <c r="R74" s="110">
        <f t="shared" si="53"/>
        <v>0</v>
      </c>
      <c r="S74" s="110">
        <f t="shared" si="53"/>
        <v>0</v>
      </c>
      <c r="T74" s="110">
        <f t="shared" si="53"/>
        <v>0</v>
      </c>
      <c r="U74" s="110">
        <f t="shared" si="53"/>
        <v>0</v>
      </c>
      <c r="V74" s="110">
        <f t="shared" si="53"/>
        <v>0</v>
      </c>
      <c r="W74" s="110">
        <f t="shared" si="53"/>
        <v>0</v>
      </c>
      <c r="X74" s="110">
        <f t="shared" si="53"/>
        <v>0</v>
      </c>
      <c r="Y74" s="110">
        <f t="shared" si="53"/>
        <v>0</v>
      </c>
      <c r="Z74" s="110">
        <f t="shared" si="53"/>
        <v>0</v>
      </c>
      <c r="AA74" s="110">
        <f t="shared" si="53"/>
        <v>0</v>
      </c>
      <c r="AB74" s="110">
        <f t="shared" si="53"/>
        <v>0</v>
      </c>
      <c r="AC74" s="110">
        <f t="shared" si="53"/>
        <v>0</v>
      </c>
      <c r="AD74" s="110">
        <f t="shared" si="53"/>
        <v>0</v>
      </c>
      <c r="AE74" s="110">
        <f t="shared" si="53"/>
        <v>0</v>
      </c>
      <c r="AF74" s="110">
        <f t="shared" si="53"/>
        <v>0</v>
      </c>
      <c r="AG74" s="110">
        <f t="shared" si="53"/>
        <v>0</v>
      </c>
      <c r="AH74" s="110">
        <f t="shared" si="53"/>
        <v>0</v>
      </c>
      <c r="AI74" s="110">
        <f t="shared" si="53"/>
        <v>0</v>
      </c>
      <c r="AJ74" s="110">
        <f t="shared" si="53"/>
        <v>0</v>
      </c>
      <c r="AK74" s="110">
        <f t="shared" si="53"/>
        <v>0</v>
      </c>
      <c r="AL74" s="110">
        <f t="shared" si="53"/>
        <v>0</v>
      </c>
      <c r="AM74" s="110">
        <f t="shared" si="53"/>
        <v>0</v>
      </c>
      <c r="AN74" s="110">
        <f t="shared" si="53"/>
        <v>0</v>
      </c>
      <c r="AO74" s="110">
        <f t="shared" si="53"/>
        <v>0</v>
      </c>
    </row>
    <row r="75" spans="2:41" x14ac:dyDescent="0.3">
      <c r="D75" s="34" t="s">
        <v>78</v>
      </c>
      <c r="E75" s="48">
        <f t="shared" si="51"/>
        <v>0</v>
      </c>
      <c r="F75" s="53">
        <f>SUM(F73:F74)</f>
        <v>0</v>
      </c>
      <c r="G75" s="53">
        <f>SUM(G73:G74)</f>
        <v>0</v>
      </c>
      <c r="H75" s="53">
        <f t="shared" ref="H75:AO75" si="54">SUM(H73:H74)</f>
        <v>0</v>
      </c>
      <c r="I75" s="53">
        <f t="shared" si="54"/>
        <v>0</v>
      </c>
      <c r="J75" s="53">
        <f t="shared" si="54"/>
        <v>0</v>
      </c>
      <c r="K75" s="53">
        <f t="shared" si="54"/>
        <v>0</v>
      </c>
      <c r="L75" s="53">
        <f t="shared" si="54"/>
        <v>0</v>
      </c>
      <c r="M75" s="53">
        <f t="shared" si="54"/>
        <v>0</v>
      </c>
      <c r="N75" s="53">
        <f t="shared" si="54"/>
        <v>0</v>
      </c>
      <c r="O75" s="53">
        <f t="shared" si="54"/>
        <v>0</v>
      </c>
      <c r="P75" s="53">
        <f t="shared" si="54"/>
        <v>0</v>
      </c>
      <c r="Q75" s="53">
        <f t="shared" si="54"/>
        <v>0</v>
      </c>
      <c r="R75" s="53">
        <f t="shared" si="54"/>
        <v>0</v>
      </c>
      <c r="S75" s="53">
        <f t="shared" si="54"/>
        <v>0</v>
      </c>
      <c r="T75" s="53">
        <f t="shared" si="54"/>
        <v>0</v>
      </c>
      <c r="U75" s="53">
        <f t="shared" si="54"/>
        <v>0</v>
      </c>
      <c r="V75" s="53">
        <f t="shared" si="54"/>
        <v>0</v>
      </c>
      <c r="W75" s="53">
        <f t="shared" si="54"/>
        <v>0</v>
      </c>
      <c r="X75" s="53">
        <f t="shared" si="54"/>
        <v>0</v>
      </c>
      <c r="Y75" s="53">
        <f t="shared" si="54"/>
        <v>0</v>
      </c>
      <c r="Z75" s="53">
        <f t="shared" si="54"/>
        <v>0</v>
      </c>
      <c r="AA75" s="53">
        <f t="shared" si="54"/>
        <v>0</v>
      </c>
      <c r="AB75" s="53">
        <f t="shared" si="54"/>
        <v>0</v>
      </c>
      <c r="AC75" s="53">
        <f t="shared" si="54"/>
        <v>0</v>
      </c>
      <c r="AD75" s="53">
        <f t="shared" si="54"/>
        <v>0</v>
      </c>
      <c r="AE75" s="53">
        <f t="shared" si="54"/>
        <v>0</v>
      </c>
      <c r="AF75" s="53">
        <f t="shared" si="54"/>
        <v>0</v>
      </c>
      <c r="AG75" s="53">
        <f t="shared" si="54"/>
        <v>0</v>
      </c>
      <c r="AH75" s="53">
        <f t="shared" si="54"/>
        <v>0</v>
      </c>
      <c r="AI75" s="53">
        <f t="shared" si="54"/>
        <v>0</v>
      </c>
      <c r="AJ75" s="53">
        <f t="shared" si="54"/>
        <v>0</v>
      </c>
      <c r="AK75" s="53">
        <f t="shared" si="54"/>
        <v>0</v>
      </c>
      <c r="AL75" s="53">
        <f t="shared" si="54"/>
        <v>0</v>
      </c>
      <c r="AM75" s="53">
        <f t="shared" si="54"/>
        <v>0</v>
      </c>
      <c r="AN75" s="53">
        <f t="shared" si="54"/>
        <v>0</v>
      </c>
      <c r="AO75" s="53">
        <f t="shared" si="54"/>
        <v>0</v>
      </c>
    </row>
    <row r="76" spans="2:41" x14ac:dyDescent="0.3">
      <c r="D76" s="89" t="s">
        <v>47</v>
      </c>
      <c r="E76" s="90">
        <f t="shared" si="51"/>
        <v>0</v>
      </c>
      <c r="F76" s="108">
        <v>0</v>
      </c>
      <c r="G76" s="108">
        <f t="shared" ref="G76:AO76" si="55">F$22*$H10</f>
        <v>0</v>
      </c>
      <c r="H76" s="108">
        <f t="shared" si="55"/>
        <v>0</v>
      </c>
      <c r="I76" s="108">
        <f t="shared" si="55"/>
        <v>0</v>
      </c>
      <c r="J76" s="108">
        <f t="shared" si="55"/>
        <v>0</v>
      </c>
      <c r="K76" s="108">
        <f t="shared" si="55"/>
        <v>0</v>
      </c>
      <c r="L76" s="108">
        <f t="shared" si="55"/>
        <v>0</v>
      </c>
      <c r="M76" s="108">
        <f t="shared" si="55"/>
        <v>0</v>
      </c>
      <c r="N76" s="108">
        <f t="shared" si="55"/>
        <v>0</v>
      </c>
      <c r="O76" s="108">
        <f t="shared" si="55"/>
        <v>0</v>
      </c>
      <c r="P76" s="108">
        <f t="shared" si="55"/>
        <v>0</v>
      </c>
      <c r="Q76" s="108">
        <f t="shared" si="55"/>
        <v>0</v>
      </c>
      <c r="R76" s="108">
        <f t="shared" si="55"/>
        <v>0</v>
      </c>
      <c r="S76" s="108">
        <f t="shared" si="55"/>
        <v>0</v>
      </c>
      <c r="T76" s="108">
        <f t="shared" si="55"/>
        <v>0</v>
      </c>
      <c r="U76" s="108">
        <f t="shared" si="55"/>
        <v>0</v>
      </c>
      <c r="V76" s="108">
        <f t="shared" si="55"/>
        <v>0</v>
      </c>
      <c r="W76" s="108">
        <f t="shared" si="55"/>
        <v>0</v>
      </c>
      <c r="X76" s="108">
        <f t="shared" si="55"/>
        <v>0</v>
      </c>
      <c r="Y76" s="108">
        <f t="shared" si="55"/>
        <v>0</v>
      </c>
      <c r="Z76" s="108">
        <f t="shared" si="55"/>
        <v>0</v>
      </c>
      <c r="AA76" s="108">
        <f t="shared" si="55"/>
        <v>0</v>
      </c>
      <c r="AB76" s="108">
        <f t="shared" si="55"/>
        <v>0</v>
      </c>
      <c r="AC76" s="108">
        <f t="shared" si="55"/>
        <v>0</v>
      </c>
      <c r="AD76" s="108">
        <f t="shared" si="55"/>
        <v>0</v>
      </c>
      <c r="AE76" s="108">
        <f t="shared" si="55"/>
        <v>0</v>
      </c>
      <c r="AF76" s="108">
        <f t="shared" si="55"/>
        <v>0</v>
      </c>
      <c r="AG76" s="108">
        <f t="shared" si="55"/>
        <v>0</v>
      </c>
      <c r="AH76" s="108">
        <f t="shared" si="55"/>
        <v>0</v>
      </c>
      <c r="AI76" s="108">
        <f t="shared" si="55"/>
        <v>0</v>
      </c>
      <c r="AJ76" s="108">
        <f t="shared" si="55"/>
        <v>0</v>
      </c>
      <c r="AK76" s="108">
        <f t="shared" si="55"/>
        <v>0</v>
      </c>
      <c r="AL76" s="108">
        <f t="shared" si="55"/>
        <v>0</v>
      </c>
      <c r="AM76" s="108">
        <f t="shared" si="55"/>
        <v>0</v>
      </c>
      <c r="AN76" s="108">
        <f t="shared" si="55"/>
        <v>0</v>
      </c>
      <c r="AO76" s="108">
        <f t="shared" si="55"/>
        <v>0</v>
      </c>
    </row>
    <row r="77" spans="2:41" x14ac:dyDescent="0.3">
      <c r="D77" s="86" t="s">
        <v>68</v>
      </c>
      <c r="E77" s="87">
        <f t="shared" si="51"/>
        <v>0</v>
      </c>
      <c r="F77" s="88">
        <v>0</v>
      </c>
      <c r="G77" s="88">
        <f t="shared" ref="G77:AO77" si="56">F$22*$H11</f>
        <v>0</v>
      </c>
      <c r="H77" s="88">
        <f t="shared" si="56"/>
        <v>0</v>
      </c>
      <c r="I77" s="88">
        <f t="shared" si="56"/>
        <v>0</v>
      </c>
      <c r="J77" s="88">
        <f t="shared" si="56"/>
        <v>0</v>
      </c>
      <c r="K77" s="88">
        <f t="shared" si="56"/>
        <v>0</v>
      </c>
      <c r="L77" s="88">
        <f t="shared" si="56"/>
        <v>0</v>
      </c>
      <c r="M77" s="88">
        <f t="shared" si="56"/>
        <v>0</v>
      </c>
      <c r="N77" s="88">
        <f t="shared" si="56"/>
        <v>0</v>
      </c>
      <c r="O77" s="88">
        <f t="shared" si="56"/>
        <v>0</v>
      </c>
      <c r="P77" s="88">
        <f t="shared" si="56"/>
        <v>0</v>
      </c>
      <c r="Q77" s="88">
        <f t="shared" si="56"/>
        <v>0</v>
      </c>
      <c r="R77" s="88">
        <f t="shared" si="56"/>
        <v>0</v>
      </c>
      <c r="S77" s="88">
        <f t="shared" si="56"/>
        <v>0</v>
      </c>
      <c r="T77" s="88">
        <f t="shared" si="56"/>
        <v>0</v>
      </c>
      <c r="U77" s="88">
        <f t="shared" si="56"/>
        <v>0</v>
      </c>
      <c r="V77" s="88">
        <f t="shared" si="56"/>
        <v>0</v>
      </c>
      <c r="W77" s="88">
        <f t="shared" si="56"/>
        <v>0</v>
      </c>
      <c r="X77" s="88">
        <f t="shared" si="56"/>
        <v>0</v>
      </c>
      <c r="Y77" s="88">
        <f t="shared" si="56"/>
        <v>0</v>
      </c>
      <c r="Z77" s="88">
        <f t="shared" si="56"/>
        <v>0</v>
      </c>
      <c r="AA77" s="88">
        <f t="shared" si="56"/>
        <v>0</v>
      </c>
      <c r="AB77" s="88">
        <f t="shared" si="56"/>
        <v>0</v>
      </c>
      <c r="AC77" s="88">
        <f t="shared" si="56"/>
        <v>0</v>
      </c>
      <c r="AD77" s="88">
        <f t="shared" si="56"/>
        <v>0</v>
      </c>
      <c r="AE77" s="88">
        <f t="shared" si="56"/>
        <v>0</v>
      </c>
      <c r="AF77" s="88">
        <f t="shared" si="56"/>
        <v>0</v>
      </c>
      <c r="AG77" s="88">
        <f t="shared" si="56"/>
        <v>0</v>
      </c>
      <c r="AH77" s="88">
        <f t="shared" si="56"/>
        <v>0</v>
      </c>
      <c r="AI77" s="88">
        <f t="shared" si="56"/>
        <v>0</v>
      </c>
      <c r="AJ77" s="88">
        <f t="shared" si="56"/>
        <v>0</v>
      </c>
      <c r="AK77" s="88">
        <f t="shared" si="56"/>
        <v>0</v>
      </c>
      <c r="AL77" s="88">
        <f t="shared" si="56"/>
        <v>0</v>
      </c>
      <c r="AM77" s="88">
        <f t="shared" si="56"/>
        <v>0</v>
      </c>
      <c r="AN77" s="88">
        <f t="shared" si="56"/>
        <v>0</v>
      </c>
      <c r="AO77" s="88">
        <f t="shared" si="56"/>
        <v>0</v>
      </c>
    </row>
    <row r="78" spans="2:41" x14ac:dyDescent="0.3">
      <c r="D78" s="34" t="s">
        <v>48</v>
      </c>
      <c r="E78" s="48">
        <f t="shared" si="51"/>
        <v>0</v>
      </c>
      <c r="F78" s="42">
        <f>SUM(F76:F77)</f>
        <v>0</v>
      </c>
      <c r="G78" s="42">
        <f>SUM(G76:G77)</f>
        <v>0</v>
      </c>
      <c r="H78" s="42">
        <f t="shared" ref="H78:AO78" si="57">SUM(H76:H77)</f>
        <v>0</v>
      </c>
      <c r="I78" s="42">
        <f t="shared" si="57"/>
        <v>0</v>
      </c>
      <c r="J78" s="42">
        <f t="shared" si="57"/>
        <v>0</v>
      </c>
      <c r="K78" s="42">
        <f t="shared" si="57"/>
        <v>0</v>
      </c>
      <c r="L78" s="42">
        <f t="shared" si="57"/>
        <v>0</v>
      </c>
      <c r="M78" s="42">
        <f t="shared" si="57"/>
        <v>0</v>
      </c>
      <c r="N78" s="42">
        <f t="shared" si="57"/>
        <v>0</v>
      </c>
      <c r="O78" s="42">
        <f t="shared" si="57"/>
        <v>0</v>
      </c>
      <c r="P78" s="42">
        <f t="shared" si="57"/>
        <v>0</v>
      </c>
      <c r="Q78" s="42">
        <f t="shared" si="57"/>
        <v>0</v>
      </c>
      <c r="R78" s="42">
        <f t="shared" si="57"/>
        <v>0</v>
      </c>
      <c r="S78" s="42">
        <f t="shared" si="57"/>
        <v>0</v>
      </c>
      <c r="T78" s="42">
        <f t="shared" si="57"/>
        <v>0</v>
      </c>
      <c r="U78" s="42">
        <f t="shared" si="57"/>
        <v>0</v>
      </c>
      <c r="V78" s="42">
        <f t="shared" si="57"/>
        <v>0</v>
      </c>
      <c r="W78" s="42">
        <f t="shared" si="57"/>
        <v>0</v>
      </c>
      <c r="X78" s="42">
        <f t="shared" si="57"/>
        <v>0</v>
      </c>
      <c r="Y78" s="42">
        <f t="shared" si="57"/>
        <v>0</v>
      </c>
      <c r="Z78" s="42">
        <f t="shared" si="57"/>
        <v>0</v>
      </c>
      <c r="AA78" s="42">
        <f t="shared" si="57"/>
        <v>0</v>
      </c>
      <c r="AB78" s="42">
        <f t="shared" si="57"/>
        <v>0</v>
      </c>
      <c r="AC78" s="42">
        <f t="shared" si="57"/>
        <v>0</v>
      </c>
      <c r="AD78" s="42">
        <f t="shared" si="57"/>
        <v>0</v>
      </c>
      <c r="AE78" s="42">
        <f t="shared" si="57"/>
        <v>0</v>
      </c>
      <c r="AF78" s="42">
        <f t="shared" si="57"/>
        <v>0</v>
      </c>
      <c r="AG78" s="42">
        <f t="shared" si="57"/>
        <v>0</v>
      </c>
      <c r="AH78" s="42">
        <f t="shared" si="57"/>
        <v>0</v>
      </c>
      <c r="AI78" s="42">
        <f t="shared" si="57"/>
        <v>0</v>
      </c>
      <c r="AJ78" s="42">
        <f t="shared" si="57"/>
        <v>0</v>
      </c>
      <c r="AK78" s="42">
        <f t="shared" si="57"/>
        <v>0</v>
      </c>
      <c r="AL78" s="42">
        <f t="shared" si="57"/>
        <v>0</v>
      </c>
      <c r="AM78" s="42">
        <f t="shared" si="57"/>
        <v>0</v>
      </c>
      <c r="AN78" s="42">
        <f t="shared" si="57"/>
        <v>0</v>
      </c>
      <c r="AO78" s="42">
        <f t="shared" si="57"/>
        <v>0</v>
      </c>
    </row>
    <row r="79" spans="2:41" x14ac:dyDescent="0.3">
      <c r="D79" s="86" t="s">
        <v>69</v>
      </c>
      <c r="E79" s="87">
        <f t="shared" si="51"/>
        <v>0</v>
      </c>
      <c r="F79" s="88">
        <f t="shared" ref="F79:AO79" si="58">F77*($H$14-1)</f>
        <v>0</v>
      </c>
      <c r="G79" s="88">
        <f t="shared" si="58"/>
        <v>0</v>
      </c>
      <c r="H79" s="88">
        <f t="shared" si="58"/>
        <v>0</v>
      </c>
      <c r="I79" s="88">
        <f t="shared" si="58"/>
        <v>0</v>
      </c>
      <c r="J79" s="88">
        <f t="shared" si="58"/>
        <v>0</v>
      </c>
      <c r="K79" s="88">
        <f t="shared" si="58"/>
        <v>0</v>
      </c>
      <c r="L79" s="88">
        <f t="shared" si="58"/>
        <v>0</v>
      </c>
      <c r="M79" s="88">
        <f t="shared" si="58"/>
        <v>0</v>
      </c>
      <c r="N79" s="88">
        <f t="shared" si="58"/>
        <v>0</v>
      </c>
      <c r="O79" s="88">
        <f t="shared" si="58"/>
        <v>0</v>
      </c>
      <c r="P79" s="88">
        <f t="shared" si="58"/>
        <v>0</v>
      </c>
      <c r="Q79" s="88">
        <f t="shared" si="58"/>
        <v>0</v>
      </c>
      <c r="R79" s="88">
        <f t="shared" si="58"/>
        <v>0</v>
      </c>
      <c r="S79" s="88">
        <f t="shared" si="58"/>
        <v>0</v>
      </c>
      <c r="T79" s="88">
        <f t="shared" si="58"/>
        <v>0</v>
      </c>
      <c r="U79" s="88">
        <f t="shared" si="58"/>
        <v>0</v>
      </c>
      <c r="V79" s="88">
        <f t="shared" si="58"/>
        <v>0</v>
      </c>
      <c r="W79" s="88">
        <f t="shared" si="58"/>
        <v>0</v>
      </c>
      <c r="X79" s="88">
        <f t="shared" si="58"/>
        <v>0</v>
      </c>
      <c r="Y79" s="88">
        <f t="shared" si="58"/>
        <v>0</v>
      </c>
      <c r="Z79" s="88">
        <f t="shared" si="58"/>
        <v>0</v>
      </c>
      <c r="AA79" s="88">
        <f t="shared" si="58"/>
        <v>0</v>
      </c>
      <c r="AB79" s="88">
        <f t="shared" si="58"/>
        <v>0</v>
      </c>
      <c r="AC79" s="88">
        <f t="shared" si="58"/>
        <v>0</v>
      </c>
      <c r="AD79" s="88">
        <f t="shared" si="58"/>
        <v>0</v>
      </c>
      <c r="AE79" s="88">
        <f t="shared" si="58"/>
        <v>0</v>
      </c>
      <c r="AF79" s="88">
        <f t="shared" si="58"/>
        <v>0</v>
      </c>
      <c r="AG79" s="88">
        <f t="shared" si="58"/>
        <v>0</v>
      </c>
      <c r="AH79" s="88">
        <f t="shared" si="58"/>
        <v>0</v>
      </c>
      <c r="AI79" s="88">
        <f t="shared" si="58"/>
        <v>0</v>
      </c>
      <c r="AJ79" s="88">
        <f t="shared" si="58"/>
        <v>0</v>
      </c>
      <c r="AK79" s="88">
        <f t="shared" si="58"/>
        <v>0</v>
      </c>
      <c r="AL79" s="88">
        <f t="shared" si="58"/>
        <v>0</v>
      </c>
      <c r="AM79" s="88">
        <f t="shared" si="58"/>
        <v>0</v>
      </c>
      <c r="AN79" s="88">
        <f t="shared" si="58"/>
        <v>0</v>
      </c>
      <c r="AO79" s="88">
        <f t="shared" si="58"/>
        <v>0</v>
      </c>
    </row>
    <row r="80" spans="2:41" x14ac:dyDescent="0.3">
      <c r="D80" s="45" t="s">
        <v>70</v>
      </c>
      <c r="E80" s="50">
        <f>NPV($E$15,F80:AO80)*(1+$E$15)</f>
        <v>0</v>
      </c>
      <c r="F80" s="55">
        <f>F79</f>
        <v>0</v>
      </c>
      <c r="G80" s="55">
        <f t="shared" ref="G80:AO80" si="59">G79</f>
        <v>0</v>
      </c>
      <c r="H80" s="55">
        <f t="shared" si="59"/>
        <v>0</v>
      </c>
      <c r="I80" s="55">
        <f t="shared" si="59"/>
        <v>0</v>
      </c>
      <c r="J80" s="55">
        <f t="shared" si="59"/>
        <v>0</v>
      </c>
      <c r="K80" s="55">
        <f t="shared" si="59"/>
        <v>0</v>
      </c>
      <c r="L80" s="55">
        <f t="shared" si="59"/>
        <v>0</v>
      </c>
      <c r="M80" s="55">
        <f t="shared" si="59"/>
        <v>0</v>
      </c>
      <c r="N80" s="55">
        <f t="shared" si="59"/>
        <v>0</v>
      </c>
      <c r="O80" s="55">
        <f t="shared" si="59"/>
        <v>0</v>
      </c>
      <c r="P80" s="55">
        <f t="shared" si="59"/>
        <v>0</v>
      </c>
      <c r="Q80" s="55">
        <f t="shared" si="59"/>
        <v>0</v>
      </c>
      <c r="R80" s="55">
        <f t="shared" si="59"/>
        <v>0</v>
      </c>
      <c r="S80" s="55">
        <f t="shared" si="59"/>
        <v>0</v>
      </c>
      <c r="T80" s="55">
        <f t="shared" si="59"/>
        <v>0</v>
      </c>
      <c r="U80" s="55">
        <f t="shared" si="59"/>
        <v>0</v>
      </c>
      <c r="V80" s="55">
        <f t="shared" si="59"/>
        <v>0</v>
      </c>
      <c r="W80" s="55">
        <f t="shared" si="59"/>
        <v>0</v>
      </c>
      <c r="X80" s="55">
        <f t="shared" si="59"/>
        <v>0</v>
      </c>
      <c r="Y80" s="55">
        <f t="shared" si="59"/>
        <v>0</v>
      </c>
      <c r="Z80" s="55">
        <f t="shared" si="59"/>
        <v>0</v>
      </c>
      <c r="AA80" s="55">
        <f t="shared" si="59"/>
        <v>0</v>
      </c>
      <c r="AB80" s="55">
        <f t="shared" si="59"/>
        <v>0</v>
      </c>
      <c r="AC80" s="55">
        <f t="shared" si="59"/>
        <v>0</v>
      </c>
      <c r="AD80" s="55">
        <f t="shared" si="59"/>
        <v>0</v>
      </c>
      <c r="AE80" s="55">
        <f t="shared" si="59"/>
        <v>0</v>
      </c>
      <c r="AF80" s="55">
        <f t="shared" si="59"/>
        <v>0</v>
      </c>
      <c r="AG80" s="55">
        <f t="shared" si="59"/>
        <v>0</v>
      </c>
      <c r="AH80" s="55">
        <f t="shared" si="59"/>
        <v>0</v>
      </c>
      <c r="AI80" s="55">
        <f t="shared" si="59"/>
        <v>0</v>
      </c>
      <c r="AJ80" s="55">
        <f t="shared" si="59"/>
        <v>0</v>
      </c>
      <c r="AK80" s="55">
        <f t="shared" si="59"/>
        <v>0</v>
      </c>
      <c r="AL80" s="55">
        <f t="shared" si="59"/>
        <v>0</v>
      </c>
      <c r="AM80" s="55">
        <f t="shared" si="59"/>
        <v>0</v>
      </c>
      <c r="AN80" s="55">
        <f t="shared" si="59"/>
        <v>0</v>
      </c>
      <c r="AO80" s="55">
        <f t="shared" si="59"/>
        <v>0</v>
      </c>
    </row>
    <row r="81" spans="3:41" x14ac:dyDescent="0.3">
      <c r="D81" s="40" t="s">
        <v>43</v>
      </c>
      <c r="E81" s="91">
        <f t="shared" si="51"/>
        <v>2044.1909321857256</v>
      </c>
      <c r="F81" s="92">
        <f t="shared" ref="F81:AO81" si="60">SUM(F75,F78,F72,F80)</f>
        <v>142.26</v>
      </c>
      <c r="G81" s="92">
        <f t="shared" si="60"/>
        <v>148.82220000000001</v>
      </c>
      <c r="H81" s="92">
        <f t="shared" si="60"/>
        <v>155.701494</v>
      </c>
      <c r="I81" s="92">
        <f t="shared" si="60"/>
        <v>162.91351700000001</v>
      </c>
      <c r="J81" s="92">
        <f t="shared" si="60"/>
        <v>170.47468000000001</v>
      </c>
      <c r="K81" s="92">
        <f t="shared" si="60"/>
        <v>173.8841736</v>
      </c>
      <c r="L81" s="92">
        <f t="shared" si="60"/>
        <v>177.36185707199999</v>
      </c>
      <c r="M81" s="92">
        <f t="shared" si="60"/>
        <v>180.90909421344</v>
      </c>
      <c r="N81" s="92">
        <f t="shared" si="60"/>
        <v>184.52727609770881</v>
      </c>
      <c r="O81" s="92">
        <f t="shared" si="60"/>
        <v>188.217821619663</v>
      </c>
      <c r="P81" s="92">
        <f t="shared" si="60"/>
        <v>191.98217805205627</v>
      </c>
      <c r="Q81" s="92">
        <f t="shared" si="60"/>
        <v>195.8218216130974</v>
      </c>
      <c r="R81" s="92">
        <f t="shared" si="60"/>
        <v>199.73825804535934</v>
      </c>
      <c r="S81" s="92">
        <f t="shared" si="60"/>
        <v>203.73302320626652</v>
      </c>
      <c r="T81" s="92">
        <f t="shared" si="60"/>
        <v>207.80768367039187</v>
      </c>
      <c r="U81" s="92">
        <f t="shared" si="60"/>
        <v>211.9638373437997</v>
      </c>
      <c r="V81" s="92">
        <f t="shared" si="60"/>
        <v>216.20311409067568</v>
      </c>
      <c r="W81" s="92">
        <f t="shared" si="60"/>
        <v>220.52717637248921</v>
      </c>
      <c r="X81" s="92">
        <f t="shared" si="60"/>
        <v>224.937719899939</v>
      </c>
      <c r="Y81" s="92">
        <f t="shared" si="60"/>
        <v>229.43647429793779</v>
      </c>
      <c r="Z81" s="92">
        <f t="shared" si="60"/>
        <v>0</v>
      </c>
      <c r="AA81" s="92">
        <f t="shared" si="60"/>
        <v>0</v>
      </c>
      <c r="AB81" s="92">
        <f t="shared" si="60"/>
        <v>0</v>
      </c>
      <c r="AC81" s="92">
        <f t="shared" si="60"/>
        <v>0</v>
      </c>
      <c r="AD81" s="92">
        <f t="shared" si="60"/>
        <v>0</v>
      </c>
      <c r="AE81" s="92">
        <f t="shared" si="60"/>
        <v>0</v>
      </c>
      <c r="AF81" s="92">
        <f t="shared" si="60"/>
        <v>0</v>
      </c>
      <c r="AG81" s="92">
        <f t="shared" si="60"/>
        <v>0</v>
      </c>
      <c r="AH81" s="92">
        <f t="shared" si="60"/>
        <v>0</v>
      </c>
      <c r="AI81" s="92">
        <f t="shared" si="60"/>
        <v>0</v>
      </c>
      <c r="AJ81" s="92">
        <f t="shared" si="60"/>
        <v>0</v>
      </c>
      <c r="AK81" s="92">
        <f t="shared" si="60"/>
        <v>0</v>
      </c>
      <c r="AL81" s="92">
        <f t="shared" si="60"/>
        <v>0</v>
      </c>
      <c r="AM81" s="92">
        <f t="shared" si="60"/>
        <v>0</v>
      </c>
      <c r="AN81" s="92">
        <f t="shared" si="60"/>
        <v>0</v>
      </c>
      <c r="AO81" s="92">
        <f t="shared" si="60"/>
        <v>0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61</v>
      </c>
      <c r="E83" s="48">
        <f>NPV($E$15,F83:AO83)*(1+$E$15)</f>
        <v>0</v>
      </c>
      <c r="F83" s="49">
        <f t="shared" ref="F83:AO83" si="61">-F8+F81</f>
        <v>0</v>
      </c>
      <c r="G83" s="49">
        <f t="shared" si="61"/>
        <v>0</v>
      </c>
      <c r="H83" s="49">
        <f t="shared" si="61"/>
        <v>0</v>
      </c>
      <c r="I83" s="49">
        <f t="shared" si="61"/>
        <v>0</v>
      </c>
      <c r="J83" s="49">
        <f t="shared" si="61"/>
        <v>0</v>
      </c>
      <c r="K83" s="49">
        <f t="shared" si="61"/>
        <v>0</v>
      </c>
      <c r="L83" s="49">
        <f t="shared" si="61"/>
        <v>0</v>
      </c>
      <c r="M83" s="49">
        <f t="shared" si="61"/>
        <v>0</v>
      </c>
      <c r="N83" s="49">
        <f t="shared" si="61"/>
        <v>0</v>
      </c>
      <c r="O83" s="49">
        <f t="shared" si="61"/>
        <v>0</v>
      </c>
      <c r="P83" s="49">
        <f t="shared" si="61"/>
        <v>0</v>
      </c>
      <c r="Q83" s="49">
        <f t="shared" si="61"/>
        <v>0</v>
      </c>
      <c r="R83" s="49">
        <f t="shared" si="61"/>
        <v>0</v>
      </c>
      <c r="S83" s="49">
        <f t="shared" si="61"/>
        <v>0</v>
      </c>
      <c r="T83" s="49">
        <f t="shared" si="61"/>
        <v>0</v>
      </c>
      <c r="U83" s="49">
        <f t="shared" si="61"/>
        <v>0</v>
      </c>
      <c r="V83" s="49">
        <f t="shared" si="61"/>
        <v>0</v>
      </c>
      <c r="W83" s="49">
        <f t="shared" si="61"/>
        <v>0</v>
      </c>
      <c r="X83" s="49">
        <f t="shared" si="61"/>
        <v>0</v>
      </c>
      <c r="Y83" s="49">
        <f t="shared" si="61"/>
        <v>0</v>
      </c>
      <c r="Z83" s="49">
        <f t="shared" si="61"/>
        <v>0</v>
      </c>
      <c r="AA83" s="49">
        <f t="shared" si="61"/>
        <v>0</v>
      </c>
      <c r="AB83" s="49">
        <f t="shared" si="61"/>
        <v>0</v>
      </c>
      <c r="AC83" s="49">
        <f t="shared" si="61"/>
        <v>0</v>
      </c>
      <c r="AD83" s="49">
        <f t="shared" si="61"/>
        <v>0</v>
      </c>
      <c r="AE83" s="49">
        <f t="shared" si="61"/>
        <v>0</v>
      </c>
      <c r="AF83" s="49">
        <f t="shared" si="61"/>
        <v>0</v>
      </c>
      <c r="AG83" s="49">
        <f t="shared" si="61"/>
        <v>0</v>
      </c>
      <c r="AH83" s="49">
        <f t="shared" si="61"/>
        <v>0</v>
      </c>
      <c r="AI83" s="49">
        <f t="shared" si="61"/>
        <v>0</v>
      </c>
      <c r="AJ83" s="49">
        <f t="shared" si="61"/>
        <v>0</v>
      </c>
      <c r="AK83" s="49">
        <f t="shared" si="61"/>
        <v>0</v>
      </c>
      <c r="AL83" s="49">
        <f t="shared" si="61"/>
        <v>0</v>
      </c>
      <c r="AM83" s="49">
        <f t="shared" si="61"/>
        <v>0</v>
      </c>
      <c r="AN83" s="49">
        <f t="shared" si="61"/>
        <v>0</v>
      </c>
      <c r="AO83" s="49">
        <f t="shared" si="61"/>
        <v>0</v>
      </c>
    </row>
    <row r="84" spans="3:41" x14ac:dyDescent="0.3">
      <c r="C84" s="34"/>
      <c r="D84" s="34" t="s">
        <v>44</v>
      </c>
      <c r="F84" s="49">
        <f>F22</f>
        <v>0</v>
      </c>
      <c r="G84" s="49">
        <f t="shared" ref="G84:AO84" si="62">G22</f>
        <v>0</v>
      </c>
      <c r="H84" s="49">
        <f t="shared" si="62"/>
        <v>0</v>
      </c>
      <c r="I84" s="49">
        <f t="shared" si="62"/>
        <v>0</v>
      </c>
      <c r="J84" s="49">
        <f t="shared" si="62"/>
        <v>0</v>
      </c>
      <c r="K84" s="49">
        <f t="shared" si="62"/>
        <v>0</v>
      </c>
      <c r="L84" s="49">
        <f t="shared" si="62"/>
        <v>0</v>
      </c>
      <c r="M84" s="49">
        <f t="shared" si="62"/>
        <v>0</v>
      </c>
      <c r="N84" s="49">
        <f t="shared" si="62"/>
        <v>0</v>
      </c>
      <c r="O84" s="49">
        <f t="shared" si="62"/>
        <v>0</v>
      </c>
      <c r="P84" s="49">
        <f t="shared" si="62"/>
        <v>0</v>
      </c>
      <c r="Q84" s="49">
        <f t="shared" si="62"/>
        <v>0</v>
      </c>
      <c r="R84" s="49">
        <f t="shared" si="62"/>
        <v>0</v>
      </c>
      <c r="S84" s="49">
        <f t="shared" si="62"/>
        <v>0</v>
      </c>
      <c r="T84" s="49">
        <f t="shared" si="62"/>
        <v>0</v>
      </c>
      <c r="U84" s="49">
        <f t="shared" si="62"/>
        <v>0</v>
      </c>
      <c r="V84" s="49">
        <f t="shared" si="62"/>
        <v>0</v>
      </c>
      <c r="W84" s="49">
        <f t="shared" si="62"/>
        <v>0</v>
      </c>
      <c r="X84" s="49">
        <f t="shared" si="62"/>
        <v>0</v>
      </c>
      <c r="Y84" s="49">
        <f t="shared" si="62"/>
        <v>0</v>
      </c>
      <c r="Z84" s="49">
        <f t="shared" si="62"/>
        <v>0</v>
      </c>
      <c r="AA84" s="49">
        <f t="shared" si="62"/>
        <v>0</v>
      </c>
      <c r="AB84" s="49">
        <f t="shared" si="62"/>
        <v>0</v>
      </c>
      <c r="AC84" s="49">
        <f t="shared" si="62"/>
        <v>0</v>
      </c>
      <c r="AD84" s="49">
        <f t="shared" si="62"/>
        <v>0</v>
      </c>
      <c r="AE84" s="49">
        <f t="shared" si="62"/>
        <v>0</v>
      </c>
      <c r="AF84" s="49">
        <f t="shared" si="62"/>
        <v>0</v>
      </c>
      <c r="AG84" s="49">
        <f t="shared" si="62"/>
        <v>0</v>
      </c>
      <c r="AH84" s="49">
        <f t="shared" si="62"/>
        <v>0</v>
      </c>
      <c r="AI84" s="49">
        <f t="shared" si="62"/>
        <v>0</v>
      </c>
      <c r="AJ84" s="49">
        <f t="shared" si="62"/>
        <v>0</v>
      </c>
      <c r="AK84" s="49">
        <f t="shared" si="62"/>
        <v>0</v>
      </c>
      <c r="AL84" s="49">
        <f t="shared" si="62"/>
        <v>0</v>
      </c>
      <c r="AM84" s="49">
        <f t="shared" si="62"/>
        <v>0</v>
      </c>
      <c r="AN84" s="49">
        <f t="shared" si="62"/>
        <v>0</v>
      </c>
      <c r="AO84" s="49">
        <f t="shared" si="62"/>
        <v>0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69EC1-2B20-4455-BBE2-6C63B597D51E}">
  <dimension ref="A1:AO92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63</v>
      </c>
      <c r="D1" s="40"/>
    </row>
    <row r="2" spans="1:41" x14ac:dyDescent="0.3">
      <c r="A2" s="40" t="s">
        <v>72</v>
      </c>
      <c r="D2" s="40"/>
    </row>
    <row r="3" spans="1:41" x14ac:dyDescent="0.3">
      <c r="D3" s="59" t="s">
        <v>71</v>
      </c>
      <c r="E3" s="58" t="s">
        <v>54</v>
      </c>
      <c r="F3" s="57"/>
      <c r="G3" s="99" t="s">
        <v>45</v>
      </c>
      <c r="H3" s="57"/>
      <c r="I3" s="68" t="s">
        <v>55</v>
      </c>
      <c r="J3" s="78"/>
      <c r="K3" s="57"/>
      <c r="L3" s="83" t="s">
        <v>42</v>
      </c>
      <c r="M3" s="57"/>
      <c r="O3" s="105"/>
    </row>
    <row r="4" spans="1:41" x14ac:dyDescent="0.3">
      <c r="A4" s="40"/>
      <c r="E4" s="58" t="s">
        <v>36</v>
      </c>
      <c r="F4" s="57"/>
      <c r="G4" s="99">
        <v>20</v>
      </c>
      <c r="H4" s="57" t="s">
        <v>33</v>
      </c>
      <c r="I4" s="68" t="s">
        <v>41</v>
      </c>
      <c r="J4" s="78"/>
      <c r="K4" s="57"/>
      <c r="L4" s="99">
        <v>10</v>
      </c>
      <c r="M4" s="57" t="s">
        <v>33</v>
      </c>
    </row>
    <row r="5" spans="1:41" x14ac:dyDescent="0.3">
      <c r="D5" s="40"/>
    </row>
    <row r="6" spans="1:41" x14ac:dyDescent="0.3">
      <c r="B6" s="41" t="s">
        <v>34</v>
      </c>
    </row>
    <row r="7" spans="1:41" x14ac:dyDescent="0.3">
      <c r="C7" s="40" t="s">
        <v>9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57</v>
      </c>
      <c r="F8" s="42">
        <f>'Portfolio$'!E6/10^6*1.1</f>
        <v>156.48599999999999</v>
      </c>
      <c r="G8" s="42">
        <f>F8*1.2</f>
        <v>187.78319999999999</v>
      </c>
      <c r="H8" s="42">
        <f t="shared" ref="H8:J8" si="1">G8*1.2</f>
        <v>225.33983999999998</v>
      </c>
      <c r="I8" s="42">
        <f t="shared" si="1"/>
        <v>270.40780799999999</v>
      </c>
      <c r="J8" s="42">
        <f t="shared" si="1"/>
        <v>324.48936959999997</v>
      </c>
      <c r="K8" s="42">
        <f>IF(K7-$F$7+1&gt;$G$4,0,J8*1.02)</f>
        <v>330.97915699199996</v>
      </c>
      <c r="L8" s="42">
        <f t="shared" ref="L8:Y8" si="2">IF(L7-$F$7+1&gt;$G$4,0,K8*1.02)</f>
        <v>337.59874013183997</v>
      </c>
      <c r="M8" s="42">
        <f t="shared" si="2"/>
        <v>344.3507149344768</v>
      </c>
      <c r="N8" s="42">
        <f t="shared" si="2"/>
        <v>351.23772923316636</v>
      </c>
      <c r="O8" s="42">
        <f t="shared" si="2"/>
        <v>358.26248381782972</v>
      </c>
      <c r="P8" s="42">
        <f t="shared" si="2"/>
        <v>365.42773349418633</v>
      </c>
      <c r="Q8" s="42">
        <f t="shared" si="2"/>
        <v>372.73628816407006</v>
      </c>
      <c r="R8" s="42">
        <f t="shared" si="2"/>
        <v>380.19101392735149</v>
      </c>
      <c r="S8" s="42">
        <f t="shared" si="2"/>
        <v>387.79483420589855</v>
      </c>
      <c r="T8" s="42">
        <f t="shared" si="2"/>
        <v>395.55073089001655</v>
      </c>
      <c r="U8" s="42">
        <f t="shared" si="2"/>
        <v>403.46174550781689</v>
      </c>
      <c r="V8" s="42">
        <f t="shared" si="2"/>
        <v>411.53098041797324</v>
      </c>
      <c r="W8" s="42">
        <f t="shared" si="2"/>
        <v>419.7616000263327</v>
      </c>
      <c r="X8" s="42">
        <f t="shared" si="2"/>
        <v>428.15683202685938</v>
      </c>
      <c r="Y8" s="42">
        <f t="shared" si="2"/>
        <v>436.71996866739659</v>
      </c>
    </row>
    <row r="9" spans="1:41" s="3" customFormat="1" ht="21" x14ac:dyDescent="0.25">
      <c r="B9" s="62"/>
      <c r="C9" s="60" t="s">
        <v>35</v>
      </c>
      <c r="F9" s="38" t="s">
        <v>17</v>
      </c>
      <c r="G9" s="39" t="s">
        <v>66</v>
      </c>
      <c r="H9" s="39" t="s">
        <v>52</v>
      </c>
      <c r="I9" s="63"/>
      <c r="J9" s="39" t="s">
        <v>67</v>
      </c>
      <c r="K9" s="39" t="s">
        <v>52</v>
      </c>
    </row>
    <row r="10" spans="1:41" x14ac:dyDescent="0.3">
      <c r="D10" s="34" t="s">
        <v>15</v>
      </c>
      <c r="F10" s="101">
        <v>0.64</v>
      </c>
      <c r="G10" s="102">
        <v>0.04</v>
      </c>
      <c r="H10" s="44">
        <f>F10*G10</f>
        <v>2.5600000000000001E-2</v>
      </c>
      <c r="I10" s="35"/>
      <c r="J10" s="80">
        <v>0.04</v>
      </c>
      <c r="K10" s="44">
        <f>$F10*J10</f>
        <v>2.5600000000000001E-2</v>
      </c>
    </row>
    <row r="11" spans="1:41" x14ac:dyDescent="0.3">
      <c r="D11" s="45" t="s">
        <v>16</v>
      </c>
      <c r="E11" s="45"/>
      <c r="F11" s="103">
        <v>0.36</v>
      </c>
      <c r="G11" s="104">
        <v>0.09</v>
      </c>
      <c r="H11" s="46">
        <f t="shared" ref="H11" si="3">F11*G11</f>
        <v>3.2399999999999998E-2</v>
      </c>
      <c r="I11" s="35"/>
      <c r="J11" s="81">
        <f>G11*H14</f>
        <v>0.12244897959183673</v>
      </c>
      <c r="K11" s="46">
        <f>$F11*J11</f>
        <v>4.4081632653061219E-2</v>
      </c>
    </row>
    <row r="12" spans="1:41" x14ac:dyDescent="0.3">
      <c r="D12" s="34" t="s">
        <v>42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38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39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58</v>
      </c>
      <c r="E15" s="100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59</v>
      </c>
      <c r="E16" s="106">
        <f>L4</f>
        <v>10</v>
      </c>
      <c r="F16" s="47" t="s">
        <v>33</v>
      </c>
      <c r="G16" s="44"/>
      <c r="H16" s="44"/>
      <c r="I16" s="35"/>
      <c r="J16" s="35"/>
    </row>
    <row r="17" spans="2:41" x14ac:dyDescent="0.3">
      <c r="B17" s="41" t="s">
        <v>60</v>
      </c>
      <c r="E17" s="35"/>
    </row>
    <row r="18" spans="2:41" x14ac:dyDescent="0.3">
      <c r="E18" s="61" t="s">
        <v>53</v>
      </c>
      <c r="F18" s="56">
        <f>F7</f>
        <v>2023</v>
      </c>
      <c r="G18" s="56">
        <f>F18+1</f>
        <v>2024</v>
      </c>
      <c r="H18" s="56">
        <f t="shared" ref="H18:AO18" si="4">G18+1</f>
        <v>2025</v>
      </c>
      <c r="I18" s="56">
        <f t="shared" si="4"/>
        <v>2026</v>
      </c>
      <c r="J18" s="56">
        <f t="shared" si="4"/>
        <v>2027</v>
      </c>
      <c r="K18" s="56">
        <f t="shared" si="4"/>
        <v>2028</v>
      </c>
      <c r="L18" s="56">
        <f t="shared" si="4"/>
        <v>2029</v>
      </c>
      <c r="M18" s="56">
        <f t="shared" si="4"/>
        <v>2030</v>
      </c>
      <c r="N18" s="56">
        <f t="shared" si="4"/>
        <v>2031</v>
      </c>
      <c r="O18" s="56">
        <f t="shared" si="4"/>
        <v>2032</v>
      </c>
      <c r="P18" s="56">
        <f t="shared" si="4"/>
        <v>2033</v>
      </c>
      <c r="Q18" s="56">
        <f t="shared" si="4"/>
        <v>2034</v>
      </c>
      <c r="R18" s="56">
        <f t="shared" si="4"/>
        <v>2035</v>
      </c>
      <c r="S18" s="56">
        <f t="shared" si="4"/>
        <v>2036</v>
      </c>
      <c r="T18" s="56">
        <f t="shared" si="4"/>
        <v>2037</v>
      </c>
      <c r="U18" s="56">
        <f t="shared" si="4"/>
        <v>2038</v>
      </c>
      <c r="V18" s="56">
        <f t="shared" si="4"/>
        <v>2039</v>
      </c>
      <c r="W18" s="56">
        <f t="shared" si="4"/>
        <v>2040</v>
      </c>
      <c r="X18" s="56">
        <f t="shared" si="4"/>
        <v>2041</v>
      </c>
      <c r="Y18" s="56">
        <f t="shared" si="4"/>
        <v>2042</v>
      </c>
      <c r="Z18" s="56">
        <f t="shared" si="4"/>
        <v>2043</v>
      </c>
      <c r="AA18" s="56">
        <f t="shared" si="4"/>
        <v>2044</v>
      </c>
      <c r="AB18" s="56">
        <f t="shared" si="4"/>
        <v>2045</v>
      </c>
      <c r="AC18" s="56">
        <f t="shared" si="4"/>
        <v>2046</v>
      </c>
      <c r="AD18" s="56">
        <f t="shared" si="4"/>
        <v>2047</v>
      </c>
      <c r="AE18" s="56">
        <f t="shared" si="4"/>
        <v>2048</v>
      </c>
      <c r="AF18" s="56">
        <f t="shared" si="4"/>
        <v>2049</v>
      </c>
      <c r="AG18" s="56">
        <f t="shared" si="4"/>
        <v>2050</v>
      </c>
      <c r="AH18" s="56">
        <f t="shared" si="4"/>
        <v>2051</v>
      </c>
      <c r="AI18" s="56">
        <f t="shared" si="4"/>
        <v>2052</v>
      </c>
      <c r="AJ18" s="56">
        <f t="shared" si="4"/>
        <v>2053</v>
      </c>
      <c r="AK18" s="56">
        <f t="shared" si="4"/>
        <v>2054</v>
      </c>
      <c r="AL18" s="56">
        <f t="shared" si="4"/>
        <v>2055</v>
      </c>
      <c r="AM18" s="56">
        <f t="shared" si="4"/>
        <v>2056</v>
      </c>
      <c r="AN18" s="56">
        <f t="shared" si="4"/>
        <v>2057</v>
      </c>
      <c r="AO18" s="56">
        <f t="shared" si="4"/>
        <v>2058</v>
      </c>
    </row>
    <row r="19" spans="2:41" x14ac:dyDescent="0.3">
      <c r="C19" s="40" t="s">
        <v>49</v>
      </c>
      <c r="E19" s="48">
        <f>NPV($E$15,F19:AO19)*(1+$E$15)</f>
        <v>3592.9336637709434</v>
      </c>
      <c r="F19" s="53">
        <f t="shared" ref="F19:Y19" si="5">IF($G$3="Expense",F8,0)</f>
        <v>156.48599999999999</v>
      </c>
      <c r="G19" s="53">
        <f t="shared" si="5"/>
        <v>187.78319999999999</v>
      </c>
      <c r="H19" s="53">
        <f t="shared" si="5"/>
        <v>225.33983999999998</v>
      </c>
      <c r="I19" s="53">
        <f t="shared" si="5"/>
        <v>270.40780799999999</v>
      </c>
      <c r="J19" s="53">
        <f t="shared" si="5"/>
        <v>324.48936959999997</v>
      </c>
      <c r="K19" s="53">
        <f t="shared" si="5"/>
        <v>330.97915699199996</v>
      </c>
      <c r="L19" s="53">
        <f t="shared" si="5"/>
        <v>337.59874013183997</v>
      </c>
      <c r="M19" s="53">
        <f t="shared" si="5"/>
        <v>344.3507149344768</v>
      </c>
      <c r="N19" s="53">
        <f t="shared" si="5"/>
        <v>351.23772923316636</v>
      </c>
      <c r="O19" s="53">
        <f t="shared" si="5"/>
        <v>358.26248381782972</v>
      </c>
      <c r="P19" s="53">
        <f t="shared" si="5"/>
        <v>365.42773349418633</v>
      </c>
      <c r="Q19" s="53">
        <f t="shared" si="5"/>
        <v>372.73628816407006</v>
      </c>
      <c r="R19" s="53">
        <f t="shared" si="5"/>
        <v>380.19101392735149</v>
      </c>
      <c r="S19" s="53">
        <f t="shared" si="5"/>
        <v>387.79483420589855</v>
      </c>
      <c r="T19" s="53">
        <f t="shared" si="5"/>
        <v>395.55073089001655</v>
      </c>
      <c r="U19" s="53">
        <f t="shared" si="5"/>
        <v>403.46174550781689</v>
      </c>
      <c r="V19" s="53">
        <f t="shared" si="5"/>
        <v>411.53098041797324</v>
      </c>
      <c r="W19" s="53">
        <f t="shared" si="5"/>
        <v>419.7616000263327</v>
      </c>
      <c r="X19" s="53">
        <f t="shared" si="5"/>
        <v>428.15683202685938</v>
      </c>
      <c r="Y19" s="53">
        <f t="shared" si="5"/>
        <v>436.71996866739659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</row>
    <row r="20" spans="2:41" x14ac:dyDescent="0.3">
      <c r="C20" s="40" t="s">
        <v>50</v>
      </c>
    </row>
    <row r="21" spans="2:41" x14ac:dyDescent="0.3">
      <c r="D21" s="34" t="s">
        <v>51</v>
      </c>
      <c r="E21" s="48">
        <f>NPV($E$15,F21:AO21)*(1+$E$15)</f>
        <v>0</v>
      </c>
      <c r="F21" s="49">
        <f>F8-F46-F19</f>
        <v>0</v>
      </c>
      <c r="G21" s="49">
        <f t="shared" ref="G21:Y21" si="6">G8-G46-G19</f>
        <v>0</v>
      </c>
      <c r="H21" s="49">
        <f t="shared" si="6"/>
        <v>0</v>
      </c>
      <c r="I21" s="49">
        <f t="shared" si="6"/>
        <v>0</v>
      </c>
      <c r="J21" s="49">
        <f t="shared" si="6"/>
        <v>0</v>
      </c>
      <c r="K21" s="49">
        <f t="shared" si="6"/>
        <v>0</v>
      </c>
      <c r="L21" s="49">
        <f t="shared" si="6"/>
        <v>0</v>
      </c>
      <c r="M21" s="49">
        <f t="shared" si="6"/>
        <v>0</v>
      </c>
      <c r="N21" s="49">
        <f t="shared" si="6"/>
        <v>0</v>
      </c>
      <c r="O21" s="49">
        <f t="shared" si="6"/>
        <v>0</v>
      </c>
      <c r="P21" s="49">
        <f t="shared" si="6"/>
        <v>0</v>
      </c>
      <c r="Q21" s="49">
        <f t="shared" si="6"/>
        <v>0</v>
      </c>
      <c r="R21" s="49">
        <f t="shared" si="6"/>
        <v>0</v>
      </c>
      <c r="S21" s="49">
        <f t="shared" si="6"/>
        <v>0</v>
      </c>
      <c r="T21" s="49">
        <f t="shared" si="6"/>
        <v>0</v>
      </c>
      <c r="U21" s="49">
        <f t="shared" si="6"/>
        <v>0</v>
      </c>
      <c r="V21" s="49">
        <f t="shared" si="6"/>
        <v>0</v>
      </c>
      <c r="W21" s="49">
        <f t="shared" si="6"/>
        <v>0</v>
      </c>
      <c r="X21" s="49">
        <f t="shared" si="6"/>
        <v>0</v>
      </c>
      <c r="Y21" s="49">
        <f t="shared" si="6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62</v>
      </c>
      <c r="E22" s="48"/>
      <c r="F22" s="49">
        <f t="shared" ref="F22:AO22" si="7">E22+F21-F44</f>
        <v>0</v>
      </c>
      <c r="G22" s="49">
        <f t="shared" si="7"/>
        <v>0</v>
      </c>
      <c r="H22" s="49">
        <f t="shared" si="7"/>
        <v>0</v>
      </c>
      <c r="I22" s="49">
        <f t="shared" si="7"/>
        <v>0</v>
      </c>
      <c r="J22" s="49">
        <f t="shared" si="7"/>
        <v>0</v>
      </c>
      <c r="K22" s="49">
        <f t="shared" si="7"/>
        <v>0</v>
      </c>
      <c r="L22" s="49">
        <f t="shared" si="7"/>
        <v>0</v>
      </c>
      <c r="M22" s="49">
        <f t="shared" si="7"/>
        <v>0</v>
      </c>
      <c r="N22" s="49">
        <f t="shared" si="7"/>
        <v>0</v>
      </c>
      <c r="O22" s="49">
        <f t="shared" si="7"/>
        <v>0</v>
      </c>
      <c r="P22" s="49">
        <f t="shared" si="7"/>
        <v>0</v>
      </c>
      <c r="Q22" s="49">
        <f t="shared" si="7"/>
        <v>0</v>
      </c>
      <c r="R22" s="49">
        <f t="shared" si="7"/>
        <v>0</v>
      </c>
      <c r="S22" s="49">
        <f t="shared" si="7"/>
        <v>0</v>
      </c>
      <c r="T22" s="49">
        <f t="shared" si="7"/>
        <v>0</v>
      </c>
      <c r="U22" s="49">
        <f t="shared" si="7"/>
        <v>0</v>
      </c>
      <c r="V22" s="49">
        <f t="shared" si="7"/>
        <v>0</v>
      </c>
      <c r="W22" s="49">
        <f t="shared" si="7"/>
        <v>0</v>
      </c>
      <c r="X22" s="49">
        <f t="shared" si="7"/>
        <v>0</v>
      </c>
      <c r="Y22" s="49">
        <f t="shared" si="7"/>
        <v>0</v>
      </c>
      <c r="Z22" s="49">
        <f t="shared" si="7"/>
        <v>0</v>
      </c>
      <c r="AA22" s="49">
        <f t="shared" si="7"/>
        <v>0</v>
      </c>
      <c r="AB22" s="49">
        <f t="shared" si="7"/>
        <v>0</v>
      </c>
      <c r="AC22" s="49">
        <f t="shared" si="7"/>
        <v>0</v>
      </c>
      <c r="AD22" s="49">
        <f t="shared" si="7"/>
        <v>0</v>
      </c>
      <c r="AE22" s="49">
        <f t="shared" si="7"/>
        <v>0</v>
      </c>
      <c r="AF22" s="49">
        <f t="shared" si="7"/>
        <v>0</v>
      </c>
      <c r="AG22" s="49">
        <f t="shared" si="7"/>
        <v>0</v>
      </c>
      <c r="AH22" s="49">
        <f t="shared" si="7"/>
        <v>0</v>
      </c>
      <c r="AI22" s="49">
        <f t="shared" si="7"/>
        <v>0</v>
      </c>
      <c r="AJ22" s="49">
        <f t="shared" si="7"/>
        <v>0</v>
      </c>
      <c r="AK22" s="49">
        <f t="shared" si="7"/>
        <v>0</v>
      </c>
      <c r="AL22" s="49">
        <f t="shared" si="7"/>
        <v>0</v>
      </c>
      <c r="AM22" s="49">
        <f t="shared" si="7"/>
        <v>0</v>
      </c>
      <c r="AN22" s="49">
        <f t="shared" si="7"/>
        <v>0</v>
      </c>
      <c r="AO22" s="49">
        <f t="shared" si="7"/>
        <v>0</v>
      </c>
    </row>
    <row r="23" spans="2:41" x14ac:dyDescent="0.3">
      <c r="C23" s="40" t="s">
        <v>40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10</v>
      </c>
      <c r="E24" s="48">
        <f t="shared" ref="E24:E44" si="8">NPV($E$15,F24:AO24)*(1+$E$15)</f>
        <v>0</v>
      </c>
      <c r="F24" s="49"/>
      <c r="G24" s="49">
        <f>IF(G$18-F$18&lt;=$E$16,F$21/$E$16,0)</f>
        <v>0</v>
      </c>
      <c r="H24" s="49">
        <f>IF(H$18-F$18&lt;=$E$16,F$21/$E$16,0)</f>
        <v>0</v>
      </c>
      <c r="I24" s="49">
        <f>IF(I$18-F$18&lt;=$E$16,F$21/$E$16,0)</f>
        <v>0</v>
      </c>
      <c r="J24" s="49">
        <f>IF(J$18-F$18&lt;=$E$16,F$21/$E$16,0)</f>
        <v>0</v>
      </c>
      <c r="K24" s="49">
        <f>IF(K$18-F$18&lt;=$E$16,F$21/$E$16,0)</f>
        <v>0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11</v>
      </c>
      <c r="E25" s="48">
        <f t="shared" si="8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12</v>
      </c>
      <c r="E26" s="48">
        <f t="shared" si="8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13</v>
      </c>
      <c r="E27" s="48">
        <f t="shared" si="8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14</v>
      </c>
      <c r="E28" s="52">
        <f t="shared" si="8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18</v>
      </c>
      <c r="E29" s="52">
        <f t="shared" si="8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19</v>
      </c>
      <c r="E30" s="52">
        <f t="shared" si="8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20</v>
      </c>
      <c r="E31" s="52">
        <f t="shared" si="8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21</v>
      </c>
      <c r="E32" s="52">
        <f t="shared" si="8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22</v>
      </c>
      <c r="E33" s="52">
        <f t="shared" si="8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23</v>
      </c>
      <c r="E34" s="52">
        <f t="shared" si="8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24</v>
      </c>
      <c r="E35" s="52">
        <f t="shared" si="8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25</v>
      </c>
      <c r="E36" s="52">
        <f t="shared" si="8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26</v>
      </c>
      <c r="E37" s="52">
        <f t="shared" si="8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27</v>
      </c>
      <c r="E38" s="52">
        <f t="shared" si="8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28</v>
      </c>
      <c r="E39" s="52">
        <f t="shared" si="8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29</v>
      </c>
      <c r="E40" s="52">
        <f t="shared" si="8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30</v>
      </c>
      <c r="E41" s="52">
        <f t="shared" si="8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31</v>
      </c>
      <c r="E42" s="52">
        <f t="shared" si="8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32</v>
      </c>
      <c r="E43" s="50">
        <f t="shared" si="8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4</v>
      </c>
      <c r="E44" s="48">
        <f t="shared" si="8"/>
        <v>0</v>
      </c>
      <c r="F44" s="49">
        <f t="shared" ref="F44:S44" si="9">SUM(F24:F43)</f>
        <v>0</v>
      </c>
      <c r="G44" s="49">
        <f t="shared" si="9"/>
        <v>0</v>
      </c>
      <c r="H44" s="49">
        <f t="shared" si="9"/>
        <v>0</v>
      </c>
      <c r="I44" s="49">
        <f t="shared" si="9"/>
        <v>0</v>
      </c>
      <c r="J44" s="49">
        <f t="shared" si="9"/>
        <v>0</v>
      </c>
      <c r="K44" s="49">
        <f t="shared" si="9"/>
        <v>0</v>
      </c>
      <c r="L44" s="49">
        <f t="shared" si="9"/>
        <v>0</v>
      </c>
      <c r="M44" s="49">
        <f t="shared" si="9"/>
        <v>0</v>
      </c>
      <c r="N44" s="49">
        <f t="shared" si="9"/>
        <v>0</v>
      </c>
      <c r="O44" s="49">
        <f t="shared" si="9"/>
        <v>0</v>
      </c>
      <c r="P44" s="49">
        <f t="shared" si="9"/>
        <v>0</v>
      </c>
      <c r="Q44" s="49">
        <f t="shared" si="9"/>
        <v>0</v>
      </c>
      <c r="R44" s="49">
        <f t="shared" si="9"/>
        <v>0</v>
      </c>
      <c r="S44" s="49">
        <f t="shared" si="9"/>
        <v>0</v>
      </c>
      <c r="T44" s="49">
        <f>SUM(T24:T43)</f>
        <v>0</v>
      </c>
      <c r="U44" s="49">
        <f t="shared" ref="U44:AO44" si="10">SUM(U24:U43)</f>
        <v>0</v>
      </c>
      <c r="V44" s="49">
        <f t="shared" si="10"/>
        <v>0</v>
      </c>
      <c r="W44" s="49">
        <f t="shared" si="10"/>
        <v>0</v>
      </c>
      <c r="X44" s="49">
        <f t="shared" si="10"/>
        <v>0</v>
      </c>
      <c r="Y44" s="49">
        <f t="shared" si="10"/>
        <v>0</v>
      </c>
      <c r="Z44" s="49">
        <f t="shared" si="10"/>
        <v>0</v>
      </c>
      <c r="AA44" s="49">
        <f t="shared" si="10"/>
        <v>0</v>
      </c>
      <c r="AB44" s="49">
        <f t="shared" si="10"/>
        <v>0</v>
      </c>
      <c r="AC44" s="49">
        <f t="shared" si="10"/>
        <v>0</v>
      </c>
      <c r="AD44" s="49">
        <f t="shared" si="10"/>
        <v>0</v>
      </c>
      <c r="AE44" s="49">
        <f t="shared" si="10"/>
        <v>0</v>
      </c>
      <c r="AF44" s="49">
        <f t="shared" si="10"/>
        <v>0</v>
      </c>
      <c r="AG44" s="49">
        <f t="shared" si="10"/>
        <v>0</v>
      </c>
      <c r="AH44" s="49">
        <f t="shared" si="10"/>
        <v>0</v>
      </c>
      <c r="AI44" s="49">
        <f t="shared" si="10"/>
        <v>0</v>
      </c>
      <c r="AJ44" s="49">
        <f t="shared" si="10"/>
        <v>0</v>
      </c>
      <c r="AK44" s="49">
        <f t="shared" si="10"/>
        <v>0</v>
      </c>
      <c r="AL44" s="49">
        <f t="shared" si="10"/>
        <v>0</v>
      </c>
      <c r="AM44" s="49">
        <f t="shared" si="10"/>
        <v>0</v>
      </c>
      <c r="AN44" s="49">
        <f t="shared" si="10"/>
        <v>0</v>
      </c>
      <c r="AO44" s="49">
        <f t="shared" si="10"/>
        <v>0</v>
      </c>
    </row>
    <row r="45" spans="3:41" x14ac:dyDescent="0.3">
      <c r="C45" s="40" t="s">
        <v>73</v>
      </c>
    </row>
    <row r="46" spans="3:41" x14ac:dyDescent="0.3">
      <c r="D46" s="34" t="s">
        <v>75</v>
      </c>
      <c r="E46" s="48">
        <f>NPV($E$15,F46:AO46)*(1+$E$15)</f>
        <v>0</v>
      </c>
      <c r="F46" s="49">
        <f>(F8-F19)*$H$13</f>
        <v>0</v>
      </c>
      <c r="G46" s="49">
        <f t="shared" ref="G46:Y46" si="11">(G8-G19)*$H$13</f>
        <v>0</v>
      </c>
      <c r="H46" s="49">
        <f t="shared" si="11"/>
        <v>0</v>
      </c>
      <c r="I46" s="49">
        <f t="shared" si="11"/>
        <v>0</v>
      </c>
      <c r="J46" s="49">
        <f t="shared" si="11"/>
        <v>0</v>
      </c>
      <c r="K46" s="49">
        <f t="shared" si="11"/>
        <v>0</v>
      </c>
      <c r="L46" s="49">
        <f t="shared" si="11"/>
        <v>0</v>
      </c>
      <c r="M46" s="49">
        <f t="shared" si="11"/>
        <v>0</v>
      </c>
      <c r="N46" s="49">
        <f t="shared" si="11"/>
        <v>0</v>
      </c>
      <c r="O46" s="49">
        <f t="shared" si="11"/>
        <v>0</v>
      </c>
      <c r="P46" s="49">
        <f t="shared" si="11"/>
        <v>0</v>
      </c>
      <c r="Q46" s="49">
        <f t="shared" si="11"/>
        <v>0</v>
      </c>
      <c r="R46" s="49">
        <f t="shared" si="11"/>
        <v>0</v>
      </c>
      <c r="S46" s="49">
        <f t="shared" si="11"/>
        <v>0</v>
      </c>
      <c r="T46" s="49">
        <f t="shared" si="11"/>
        <v>0</v>
      </c>
      <c r="U46" s="49">
        <f t="shared" si="11"/>
        <v>0</v>
      </c>
      <c r="V46" s="49">
        <f t="shared" si="11"/>
        <v>0</v>
      </c>
      <c r="W46" s="49">
        <f t="shared" si="11"/>
        <v>0</v>
      </c>
      <c r="X46" s="49">
        <f t="shared" si="11"/>
        <v>0</v>
      </c>
      <c r="Y46" s="49">
        <f t="shared" si="11"/>
        <v>0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62</v>
      </c>
      <c r="E47" s="48"/>
      <c r="F47" s="49">
        <f t="shared" ref="F47:AO47" si="12">E47+F46-F69</f>
        <v>0</v>
      </c>
      <c r="G47" s="49">
        <f t="shared" si="12"/>
        <v>0</v>
      </c>
      <c r="H47" s="49">
        <f t="shared" si="12"/>
        <v>0</v>
      </c>
      <c r="I47" s="49">
        <f t="shared" si="12"/>
        <v>0</v>
      </c>
      <c r="J47" s="49">
        <f t="shared" si="12"/>
        <v>0</v>
      </c>
      <c r="K47" s="49">
        <f t="shared" si="12"/>
        <v>0</v>
      </c>
      <c r="L47" s="49">
        <f t="shared" si="12"/>
        <v>0</v>
      </c>
      <c r="M47" s="49">
        <f t="shared" si="12"/>
        <v>0</v>
      </c>
      <c r="N47" s="49">
        <f t="shared" si="12"/>
        <v>0</v>
      </c>
      <c r="O47" s="49">
        <f t="shared" si="12"/>
        <v>0</v>
      </c>
      <c r="P47" s="49">
        <f t="shared" si="12"/>
        <v>0</v>
      </c>
      <c r="Q47" s="49">
        <f t="shared" si="12"/>
        <v>0</v>
      </c>
      <c r="R47" s="49">
        <f t="shared" si="12"/>
        <v>0</v>
      </c>
      <c r="S47" s="49">
        <f t="shared" si="12"/>
        <v>0</v>
      </c>
      <c r="T47" s="49">
        <f t="shared" si="12"/>
        <v>0</v>
      </c>
      <c r="U47" s="49">
        <f t="shared" si="12"/>
        <v>0</v>
      </c>
      <c r="V47" s="49">
        <f t="shared" si="12"/>
        <v>0</v>
      </c>
      <c r="W47" s="49">
        <f t="shared" si="12"/>
        <v>0</v>
      </c>
      <c r="X47" s="49">
        <f t="shared" si="12"/>
        <v>0</v>
      </c>
      <c r="Y47" s="49">
        <f t="shared" si="12"/>
        <v>0</v>
      </c>
      <c r="Z47" s="49">
        <f t="shared" si="12"/>
        <v>0</v>
      </c>
      <c r="AA47" s="49">
        <f t="shared" si="12"/>
        <v>0</v>
      </c>
      <c r="AB47" s="49">
        <f t="shared" si="12"/>
        <v>0</v>
      </c>
      <c r="AC47" s="49">
        <f t="shared" si="12"/>
        <v>0</v>
      </c>
      <c r="AD47" s="49">
        <f t="shared" si="12"/>
        <v>0</v>
      </c>
      <c r="AE47" s="49">
        <f t="shared" si="12"/>
        <v>0</v>
      </c>
      <c r="AF47" s="49">
        <f t="shared" si="12"/>
        <v>0</v>
      </c>
      <c r="AG47" s="49">
        <f t="shared" si="12"/>
        <v>0</v>
      </c>
      <c r="AH47" s="49">
        <f t="shared" si="12"/>
        <v>0</v>
      </c>
      <c r="AI47" s="49">
        <f t="shared" si="12"/>
        <v>0</v>
      </c>
      <c r="AJ47" s="49">
        <f t="shared" si="12"/>
        <v>0</v>
      </c>
      <c r="AK47" s="49">
        <f t="shared" si="12"/>
        <v>0</v>
      </c>
      <c r="AL47" s="49">
        <f t="shared" si="12"/>
        <v>0</v>
      </c>
      <c r="AM47" s="49">
        <f t="shared" si="12"/>
        <v>0</v>
      </c>
      <c r="AN47" s="49">
        <f t="shared" si="12"/>
        <v>0</v>
      </c>
      <c r="AO47" s="49">
        <f t="shared" si="12"/>
        <v>0</v>
      </c>
    </row>
    <row r="48" spans="3:41" x14ac:dyDescent="0.3">
      <c r="C48" s="40" t="s">
        <v>40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10</v>
      </c>
      <c r="E49" s="48">
        <f t="shared" ref="E49:E69" si="13">NPV($E$15,F49:AO49)*(1+$E$15)</f>
        <v>0</v>
      </c>
      <c r="F49" s="49"/>
      <c r="G49" s="49">
        <f>IF(G$18-F$18&lt;=$E$16,F$46/$E$16,0)</f>
        <v>0</v>
      </c>
      <c r="H49" s="49">
        <f>IF(H$18-F$18&lt;=$E$16,F$46/$E$16,0)</f>
        <v>0</v>
      </c>
      <c r="I49" s="49">
        <f>IF(I$18-F$18&lt;=$E$16,F$46/$E$16,0)</f>
        <v>0</v>
      </c>
      <c r="J49" s="49">
        <f>IF(J$18-F$18&lt;=$E$16,F$46/$E$16,0)</f>
        <v>0</v>
      </c>
      <c r="K49" s="49">
        <f>IF(K$18-F$18&lt;=$E$16,F$46/$E$16,0)</f>
        <v>0</v>
      </c>
      <c r="L49" s="49">
        <f>IF(L$18-F$18&lt;=$E$16,F$46/$E$16,0)</f>
        <v>0</v>
      </c>
      <c r="M49" s="49">
        <f>IF(M$18-F$18&lt;=$E$16,F$46/$E$16,0)</f>
        <v>0</v>
      </c>
      <c r="N49" s="49">
        <f>IF(N$18-F$18&lt;=$E$16,F$46/$E$16,0)</f>
        <v>0</v>
      </c>
      <c r="O49" s="49">
        <f>IF(O$18-F$18&lt;=$E$16,F$46/$E$16,0)</f>
        <v>0</v>
      </c>
      <c r="P49" s="49">
        <f>IF(P$18-F$18&lt;=$E$16,F$46/$E$16,0)</f>
        <v>0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11</v>
      </c>
      <c r="E50" s="48">
        <f t="shared" si="13"/>
        <v>0</v>
      </c>
      <c r="F50" s="49"/>
      <c r="G50" s="49"/>
      <c r="H50" s="49">
        <f>IF(H$18-G$18&lt;=$E$16,G$46/$E$16,0)</f>
        <v>0</v>
      </c>
      <c r="I50" s="49">
        <f>IF(I$18-G$18&lt;=$E$16,G$46/$E$16,0)</f>
        <v>0</v>
      </c>
      <c r="J50" s="49">
        <f>IF(J$18-G$18&lt;=$E$16,G$46/$E$16,0)</f>
        <v>0</v>
      </c>
      <c r="K50" s="49">
        <f>IF(K$18-G$18&lt;=$E$16,G$46/$E$16,0)</f>
        <v>0</v>
      </c>
      <c r="L50" s="49">
        <f>IF(L$18-G$18&lt;=$E$16,G$46/$E$16,0)</f>
        <v>0</v>
      </c>
      <c r="M50" s="49">
        <f>IF(M$18-G$18&lt;=$E$16,G$46/$E$16,0)</f>
        <v>0</v>
      </c>
      <c r="N50" s="49">
        <f>IF(N$18-G$18&lt;=$E$16,G$46/$E$16,0)</f>
        <v>0</v>
      </c>
      <c r="O50" s="49">
        <f>IF(O$18-G$18&lt;=$E$16,G$46/$E$16,0)</f>
        <v>0</v>
      </c>
      <c r="P50" s="49">
        <f>IF(P$18-G$18&lt;=$E$16,G$46/$E$16,0)</f>
        <v>0</v>
      </c>
      <c r="Q50" s="49">
        <f>IF(Q$18-G$18&lt;=$E$16,G$46/$E$16,0)</f>
        <v>0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12</v>
      </c>
      <c r="E51" s="48">
        <f t="shared" si="13"/>
        <v>0</v>
      </c>
      <c r="F51" s="49"/>
      <c r="G51" s="49"/>
      <c r="H51" s="49"/>
      <c r="I51" s="49">
        <f>IF(I$18-H$18&lt;=$E$16,H$46/$E$16,0)</f>
        <v>0</v>
      </c>
      <c r="J51" s="49">
        <f>IF(J$18-H$18&lt;=$E$16,H$46/$E$16,0)</f>
        <v>0</v>
      </c>
      <c r="K51" s="49">
        <f>IF(K$18-H$18&lt;=$E$16,H$46/$E$16,0)</f>
        <v>0</v>
      </c>
      <c r="L51" s="49">
        <f>IF(L$18-H$18&lt;=$E$16,H$46/$E$16,0)</f>
        <v>0</v>
      </c>
      <c r="M51" s="49">
        <f>IF(M$18-H$18&lt;=$E$16,H$46/$E$16,0)</f>
        <v>0</v>
      </c>
      <c r="N51" s="49">
        <f>IF(N$18-H$18&lt;=$E$16,H$46/$E$16,0)</f>
        <v>0</v>
      </c>
      <c r="O51" s="49">
        <f>IF(O$18-H$18&lt;=$E$16,H$46/$E$16,0)</f>
        <v>0</v>
      </c>
      <c r="P51" s="49">
        <f>IF(P$18-H$18&lt;=$E$16,H$46/$E$16,0)</f>
        <v>0</v>
      </c>
      <c r="Q51" s="49">
        <f>IF(Q$18-H$18&lt;=$E$16,H$46/$E$16,0)</f>
        <v>0</v>
      </c>
      <c r="R51" s="49">
        <f>IF(R$18-H$18&lt;=$E$16,H$46/$E$16,0)</f>
        <v>0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13</v>
      </c>
      <c r="E52" s="48">
        <f t="shared" si="13"/>
        <v>0</v>
      </c>
      <c r="F52" s="49"/>
      <c r="G52" s="49"/>
      <c r="H52" s="49"/>
      <c r="I52" s="49"/>
      <c r="J52" s="49">
        <f>IF(J$18-I$18&lt;=$E$16,I$46/$E$16,0)</f>
        <v>0</v>
      </c>
      <c r="K52" s="49">
        <f>IF(K$18-I$18&lt;=$E$16,I$46/$E$16,0)</f>
        <v>0</v>
      </c>
      <c r="L52" s="49">
        <f>IF(L$18-I$18&lt;=$E$16,I$46/$E$16,0)</f>
        <v>0</v>
      </c>
      <c r="M52" s="49">
        <f>IF(M$18-I$18&lt;=$E$16,I$46/$E$16,0)</f>
        <v>0</v>
      </c>
      <c r="N52" s="49">
        <f>IF(N$18-I$18&lt;=$E$16,I$46/$E$16,0)</f>
        <v>0</v>
      </c>
      <c r="O52" s="49">
        <f>IF(O$18-I$18&lt;=$E$16,I$46/$E$16,0)</f>
        <v>0</v>
      </c>
      <c r="P52" s="49">
        <f>IF(P$18-I$18&lt;=$E$16,I$46/$E$16,0)</f>
        <v>0</v>
      </c>
      <c r="Q52" s="49">
        <f>IF(Q$18-I$18&lt;=$E$16,I$46/$E$16,0)</f>
        <v>0</v>
      </c>
      <c r="R52" s="49">
        <f>IF(R$18-I$18&lt;=$E$16,I$46/$E$16,0)</f>
        <v>0</v>
      </c>
      <c r="S52" s="49">
        <f>IF(S$18-I$18&lt;=$E$16,I$46/$E$16,0)</f>
        <v>0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14</v>
      </c>
      <c r="E53" s="52">
        <f t="shared" si="13"/>
        <v>0</v>
      </c>
      <c r="F53" s="53"/>
      <c r="G53" s="53"/>
      <c r="H53" s="53"/>
      <c r="I53" s="53"/>
      <c r="J53" s="53"/>
      <c r="K53" s="49">
        <f>IF(K$18-J$18&lt;=$E$16,J$46/$E$16,0)</f>
        <v>0</v>
      </c>
      <c r="L53" s="49">
        <f>IF(L$18-J$18&lt;=$E$16,J$46/$E$16,0)</f>
        <v>0</v>
      </c>
      <c r="M53" s="49">
        <f>IF(M$18-J$18&lt;=$E$16,J$46/$E$16,0)</f>
        <v>0</v>
      </c>
      <c r="N53" s="49">
        <f>IF(N$18-J$18&lt;=$E$16,J$46/$E$16,0)</f>
        <v>0</v>
      </c>
      <c r="O53" s="49">
        <f>IF(O$18-J$18&lt;=$E$16,J$46/$E$16,0)</f>
        <v>0</v>
      </c>
      <c r="P53" s="49">
        <f>IF(P$18-J$18&lt;=$E$16,J$46/$E$16,0)</f>
        <v>0</v>
      </c>
      <c r="Q53" s="49">
        <f>IF(Q$18-J$18&lt;=$E$16,J$46/$E$16,0)</f>
        <v>0</v>
      </c>
      <c r="R53" s="49">
        <f>IF(R$18-J$18&lt;=$E$16,J$46/$E$16,0)</f>
        <v>0</v>
      </c>
      <c r="S53" s="49">
        <f>IF(S$18-J$18&lt;=$E$16,J$46/$E$16,0)</f>
        <v>0</v>
      </c>
      <c r="T53" s="49">
        <f>IF(T$18-J$18&lt;=$E$16,J$46/$E$16,0)</f>
        <v>0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18</v>
      </c>
      <c r="E54" s="52">
        <f t="shared" si="13"/>
        <v>0</v>
      </c>
      <c r="F54" s="53"/>
      <c r="G54" s="53"/>
      <c r="H54" s="53"/>
      <c r="I54" s="53"/>
      <c r="J54" s="53"/>
      <c r="K54" s="42"/>
      <c r="L54" s="49">
        <f>IF(L$18-K$18&lt;=$E$16,K$46/$E$16,0)</f>
        <v>0</v>
      </c>
      <c r="M54" s="49">
        <f>IF(M$18-K$18&lt;=$E$16,K$46/$E$16,0)</f>
        <v>0</v>
      </c>
      <c r="N54" s="49">
        <f>IF(N$18-K$18&lt;=$E$16,K$46/$E$16,0)</f>
        <v>0</v>
      </c>
      <c r="O54" s="49">
        <f>IF(O$18-K$18&lt;=$E$16,K$46/$E$16,0)</f>
        <v>0</v>
      </c>
      <c r="P54" s="49">
        <f>IF(P$18-K$18&lt;=$E$16,K$46/$E$16,0)</f>
        <v>0</v>
      </c>
      <c r="Q54" s="49">
        <f>IF(Q$18-K$18&lt;=$E$16,K$46/$E$16,0)</f>
        <v>0</v>
      </c>
      <c r="R54" s="49">
        <f>IF(R$18-K$18&lt;=$E$16,K$46/$E$16,0)</f>
        <v>0</v>
      </c>
      <c r="S54" s="49">
        <f>IF(S$18-K$18&lt;=$E$16,K$46/$E$16,0)</f>
        <v>0</v>
      </c>
      <c r="T54" s="49">
        <f>IF(T$18-K$18&lt;=$E$16,K$46/$E$16,0)</f>
        <v>0</v>
      </c>
      <c r="U54" s="49">
        <f>IF(U$18-K$18&lt;=$E$16,K$46/$E$16,0)</f>
        <v>0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19</v>
      </c>
      <c r="E55" s="52">
        <f t="shared" si="13"/>
        <v>0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0</v>
      </c>
      <c r="N55" s="49">
        <f>IF(N$18-L$18&lt;=$E$16,L$46/$E$16,0)</f>
        <v>0</v>
      </c>
      <c r="O55" s="49">
        <f>IF(O$18-L$18&lt;=$E$16,L$46/$E$16,0)</f>
        <v>0</v>
      </c>
      <c r="P55" s="49">
        <f>IF(P$18-L$18&lt;=$E$16,L$46/$E$16,0)</f>
        <v>0</v>
      </c>
      <c r="Q55" s="49">
        <f>IF(Q$18-L$18&lt;=$E$16,L$46/$E$16,0)</f>
        <v>0</v>
      </c>
      <c r="R55" s="49">
        <f>IF(R$18-L$18&lt;=$E$16,L$46/$E$16,0)</f>
        <v>0</v>
      </c>
      <c r="S55" s="49">
        <f>IF(S$18-L$18&lt;=$E$16,L$46/$E$16,0)</f>
        <v>0</v>
      </c>
      <c r="T55" s="49">
        <f>IF(T$18-L$18&lt;=$E$16,L$46/$E$16,0)</f>
        <v>0</v>
      </c>
      <c r="U55" s="49">
        <f>IF(U$18-L$18&lt;=$E$16,L$46/$E$16,0)</f>
        <v>0</v>
      </c>
      <c r="V55" s="49">
        <f>IF(V$18-L$18&lt;=$E$16,L$46/$E$16,0)</f>
        <v>0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20</v>
      </c>
      <c r="E56" s="52">
        <f t="shared" si="13"/>
        <v>0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0</v>
      </c>
      <c r="O56" s="49">
        <f>IF(O$18-M$18&lt;=$E$16,M$46/$E$16,0)</f>
        <v>0</v>
      </c>
      <c r="P56" s="49">
        <f>IF(P$18-M$18&lt;=$E$16,M$46/$E$16,0)</f>
        <v>0</v>
      </c>
      <c r="Q56" s="49">
        <f>IF(Q$18-M$18&lt;=$E$16,M$46/$E$16,0)</f>
        <v>0</v>
      </c>
      <c r="R56" s="49">
        <f>IF(R$18-M$18&lt;=$E$16,M$46/$E$16,0)</f>
        <v>0</v>
      </c>
      <c r="S56" s="49">
        <f>IF(S$18-M$18&lt;=$E$16,M$46/$E$16,0)</f>
        <v>0</v>
      </c>
      <c r="T56" s="49">
        <f>IF(T$18-M$18&lt;=$E$16,M$46/$E$16,0)</f>
        <v>0</v>
      </c>
      <c r="U56" s="49">
        <f>IF(U$18-M$18&lt;=$E$16,M$46/$E$16,0)</f>
        <v>0</v>
      </c>
      <c r="V56" s="49">
        <f>IF(V$18-M$18&lt;=$E$16,M$46/$E$16,0)</f>
        <v>0</v>
      </c>
      <c r="W56" s="49">
        <f>IF(W$18-M$18&lt;=$E$16,M$46/$E$16,0)</f>
        <v>0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21</v>
      </c>
      <c r="E57" s="52">
        <f t="shared" si="13"/>
        <v>0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0</v>
      </c>
      <c r="P57" s="49">
        <f>IF(P$18-N$18&lt;=$E$16,N$46/$E$16,0)</f>
        <v>0</v>
      </c>
      <c r="Q57" s="49">
        <f>IF(Q$18-N$18&lt;=$E$16,N$46/$E$16,0)</f>
        <v>0</v>
      </c>
      <c r="R57" s="49">
        <f>IF(R$18-N$18&lt;=$E$16,N$46/$E$16,0)</f>
        <v>0</v>
      </c>
      <c r="S57" s="49">
        <f>IF(S$18-N$18&lt;=$E$16,N$46/$E$16,0)</f>
        <v>0</v>
      </c>
      <c r="T57" s="49">
        <f>IF(T$18-N$18&lt;=$E$16,N$46/$E$16,0)</f>
        <v>0</v>
      </c>
      <c r="U57" s="49">
        <f>IF(U$18-N$18&lt;=$E$16,N$46/$E$16,0)</f>
        <v>0</v>
      </c>
      <c r="V57" s="49">
        <f>IF(V$18-N$18&lt;=$E$16,N$46/$E$16,0)</f>
        <v>0</v>
      </c>
      <c r="W57" s="49">
        <f>IF(W$18-N$18&lt;=$E$16,N$46/$E$16,0)</f>
        <v>0</v>
      </c>
      <c r="X57" s="49">
        <f>IF(X$18-N$18&lt;=$E$16,N$46/$E$16,0)</f>
        <v>0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22</v>
      </c>
      <c r="E58" s="52">
        <f t="shared" si="13"/>
        <v>0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0</v>
      </c>
      <c r="Q58" s="49">
        <f>IF(Q$18-O$18&lt;=$E$16,O$46/$E$16,0)</f>
        <v>0</v>
      </c>
      <c r="R58" s="49">
        <f>IF(R$18-O$18&lt;=$E$16,O$46/$E$16,0)</f>
        <v>0</v>
      </c>
      <c r="S58" s="49">
        <f>IF(S$18-O$18&lt;=$E$16,O$46/$E$16,0)</f>
        <v>0</v>
      </c>
      <c r="T58" s="49">
        <f>IF(T$18-O$18&lt;=$E$16,O$46/$E$16,0)</f>
        <v>0</v>
      </c>
      <c r="U58" s="49">
        <f>IF(U$18-O$18&lt;=$E$16,O$46/$E$16,0)</f>
        <v>0</v>
      </c>
      <c r="V58" s="49">
        <f>IF(V$18-O$18&lt;=$E$16,O$46/$E$16,0)</f>
        <v>0</v>
      </c>
      <c r="W58" s="49">
        <f>IF(W$18-O$18&lt;=$E$16,O$46/$E$16,0)</f>
        <v>0</v>
      </c>
      <c r="X58" s="49">
        <f>IF(X$18-O$18&lt;=$E$16,O$46/$E$16,0)</f>
        <v>0</v>
      </c>
      <c r="Y58" s="49">
        <f>IF(Y$18-O$18&lt;=$E$16,O$46/$E$16,0)</f>
        <v>0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23</v>
      </c>
      <c r="E59" s="52">
        <f t="shared" si="13"/>
        <v>0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0</v>
      </c>
      <c r="R59" s="49">
        <f>IF(R$18-P$18&lt;=$E$16,P$46/$E$16,0)</f>
        <v>0</v>
      </c>
      <c r="S59" s="49">
        <f>IF(S$18-P$18&lt;=$E$16,P$46/$E$16,0)</f>
        <v>0</v>
      </c>
      <c r="T59" s="49">
        <f>IF(T$18-P$18&lt;=$E$16,P$46/$E$16,0)</f>
        <v>0</v>
      </c>
      <c r="U59" s="49">
        <f>IF(U$18-P$18&lt;=$E$16,P$46/$E$16,0)</f>
        <v>0</v>
      </c>
      <c r="V59" s="49">
        <f>IF(V$18-P$18&lt;=$E$16,P$46/$E$16,0)</f>
        <v>0</v>
      </c>
      <c r="W59" s="49">
        <f>IF(W$18-P$18&lt;=$E$16,P$46/$E$16,0)</f>
        <v>0</v>
      </c>
      <c r="X59" s="49">
        <f>IF(X$18-P$18&lt;=$E$16,P$46/$E$16,0)</f>
        <v>0</v>
      </c>
      <c r="Y59" s="49">
        <f>IF(Y$18-P$18&lt;=$E$16,P$46/$E$16,0)</f>
        <v>0</v>
      </c>
      <c r="Z59" s="49">
        <f>IF(Z$18-P$18&lt;=$E$16,P$46/$E$16,0)</f>
        <v>0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24</v>
      </c>
      <c r="E60" s="52">
        <f t="shared" si="13"/>
        <v>0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0</v>
      </c>
      <c r="S60" s="49">
        <f>IF(S$18-Q$18&lt;=$E$16,Q$46/$E$16,0)</f>
        <v>0</v>
      </c>
      <c r="T60" s="49">
        <f>IF(T$18-Q$18&lt;=$E$16,Q$46/$E$16,0)</f>
        <v>0</v>
      </c>
      <c r="U60" s="49">
        <f>IF(U$18-Q$18&lt;=$E$16,Q$46/$E$16,0)</f>
        <v>0</v>
      </c>
      <c r="V60" s="49">
        <f>IF(V$18-Q$18&lt;=$E$16,Q$46/$E$16,0)</f>
        <v>0</v>
      </c>
      <c r="W60" s="49">
        <f>IF(W$18-Q$18&lt;=$E$16,Q$46/$E$16,0)</f>
        <v>0</v>
      </c>
      <c r="X60" s="49">
        <f>IF(X$18-Q$18&lt;=$E$16,Q$46/$E$16,0)</f>
        <v>0</v>
      </c>
      <c r="Y60" s="49">
        <f>IF(Y$18-Q$18&lt;=$E$16,Q$46/$E$16,0)</f>
        <v>0</v>
      </c>
      <c r="Z60" s="49">
        <f>IF(Z$18-Q$18&lt;=$E$16,Q$46/$E$16,0)</f>
        <v>0</v>
      </c>
      <c r="AA60" s="49">
        <f>IF(AA$18-Q$18&lt;=$E$16,Q$46/$E$16,0)</f>
        <v>0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25</v>
      </c>
      <c r="E61" s="52">
        <f t="shared" si="13"/>
        <v>0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0</v>
      </c>
      <c r="T61" s="49">
        <f>IF(T$18-R$18&lt;=$E$16,R$46/$E$16,0)</f>
        <v>0</v>
      </c>
      <c r="U61" s="49">
        <f>IF(U$18-R$18&lt;=$E$16,R$46/$E$16,0)</f>
        <v>0</v>
      </c>
      <c r="V61" s="49">
        <f>IF(V$18-R$18&lt;=$E$16,R$46/$E$16,0)</f>
        <v>0</v>
      </c>
      <c r="W61" s="49">
        <f>IF(W$18-R$18&lt;=$E$16,R$46/$E$16,0)</f>
        <v>0</v>
      </c>
      <c r="X61" s="49">
        <f>IF(X$18-R$18&lt;=$E$16,R$46/$E$16,0)</f>
        <v>0</v>
      </c>
      <c r="Y61" s="49">
        <f>IF(Y$18-R$18&lt;=$E$16,R$46/$E$16,0)</f>
        <v>0</v>
      </c>
      <c r="Z61" s="49">
        <f>IF(Z$18-R$18&lt;=$E$16,R$46/$E$16,0)</f>
        <v>0</v>
      </c>
      <c r="AA61" s="49">
        <f>IF(AA$18-R$18&lt;=$E$16,R$46/$E$16,0)</f>
        <v>0</v>
      </c>
      <c r="AB61" s="49">
        <f>IF(AB$18-R$18&lt;=$E$16,R$46/$E$16,0)</f>
        <v>0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26</v>
      </c>
      <c r="E62" s="52">
        <f t="shared" si="13"/>
        <v>0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0</v>
      </c>
      <c r="U62" s="49">
        <f>IF(U$18-S$18&lt;=$E$16,S$46/$E$16,0)</f>
        <v>0</v>
      </c>
      <c r="V62" s="49">
        <f>IF(V$18-S$18&lt;=$E$16,S$46/$E$16,0)</f>
        <v>0</v>
      </c>
      <c r="W62" s="49">
        <f>IF(W$18-S$18&lt;=$E$16,S$46/$E$16,0)</f>
        <v>0</v>
      </c>
      <c r="X62" s="49">
        <f>IF(X$18-S$18&lt;=$E$16,S$46/$E$16,0)</f>
        <v>0</v>
      </c>
      <c r="Y62" s="49">
        <f>IF(Y$18-S$18&lt;=$E$16,S$46/$E$16,0)</f>
        <v>0</v>
      </c>
      <c r="Z62" s="49">
        <f>IF(Z$18-S$18&lt;=$E$16,S$46/$E$16,0)</f>
        <v>0</v>
      </c>
      <c r="AA62" s="49">
        <f>IF(AA$18-S$18&lt;=$E$16,S$46/$E$16,0)</f>
        <v>0</v>
      </c>
      <c r="AB62" s="49">
        <f>IF(AB$18-S$18&lt;=$E$16,S$46/$E$16,0)</f>
        <v>0</v>
      </c>
      <c r="AC62" s="49">
        <f>IF(AC$18-S$18&lt;=$E$16,S$46/$E$16,0)</f>
        <v>0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27</v>
      </c>
      <c r="E63" s="52">
        <f t="shared" si="13"/>
        <v>0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0</v>
      </c>
      <c r="V63" s="49">
        <f>IF(V$18-T$18&lt;=$E$16,T$46/$E$16,0)</f>
        <v>0</v>
      </c>
      <c r="W63" s="49">
        <f>IF(W$18-T$18&lt;=$E$16,T$46/$E$16,0)</f>
        <v>0</v>
      </c>
      <c r="X63" s="49">
        <f>IF(X$18-T$18&lt;=$E$16,T$46/$E$16,0)</f>
        <v>0</v>
      </c>
      <c r="Y63" s="49">
        <f>IF(Y$18-T$18&lt;=$E$16,T$46/$E$16,0)</f>
        <v>0</v>
      </c>
      <c r="Z63" s="49">
        <f>IF(Z$18-T$18&lt;=$E$16,T$46/$E$16,0)</f>
        <v>0</v>
      </c>
      <c r="AA63" s="49">
        <f>IF(AA$18-T$18&lt;=$E$16,T$46/$E$16,0)</f>
        <v>0</v>
      </c>
      <c r="AB63" s="49">
        <f>IF(AB$18-T$18&lt;=$E$16,T$46/$E$16,0)</f>
        <v>0</v>
      </c>
      <c r="AC63" s="49">
        <f>IF(AC$18-T$18&lt;=$E$16,T$46/$E$16,0)</f>
        <v>0</v>
      </c>
      <c r="AD63" s="49">
        <f>IF(AD$18-T$18&lt;=$E$16,T$46/$E$16,0)</f>
        <v>0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28</v>
      </c>
      <c r="E64" s="52">
        <f t="shared" si="13"/>
        <v>0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0</v>
      </c>
      <c r="W64" s="49">
        <f>IF(W$18-U$18&lt;=$E$16,U$46/$E$16,0)</f>
        <v>0</v>
      </c>
      <c r="X64" s="49">
        <f>IF(X$18-U$18&lt;=$E$16,U$46/$E$16,0)</f>
        <v>0</v>
      </c>
      <c r="Y64" s="49">
        <f>IF(Y$18-U$18&lt;=$E$16,U$46/$E$16,0)</f>
        <v>0</v>
      </c>
      <c r="Z64" s="49">
        <f>IF(Z$18-U$18&lt;=$E$16,U$46/$E$16,0)</f>
        <v>0</v>
      </c>
      <c r="AA64" s="49">
        <f>IF(AA$18-U$18&lt;=$E$16,U$46/$E$16,0)</f>
        <v>0</v>
      </c>
      <c r="AB64" s="49">
        <f>IF(AB$18-U$18&lt;=$E$16,U$46/$E$16,0)</f>
        <v>0</v>
      </c>
      <c r="AC64" s="49">
        <f>IF(AC$18-U$18&lt;=$E$16,U$46/$E$16,0)</f>
        <v>0</v>
      </c>
      <c r="AD64" s="49">
        <f>IF(AD$18-U$18&lt;=$E$16,U$46/$E$16,0)</f>
        <v>0</v>
      </c>
      <c r="AE64" s="49">
        <f>IF(AE$18-U$18&lt;=$E$16,U$46/$E$16,0)</f>
        <v>0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29</v>
      </c>
      <c r="E65" s="52">
        <f t="shared" si="13"/>
        <v>0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0</v>
      </c>
      <c r="X65" s="49">
        <f>IF(X$18-V$18&lt;=$E$16,V$46/$E$16,0)</f>
        <v>0</v>
      </c>
      <c r="Y65" s="49">
        <f>IF(Y$18-V$18&lt;=$E$16,V$46/$E$16,0)</f>
        <v>0</v>
      </c>
      <c r="Z65" s="49">
        <f>IF(Z$18-V$18&lt;=$E$16,V$46/$E$16,0)</f>
        <v>0</v>
      </c>
      <c r="AA65" s="49">
        <f>IF(AA$18-V$18&lt;=$E$16,V$46/$E$16,0)</f>
        <v>0</v>
      </c>
      <c r="AB65" s="49">
        <f>IF(AB$18-V$18&lt;=$E$16,V$46/$E$16,0)</f>
        <v>0</v>
      </c>
      <c r="AC65" s="49">
        <f>IF(AC$18-V$18&lt;=$E$16,V$46/$E$16,0)</f>
        <v>0</v>
      </c>
      <c r="AD65" s="49">
        <f>IF(AD$18-V$18&lt;=$E$16,V$46/$E$16,0)</f>
        <v>0</v>
      </c>
      <c r="AE65" s="49">
        <f>IF(AE$18-V$18&lt;=$E$16,V$46/$E$16,0)</f>
        <v>0</v>
      </c>
      <c r="AF65" s="49">
        <f>IF(AF$18-V$18&lt;=$E$16,V$46/$E$16,0)</f>
        <v>0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30</v>
      </c>
      <c r="E66" s="52">
        <f t="shared" si="13"/>
        <v>0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0</v>
      </c>
      <c r="Y66" s="49">
        <f>IF(Y$18-W$18&lt;=$E$16,W$46/$E$16,0)</f>
        <v>0</v>
      </c>
      <c r="Z66" s="49">
        <f>IF(Z$18-W$18&lt;=$E$16,W$46/$E$16,0)</f>
        <v>0</v>
      </c>
      <c r="AA66" s="49">
        <f>IF(AA$18-W$18&lt;=$E$16,W$46/$E$16,0)</f>
        <v>0</v>
      </c>
      <c r="AB66" s="49">
        <f>IF(AB$18-W$18&lt;=$E$16,W$46/$E$16,0)</f>
        <v>0</v>
      </c>
      <c r="AC66" s="49">
        <f>IF(AC$18-W$18&lt;=$E$16,W$46/$E$16,0)</f>
        <v>0</v>
      </c>
      <c r="AD66" s="49">
        <f>IF(AD$18-W$18&lt;=$E$16,W$46/$E$16,0)</f>
        <v>0</v>
      </c>
      <c r="AE66" s="49">
        <f>IF(AE$18-W$18&lt;=$E$16,W$46/$E$16,0)</f>
        <v>0</v>
      </c>
      <c r="AF66" s="49">
        <f>IF(AF$18-W$18&lt;=$E$16,W$46/$E$16,0)</f>
        <v>0</v>
      </c>
      <c r="AG66" s="49">
        <f>IF(AG$18-W$18&lt;=$E$16,W$46/$E$16,0)</f>
        <v>0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31</v>
      </c>
      <c r="E67" s="52">
        <f t="shared" si="13"/>
        <v>0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0</v>
      </c>
      <c r="Z67" s="49">
        <f>IF(Z$18-X$18&lt;=$E$16,X$46/$E$16,0)</f>
        <v>0</v>
      </c>
      <c r="AA67" s="49">
        <f>IF(AA$18-X$18&lt;=$E$16,X$46/$E$16,0)</f>
        <v>0</v>
      </c>
      <c r="AB67" s="49">
        <f>IF(AB$18-X$18&lt;=$E$16,X$46/$E$16,0)</f>
        <v>0</v>
      </c>
      <c r="AC67" s="49">
        <f>IF(AC$18-X$18&lt;=$E$16,X$46/$E$16,0)</f>
        <v>0</v>
      </c>
      <c r="AD67" s="49">
        <f>IF(AD$18-X$18&lt;=$E$16,X$46/$E$16,0)</f>
        <v>0</v>
      </c>
      <c r="AE67" s="49">
        <f>IF(AE$18-X$18&lt;=$E$16,X$46/$E$16,0)</f>
        <v>0</v>
      </c>
      <c r="AF67" s="49">
        <f>IF(AF$18-X$18&lt;=$E$16,X$46/$E$16,0)</f>
        <v>0</v>
      </c>
      <c r="AG67" s="49">
        <f>IF(AG$18-X$18&lt;=$E$16,X$46/$E$16,0)</f>
        <v>0</v>
      </c>
      <c r="AH67" s="49">
        <f>IF(AH$18-X$18&lt;=$E$16,X$46/$E$16,0)</f>
        <v>0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32</v>
      </c>
      <c r="E68" s="50">
        <f t="shared" si="13"/>
        <v>0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0</v>
      </c>
      <c r="AA68" s="54">
        <f>IF(AA$18-Y$18&lt;=$E$16,Y$46/$E$16,0)</f>
        <v>0</v>
      </c>
      <c r="AB68" s="54">
        <f>IF(AB$18-Y$18&lt;=$E$16,Y$46/$E$16,0)</f>
        <v>0</v>
      </c>
      <c r="AC68" s="54">
        <f>IF(AC$18-Y$18&lt;=$E$16,Y$46/$E$16,0)</f>
        <v>0</v>
      </c>
      <c r="AD68" s="54">
        <f>IF(AD$18-Y$18&lt;=$E$16,Y$46/$E$16,0)</f>
        <v>0</v>
      </c>
      <c r="AE68" s="54">
        <f>IF(AE$18-Y$18&lt;=$E$16,Y$46/$E$16,0)</f>
        <v>0</v>
      </c>
      <c r="AF68" s="54">
        <f>IF(AF$18-Y$18&lt;=$E$16,Y$46/$E$16,0)</f>
        <v>0</v>
      </c>
      <c r="AG68" s="54">
        <f>IF(AG$18-Y$18&lt;=$E$16,Y$46/$E$16,0)</f>
        <v>0</v>
      </c>
      <c r="AH68" s="54">
        <f>IF(AH$18-Y$18&lt;=$E$16,Y$46/$E$16,0)</f>
        <v>0</v>
      </c>
      <c r="AI68" s="54">
        <f>IF(AI$18-Y$18&lt;=$E$16,Y$46/$E$16,0)</f>
        <v>0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4</v>
      </c>
      <c r="E69" s="48">
        <f t="shared" si="13"/>
        <v>0</v>
      </c>
      <c r="F69" s="49">
        <f t="shared" ref="F69:S69" si="14">SUM(F49:F68)</f>
        <v>0</v>
      </c>
      <c r="G69" s="49">
        <f t="shared" si="14"/>
        <v>0</v>
      </c>
      <c r="H69" s="49">
        <f t="shared" si="14"/>
        <v>0</v>
      </c>
      <c r="I69" s="49">
        <f t="shared" si="14"/>
        <v>0</v>
      </c>
      <c r="J69" s="49">
        <f t="shared" si="14"/>
        <v>0</v>
      </c>
      <c r="K69" s="49">
        <f t="shared" si="14"/>
        <v>0</v>
      </c>
      <c r="L69" s="49">
        <f t="shared" si="14"/>
        <v>0</v>
      </c>
      <c r="M69" s="49">
        <f t="shared" si="14"/>
        <v>0</v>
      </c>
      <c r="N69" s="49">
        <f t="shared" si="14"/>
        <v>0</v>
      </c>
      <c r="O69" s="49">
        <f t="shared" si="14"/>
        <v>0</v>
      </c>
      <c r="P69" s="49">
        <f t="shared" si="14"/>
        <v>0</v>
      </c>
      <c r="Q69" s="49">
        <f t="shared" si="14"/>
        <v>0</v>
      </c>
      <c r="R69" s="49">
        <f t="shared" si="14"/>
        <v>0</v>
      </c>
      <c r="S69" s="49">
        <f t="shared" si="14"/>
        <v>0</v>
      </c>
      <c r="T69" s="49">
        <f>SUM(T49:T68)</f>
        <v>0</v>
      </c>
      <c r="U69" s="49">
        <f t="shared" ref="U69:AO69" si="15">SUM(U49:U68)</f>
        <v>0</v>
      </c>
      <c r="V69" s="49">
        <f t="shared" si="15"/>
        <v>0</v>
      </c>
      <c r="W69" s="49">
        <f t="shared" si="15"/>
        <v>0</v>
      </c>
      <c r="X69" s="49">
        <f t="shared" si="15"/>
        <v>0</v>
      </c>
      <c r="Y69" s="49">
        <f t="shared" si="15"/>
        <v>0</v>
      </c>
      <c r="Z69" s="49">
        <f t="shared" si="15"/>
        <v>0</v>
      </c>
      <c r="AA69" s="49">
        <f t="shared" si="15"/>
        <v>0</v>
      </c>
      <c r="AB69" s="49">
        <f t="shared" si="15"/>
        <v>0</v>
      </c>
      <c r="AC69" s="49">
        <f t="shared" si="15"/>
        <v>0</v>
      </c>
      <c r="AD69" s="49">
        <f t="shared" si="15"/>
        <v>0</v>
      </c>
      <c r="AE69" s="49">
        <f t="shared" si="15"/>
        <v>0</v>
      </c>
      <c r="AF69" s="49">
        <f t="shared" si="15"/>
        <v>0</v>
      </c>
      <c r="AG69" s="49">
        <f t="shared" si="15"/>
        <v>0</v>
      </c>
      <c r="AH69" s="49">
        <f t="shared" si="15"/>
        <v>0</v>
      </c>
      <c r="AI69" s="49">
        <f t="shared" si="15"/>
        <v>0</v>
      </c>
      <c r="AJ69" s="49">
        <f t="shared" si="15"/>
        <v>0</v>
      </c>
      <c r="AK69" s="49">
        <f t="shared" si="15"/>
        <v>0</v>
      </c>
      <c r="AL69" s="49">
        <f t="shared" si="15"/>
        <v>0</v>
      </c>
      <c r="AM69" s="49">
        <f t="shared" si="15"/>
        <v>0</v>
      </c>
      <c r="AN69" s="49">
        <f t="shared" si="15"/>
        <v>0</v>
      </c>
      <c r="AO69" s="49">
        <f t="shared" si="15"/>
        <v>0</v>
      </c>
    </row>
    <row r="70" spans="2:41" x14ac:dyDescent="0.3">
      <c r="B70" s="41" t="s">
        <v>56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53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49</v>
      </c>
      <c r="E72" s="48">
        <f>NPV($E$15,F72:AO72)*(1+$E$15)</f>
        <v>3592.9336637709434</v>
      </c>
      <c r="F72" s="42">
        <f t="shared" ref="F72:AO72" si="16">F19</f>
        <v>156.48599999999999</v>
      </c>
      <c r="G72" s="42">
        <f t="shared" si="16"/>
        <v>187.78319999999999</v>
      </c>
      <c r="H72" s="42">
        <f t="shared" si="16"/>
        <v>225.33983999999998</v>
      </c>
      <c r="I72" s="42">
        <f t="shared" si="16"/>
        <v>270.40780799999999</v>
      </c>
      <c r="J72" s="42">
        <f t="shared" si="16"/>
        <v>324.48936959999997</v>
      </c>
      <c r="K72" s="42">
        <f t="shared" si="16"/>
        <v>330.97915699199996</v>
      </c>
      <c r="L72" s="42">
        <f t="shared" si="16"/>
        <v>337.59874013183997</v>
      </c>
      <c r="M72" s="42">
        <f t="shared" si="16"/>
        <v>344.3507149344768</v>
      </c>
      <c r="N72" s="42">
        <f t="shared" si="16"/>
        <v>351.23772923316636</v>
      </c>
      <c r="O72" s="42">
        <f t="shared" si="16"/>
        <v>358.26248381782972</v>
      </c>
      <c r="P72" s="42">
        <f t="shared" si="16"/>
        <v>365.42773349418633</v>
      </c>
      <c r="Q72" s="42">
        <f t="shared" si="16"/>
        <v>372.73628816407006</v>
      </c>
      <c r="R72" s="42">
        <f t="shared" si="16"/>
        <v>380.19101392735149</v>
      </c>
      <c r="S72" s="42">
        <f t="shared" si="16"/>
        <v>387.79483420589855</v>
      </c>
      <c r="T72" s="42">
        <f t="shared" si="16"/>
        <v>395.55073089001655</v>
      </c>
      <c r="U72" s="42">
        <f t="shared" si="16"/>
        <v>403.46174550781689</v>
      </c>
      <c r="V72" s="42">
        <f t="shared" si="16"/>
        <v>411.53098041797324</v>
      </c>
      <c r="W72" s="42">
        <f t="shared" si="16"/>
        <v>419.7616000263327</v>
      </c>
      <c r="X72" s="42">
        <f t="shared" si="16"/>
        <v>428.15683202685938</v>
      </c>
      <c r="Y72" s="42">
        <f t="shared" si="16"/>
        <v>436.71996866739659</v>
      </c>
      <c r="Z72" s="42">
        <f t="shared" si="16"/>
        <v>0</v>
      </c>
      <c r="AA72" s="42">
        <f t="shared" si="16"/>
        <v>0</v>
      </c>
      <c r="AB72" s="42">
        <f t="shared" si="16"/>
        <v>0</v>
      </c>
      <c r="AC72" s="42">
        <f t="shared" si="16"/>
        <v>0</v>
      </c>
      <c r="AD72" s="42">
        <f t="shared" si="16"/>
        <v>0</v>
      </c>
      <c r="AE72" s="42">
        <f t="shared" si="16"/>
        <v>0</v>
      </c>
      <c r="AF72" s="42">
        <f t="shared" si="16"/>
        <v>0</v>
      </c>
      <c r="AG72" s="42">
        <f t="shared" si="16"/>
        <v>0</v>
      </c>
      <c r="AH72" s="42">
        <f t="shared" si="16"/>
        <v>0</v>
      </c>
      <c r="AI72" s="42">
        <f t="shared" si="16"/>
        <v>0</v>
      </c>
      <c r="AJ72" s="42">
        <f t="shared" si="16"/>
        <v>0</v>
      </c>
      <c r="AK72" s="42">
        <f t="shared" si="16"/>
        <v>0</v>
      </c>
      <c r="AL72" s="42">
        <f t="shared" si="16"/>
        <v>0</v>
      </c>
      <c r="AM72" s="42">
        <f t="shared" si="16"/>
        <v>0</v>
      </c>
      <c r="AN72" s="42">
        <f t="shared" si="16"/>
        <v>0</v>
      </c>
      <c r="AO72" s="42">
        <f t="shared" si="16"/>
        <v>0</v>
      </c>
    </row>
    <row r="73" spans="2:41" x14ac:dyDescent="0.3">
      <c r="D73" s="94" t="s">
        <v>76</v>
      </c>
      <c r="E73" s="95">
        <f t="shared" ref="E73:E81" si="17">NPV($E$15,F73:AO73)*(1+$E$15)</f>
        <v>0</v>
      </c>
      <c r="F73" s="109">
        <v>0</v>
      </c>
      <c r="G73" s="107">
        <f>G44</f>
        <v>0</v>
      </c>
      <c r="H73" s="107">
        <f t="shared" ref="H73:AO73" si="18">H44</f>
        <v>0</v>
      </c>
      <c r="I73" s="107">
        <f t="shared" si="18"/>
        <v>0</v>
      </c>
      <c r="J73" s="107">
        <f t="shared" si="18"/>
        <v>0</v>
      </c>
      <c r="K73" s="107">
        <f t="shared" si="18"/>
        <v>0</v>
      </c>
      <c r="L73" s="107">
        <f t="shared" si="18"/>
        <v>0</v>
      </c>
      <c r="M73" s="107">
        <f t="shared" si="18"/>
        <v>0</v>
      </c>
      <c r="N73" s="107">
        <f t="shared" si="18"/>
        <v>0</v>
      </c>
      <c r="O73" s="107">
        <f t="shared" si="18"/>
        <v>0</v>
      </c>
      <c r="P73" s="107">
        <f t="shared" si="18"/>
        <v>0</v>
      </c>
      <c r="Q73" s="107">
        <f t="shared" si="18"/>
        <v>0</v>
      </c>
      <c r="R73" s="107">
        <f t="shared" si="18"/>
        <v>0</v>
      </c>
      <c r="S73" s="107">
        <f t="shared" si="18"/>
        <v>0</v>
      </c>
      <c r="T73" s="107">
        <f t="shared" si="18"/>
        <v>0</v>
      </c>
      <c r="U73" s="107">
        <f t="shared" si="18"/>
        <v>0</v>
      </c>
      <c r="V73" s="107">
        <f t="shared" si="18"/>
        <v>0</v>
      </c>
      <c r="W73" s="107">
        <f t="shared" si="18"/>
        <v>0</v>
      </c>
      <c r="X73" s="107">
        <f t="shared" si="18"/>
        <v>0</v>
      </c>
      <c r="Y73" s="107">
        <f t="shared" si="18"/>
        <v>0</v>
      </c>
      <c r="Z73" s="107">
        <f t="shared" si="18"/>
        <v>0</v>
      </c>
      <c r="AA73" s="107">
        <f t="shared" si="18"/>
        <v>0</v>
      </c>
      <c r="AB73" s="107">
        <f t="shared" si="18"/>
        <v>0</v>
      </c>
      <c r="AC73" s="107">
        <f t="shared" si="18"/>
        <v>0</v>
      </c>
      <c r="AD73" s="107">
        <f t="shared" si="18"/>
        <v>0</v>
      </c>
      <c r="AE73" s="107">
        <f t="shared" si="18"/>
        <v>0</v>
      </c>
      <c r="AF73" s="107">
        <f t="shared" si="18"/>
        <v>0</v>
      </c>
      <c r="AG73" s="107">
        <f t="shared" si="18"/>
        <v>0</v>
      </c>
      <c r="AH73" s="107">
        <f t="shared" si="18"/>
        <v>0</v>
      </c>
      <c r="AI73" s="107">
        <f t="shared" si="18"/>
        <v>0</v>
      </c>
      <c r="AJ73" s="107">
        <f t="shared" si="18"/>
        <v>0</v>
      </c>
      <c r="AK73" s="107">
        <f t="shared" si="18"/>
        <v>0</v>
      </c>
      <c r="AL73" s="107">
        <f t="shared" si="18"/>
        <v>0</v>
      </c>
      <c r="AM73" s="107">
        <f t="shared" si="18"/>
        <v>0</v>
      </c>
      <c r="AN73" s="107">
        <f t="shared" si="18"/>
        <v>0</v>
      </c>
      <c r="AO73" s="107">
        <f t="shared" si="18"/>
        <v>0</v>
      </c>
    </row>
    <row r="74" spans="2:41" x14ac:dyDescent="0.3">
      <c r="D74" s="96" t="s">
        <v>77</v>
      </c>
      <c r="E74" s="97">
        <f t="shared" si="17"/>
        <v>0</v>
      </c>
      <c r="F74" s="98">
        <v>0</v>
      </c>
      <c r="G74" s="110">
        <f>G69</f>
        <v>0</v>
      </c>
      <c r="H74" s="110">
        <f t="shared" ref="H74:AO74" si="19">H69</f>
        <v>0</v>
      </c>
      <c r="I74" s="110">
        <f t="shared" si="19"/>
        <v>0</v>
      </c>
      <c r="J74" s="110">
        <f t="shared" si="19"/>
        <v>0</v>
      </c>
      <c r="K74" s="110">
        <f t="shared" si="19"/>
        <v>0</v>
      </c>
      <c r="L74" s="110">
        <f t="shared" si="19"/>
        <v>0</v>
      </c>
      <c r="M74" s="110">
        <f t="shared" si="19"/>
        <v>0</v>
      </c>
      <c r="N74" s="110">
        <f t="shared" si="19"/>
        <v>0</v>
      </c>
      <c r="O74" s="110">
        <f t="shared" si="19"/>
        <v>0</v>
      </c>
      <c r="P74" s="110">
        <f t="shared" si="19"/>
        <v>0</v>
      </c>
      <c r="Q74" s="110">
        <f t="shared" si="19"/>
        <v>0</v>
      </c>
      <c r="R74" s="110">
        <f t="shared" si="19"/>
        <v>0</v>
      </c>
      <c r="S74" s="110">
        <f t="shared" si="19"/>
        <v>0</v>
      </c>
      <c r="T74" s="110">
        <f t="shared" si="19"/>
        <v>0</v>
      </c>
      <c r="U74" s="110">
        <f t="shared" si="19"/>
        <v>0</v>
      </c>
      <c r="V74" s="110">
        <f t="shared" si="19"/>
        <v>0</v>
      </c>
      <c r="W74" s="110">
        <f t="shared" si="19"/>
        <v>0</v>
      </c>
      <c r="X74" s="110">
        <f t="shared" si="19"/>
        <v>0</v>
      </c>
      <c r="Y74" s="110">
        <f t="shared" si="19"/>
        <v>0</v>
      </c>
      <c r="Z74" s="110">
        <f t="shared" si="19"/>
        <v>0</v>
      </c>
      <c r="AA74" s="110">
        <f t="shared" si="19"/>
        <v>0</v>
      </c>
      <c r="AB74" s="110">
        <f t="shared" si="19"/>
        <v>0</v>
      </c>
      <c r="AC74" s="110">
        <f t="shared" si="19"/>
        <v>0</v>
      </c>
      <c r="AD74" s="110">
        <f t="shared" si="19"/>
        <v>0</v>
      </c>
      <c r="AE74" s="110">
        <f t="shared" si="19"/>
        <v>0</v>
      </c>
      <c r="AF74" s="110">
        <f t="shared" si="19"/>
        <v>0</v>
      </c>
      <c r="AG74" s="110">
        <f t="shared" si="19"/>
        <v>0</v>
      </c>
      <c r="AH74" s="110">
        <f t="shared" si="19"/>
        <v>0</v>
      </c>
      <c r="AI74" s="110">
        <f t="shared" si="19"/>
        <v>0</v>
      </c>
      <c r="AJ74" s="110">
        <f t="shared" si="19"/>
        <v>0</v>
      </c>
      <c r="AK74" s="110">
        <f t="shared" si="19"/>
        <v>0</v>
      </c>
      <c r="AL74" s="110">
        <f t="shared" si="19"/>
        <v>0</v>
      </c>
      <c r="AM74" s="110">
        <f t="shared" si="19"/>
        <v>0</v>
      </c>
      <c r="AN74" s="110">
        <f t="shared" si="19"/>
        <v>0</v>
      </c>
      <c r="AO74" s="110">
        <f t="shared" si="19"/>
        <v>0</v>
      </c>
    </row>
    <row r="75" spans="2:41" x14ac:dyDescent="0.3">
      <c r="D75" s="34" t="s">
        <v>78</v>
      </c>
      <c r="E75" s="48">
        <f t="shared" si="17"/>
        <v>0</v>
      </c>
      <c r="F75" s="53">
        <f>SUM(F73:F74)</f>
        <v>0</v>
      </c>
      <c r="G75" s="53">
        <f>SUM(G73:G74)</f>
        <v>0</v>
      </c>
      <c r="H75" s="53">
        <f t="shared" ref="H75:AO75" si="20">SUM(H73:H74)</f>
        <v>0</v>
      </c>
      <c r="I75" s="53">
        <f t="shared" si="20"/>
        <v>0</v>
      </c>
      <c r="J75" s="53">
        <f t="shared" si="20"/>
        <v>0</v>
      </c>
      <c r="K75" s="53">
        <f t="shared" si="20"/>
        <v>0</v>
      </c>
      <c r="L75" s="53">
        <f t="shared" si="20"/>
        <v>0</v>
      </c>
      <c r="M75" s="53">
        <f t="shared" si="20"/>
        <v>0</v>
      </c>
      <c r="N75" s="53">
        <f t="shared" si="20"/>
        <v>0</v>
      </c>
      <c r="O75" s="53">
        <f t="shared" si="20"/>
        <v>0</v>
      </c>
      <c r="P75" s="53">
        <f t="shared" si="20"/>
        <v>0</v>
      </c>
      <c r="Q75" s="53">
        <f t="shared" si="20"/>
        <v>0</v>
      </c>
      <c r="R75" s="53">
        <f t="shared" si="20"/>
        <v>0</v>
      </c>
      <c r="S75" s="53">
        <f t="shared" si="20"/>
        <v>0</v>
      </c>
      <c r="T75" s="53">
        <f t="shared" si="20"/>
        <v>0</v>
      </c>
      <c r="U75" s="53">
        <f t="shared" si="20"/>
        <v>0</v>
      </c>
      <c r="V75" s="53">
        <f t="shared" si="20"/>
        <v>0</v>
      </c>
      <c r="W75" s="53">
        <f t="shared" si="20"/>
        <v>0</v>
      </c>
      <c r="X75" s="53">
        <f t="shared" si="20"/>
        <v>0</v>
      </c>
      <c r="Y75" s="53">
        <f t="shared" si="20"/>
        <v>0</v>
      </c>
      <c r="Z75" s="53">
        <f t="shared" si="20"/>
        <v>0</v>
      </c>
      <c r="AA75" s="53">
        <f t="shared" si="20"/>
        <v>0</v>
      </c>
      <c r="AB75" s="53">
        <f t="shared" si="20"/>
        <v>0</v>
      </c>
      <c r="AC75" s="53">
        <f t="shared" si="20"/>
        <v>0</v>
      </c>
      <c r="AD75" s="53">
        <f t="shared" si="20"/>
        <v>0</v>
      </c>
      <c r="AE75" s="53">
        <f t="shared" si="20"/>
        <v>0</v>
      </c>
      <c r="AF75" s="53">
        <f t="shared" si="20"/>
        <v>0</v>
      </c>
      <c r="AG75" s="53">
        <f t="shared" si="20"/>
        <v>0</v>
      </c>
      <c r="AH75" s="53">
        <f t="shared" si="20"/>
        <v>0</v>
      </c>
      <c r="AI75" s="53">
        <f t="shared" si="20"/>
        <v>0</v>
      </c>
      <c r="AJ75" s="53">
        <f t="shared" si="20"/>
        <v>0</v>
      </c>
      <c r="AK75" s="53">
        <f t="shared" si="20"/>
        <v>0</v>
      </c>
      <c r="AL75" s="53">
        <f t="shared" si="20"/>
        <v>0</v>
      </c>
      <c r="AM75" s="53">
        <f t="shared" si="20"/>
        <v>0</v>
      </c>
      <c r="AN75" s="53">
        <f t="shared" si="20"/>
        <v>0</v>
      </c>
      <c r="AO75" s="53">
        <f t="shared" si="20"/>
        <v>0</v>
      </c>
    </row>
    <row r="76" spans="2:41" x14ac:dyDescent="0.3">
      <c r="D76" s="89" t="s">
        <v>47</v>
      </c>
      <c r="E76" s="90">
        <f t="shared" si="17"/>
        <v>0</v>
      </c>
      <c r="F76" s="108">
        <v>0</v>
      </c>
      <c r="G76" s="108">
        <f t="shared" ref="G76:AO77" si="21">F$22*$H10</f>
        <v>0</v>
      </c>
      <c r="H76" s="108">
        <f t="shared" si="21"/>
        <v>0</v>
      </c>
      <c r="I76" s="108">
        <f t="shared" si="21"/>
        <v>0</v>
      </c>
      <c r="J76" s="108">
        <f t="shared" si="21"/>
        <v>0</v>
      </c>
      <c r="K76" s="108">
        <f t="shared" si="21"/>
        <v>0</v>
      </c>
      <c r="L76" s="108">
        <f t="shared" si="21"/>
        <v>0</v>
      </c>
      <c r="M76" s="108">
        <f t="shared" si="21"/>
        <v>0</v>
      </c>
      <c r="N76" s="108">
        <f t="shared" si="21"/>
        <v>0</v>
      </c>
      <c r="O76" s="108">
        <f t="shared" si="21"/>
        <v>0</v>
      </c>
      <c r="P76" s="108">
        <f t="shared" si="21"/>
        <v>0</v>
      </c>
      <c r="Q76" s="108">
        <f t="shared" si="21"/>
        <v>0</v>
      </c>
      <c r="R76" s="108">
        <f t="shared" si="21"/>
        <v>0</v>
      </c>
      <c r="S76" s="108">
        <f t="shared" si="21"/>
        <v>0</v>
      </c>
      <c r="T76" s="108">
        <f t="shared" si="21"/>
        <v>0</v>
      </c>
      <c r="U76" s="108">
        <f t="shared" si="21"/>
        <v>0</v>
      </c>
      <c r="V76" s="108">
        <f t="shared" si="21"/>
        <v>0</v>
      </c>
      <c r="W76" s="108">
        <f t="shared" si="21"/>
        <v>0</v>
      </c>
      <c r="X76" s="108">
        <f t="shared" si="21"/>
        <v>0</v>
      </c>
      <c r="Y76" s="108">
        <f t="shared" si="21"/>
        <v>0</v>
      </c>
      <c r="Z76" s="108">
        <f t="shared" si="21"/>
        <v>0</v>
      </c>
      <c r="AA76" s="108">
        <f t="shared" si="21"/>
        <v>0</v>
      </c>
      <c r="AB76" s="108">
        <f t="shared" si="21"/>
        <v>0</v>
      </c>
      <c r="AC76" s="108">
        <f t="shared" si="21"/>
        <v>0</v>
      </c>
      <c r="AD76" s="108">
        <f t="shared" si="21"/>
        <v>0</v>
      </c>
      <c r="AE76" s="108">
        <f t="shared" si="21"/>
        <v>0</v>
      </c>
      <c r="AF76" s="108">
        <f t="shared" si="21"/>
        <v>0</v>
      </c>
      <c r="AG76" s="108">
        <f t="shared" si="21"/>
        <v>0</v>
      </c>
      <c r="AH76" s="108">
        <f t="shared" si="21"/>
        <v>0</v>
      </c>
      <c r="AI76" s="108">
        <f t="shared" si="21"/>
        <v>0</v>
      </c>
      <c r="AJ76" s="108">
        <f t="shared" si="21"/>
        <v>0</v>
      </c>
      <c r="AK76" s="108">
        <f t="shared" si="21"/>
        <v>0</v>
      </c>
      <c r="AL76" s="108">
        <f t="shared" si="21"/>
        <v>0</v>
      </c>
      <c r="AM76" s="108">
        <f t="shared" si="21"/>
        <v>0</v>
      </c>
      <c r="AN76" s="108">
        <f t="shared" si="21"/>
        <v>0</v>
      </c>
      <c r="AO76" s="108">
        <f t="shared" si="21"/>
        <v>0</v>
      </c>
    </row>
    <row r="77" spans="2:41" x14ac:dyDescent="0.3">
      <c r="D77" s="86" t="s">
        <v>68</v>
      </c>
      <c r="E77" s="87">
        <f t="shared" si="17"/>
        <v>0</v>
      </c>
      <c r="F77" s="88">
        <v>0</v>
      </c>
      <c r="G77" s="88">
        <f t="shared" si="21"/>
        <v>0</v>
      </c>
      <c r="H77" s="88">
        <f t="shared" si="21"/>
        <v>0</v>
      </c>
      <c r="I77" s="88">
        <f t="shared" si="21"/>
        <v>0</v>
      </c>
      <c r="J77" s="88">
        <f t="shared" si="21"/>
        <v>0</v>
      </c>
      <c r="K77" s="88">
        <f t="shared" si="21"/>
        <v>0</v>
      </c>
      <c r="L77" s="88">
        <f t="shared" si="21"/>
        <v>0</v>
      </c>
      <c r="M77" s="88">
        <f t="shared" si="21"/>
        <v>0</v>
      </c>
      <c r="N77" s="88">
        <f t="shared" si="21"/>
        <v>0</v>
      </c>
      <c r="O77" s="88">
        <f t="shared" si="21"/>
        <v>0</v>
      </c>
      <c r="P77" s="88">
        <f t="shared" si="21"/>
        <v>0</v>
      </c>
      <c r="Q77" s="88">
        <f t="shared" si="21"/>
        <v>0</v>
      </c>
      <c r="R77" s="88">
        <f t="shared" si="21"/>
        <v>0</v>
      </c>
      <c r="S77" s="88">
        <f t="shared" si="21"/>
        <v>0</v>
      </c>
      <c r="T77" s="88">
        <f t="shared" si="21"/>
        <v>0</v>
      </c>
      <c r="U77" s="88">
        <f t="shared" si="21"/>
        <v>0</v>
      </c>
      <c r="V77" s="88">
        <f t="shared" si="21"/>
        <v>0</v>
      </c>
      <c r="W77" s="88">
        <f t="shared" si="21"/>
        <v>0</v>
      </c>
      <c r="X77" s="88">
        <f t="shared" si="21"/>
        <v>0</v>
      </c>
      <c r="Y77" s="88">
        <f t="shared" si="21"/>
        <v>0</v>
      </c>
      <c r="Z77" s="88">
        <f t="shared" si="21"/>
        <v>0</v>
      </c>
      <c r="AA77" s="88">
        <f t="shared" si="21"/>
        <v>0</v>
      </c>
      <c r="AB77" s="88">
        <f t="shared" si="21"/>
        <v>0</v>
      </c>
      <c r="AC77" s="88">
        <f t="shared" si="21"/>
        <v>0</v>
      </c>
      <c r="AD77" s="88">
        <f t="shared" si="21"/>
        <v>0</v>
      </c>
      <c r="AE77" s="88">
        <f t="shared" si="21"/>
        <v>0</v>
      </c>
      <c r="AF77" s="88">
        <f t="shared" si="21"/>
        <v>0</v>
      </c>
      <c r="AG77" s="88">
        <f t="shared" si="21"/>
        <v>0</v>
      </c>
      <c r="AH77" s="88">
        <f t="shared" si="21"/>
        <v>0</v>
      </c>
      <c r="AI77" s="88">
        <f t="shared" si="21"/>
        <v>0</v>
      </c>
      <c r="AJ77" s="88">
        <f t="shared" si="21"/>
        <v>0</v>
      </c>
      <c r="AK77" s="88">
        <f t="shared" si="21"/>
        <v>0</v>
      </c>
      <c r="AL77" s="88">
        <f t="shared" si="21"/>
        <v>0</v>
      </c>
      <c r="AM77" s="88">
        <f t="shared" si="21"/>
        <v>0</v>
      </c>
      <c r="AN77" s="88">
        <f t="shared" si="21"/>
        <v>0</v>
      </c>
      <c r="AO77" s="88">
        <f t="shared" si="21"/>
        <v>0</v>
      </c>
    </row>
    <row r="78" spans="2:41" x14ac:dyDescent="0.3">
      <c r="D78" s="34" t="s">
        <v>48</v>
      </c>
      <c r="E78" s="48">
        <f t="shared" si="17"/>
        <v>0</v>
      </c>
      <c r="F78" s="42">
        <f>SUM(F76:F77)</f>
        <v>0</v>
      </c>
      <c r="G78" s="42">
        <f>SUM(G76:G77)</f>
        <v>0</v>
      </c>
      <c r="H78" s="42">
        <f t="shared" ref="H78:AO78" si="22">SUM(H76:H77)</f>
        <v>0</v>
      </c>
      <c r="I78" s="42">
        <f t="shared" si="22"/>
        <v>0</v>
      </c>
      <c r="J78" s="42">
        <f t="shared" si="22"/>
        <v>0</v>
      </c>
      <c r="K78" s="42">
        <f t="shared" si="22"/>
        <v>0</v>
      </c>
      <c r="L78" s="42">
        <f t="shared" si="22"/>
        <v>0</v>
      </c>
      <c r="M78" s="42">
        <f t="shared" si="22"/>
        <v>0</v>
      </c>
      <c r="N78" s="42">
        <f t="shared" si="22"/>
        <v>0</v>
      </c>
      <c r="O78" s="42">
        <f t="shared" si="22"/>
        <v>0</v>
      </c>
      <c r="P78" s="42">
        <f t="shared" si="22"/>
        <v>0</v>
      </c>
      <c r="Q78" s="42">
        <f t="shared" si="22"/>
        <v>0</v>
      </c>
      <c r="R78" s="42">
        <f t="shared" si="22"/>
        <v>0</v>
      </c>
      <c r="S78" s="42">
        <f t="shared" si="22"/>
        <v>0</v>
      </c>
      <c r="T78" s="42">
        <f t="shared" si="22"/>
        <v>0</v>
      </c>
      <c r="U78" s="42">
        <f t="shared" si="22"/>
        <v>0</v>
      </c>
      <c r="V78" s="42">
        <f t="shared" si="22"/>
        <v>0</v>
      </c>
      <c r="W78" s="42">
        <f t="shared" si="22"/>
        <v>0</v>
      </c>
      <c r="X78" s="42">
        <f t="shared" si="22"/>
        <v>0</v>
      </c>
      <c r="Y78" s="42">
        <f t="shared" si="22"/>
        <v>0</v>
      </c>
      <c r="Z78" s="42">
        <f t="shared" si="22"/>
        <v>0</v>
      </c>
      <c r="AA78" s="42">
        <f t="shared" si="22"/>
        <v>0</v>
      </c>
      <c r="AB78" s="42">
        <f t="shared" si="22"/>
        <v>0</v>
      </c>
      <c r="AC78" s="42">
        <f t="shared" si="22"/>
        <v>0</v>
      </c>
      <c r="AD78" s="42">
        <f t="shared" si="22"/>
        <v>0</v>
      </c>
      <c r="AE78" s="42">
        <f t="shared" si="22"/>
        <v>0</v>
      </c>
      <c r="AF78" s="42">
        <f t="shared" si="22"/>
        <v>0</v>
      </c>
      <c r="AG78" s="42">
        <f t="shared" si="22"/>
        <v>0</v>
      </c>
      <c r="AH78" s="42">
        <f t="shared" si="22"/>
        <v>0</v>
      </c>
      <c r="AI78" s="42">
        <f t="shared" si="22"/>
        <v>0</v>
      </c>
      <c r="AJ78" s="42">
        <f t="shared" si="22"/>
        <v>0</v>
      </c>
      <c r="AK78" s="42">
        <f t="shared" si="22"/>
        <v>0</v>
      </c>
      <c r="AL78" s="42">
        <f t="shared" si="22"/>
        <v>0</v>
      </c>
      <c r="AM78" s="42">
        <f t="shared" si="22"/>
        <v>0</v>
      </c>
      <c r="AN78" s="42">
        <f t="shared" si="22"/>
        <v>0</v>
      </c>
      <c r="AO78" s="42">
        <f t="shared" si="22"/>
        <v>0</v>
      </c>
    </row>
    <row r="79" spans="2:41" x14ac:dyDescent="0.3">
      <c r="D79" s="86" t="s">
        <v>69</v>
      </c>
      <c r="E79" s="87">
        <f t="shared" si="17"/>
        <v>0</v>
      </c>
      <c r="F79" s="88">
        <f t="shared" ref="F79:AO79" si="23">F77*($H$14-1)</f>
        <v>0</v>
      </c>
      <c r="G79" s="88">
        <f t="shared" si="23"/>
        <v>0</v>
      </c>
      <c r="H79" s="88">
        <f t="shared" si="23"/>
        <v>0</v>
      </c>
      <c r="I79" s="88">
        <f t="shared" si="23"/>
        <v>0</v>
      </c>
      <c r="J79" s="88">
        <f t="shared" si="23"/>
        <v>0</v>
      </c>
      <c r="K79" s="88">
        <f t="shared" si="23"/>
        <v>0</v>
      </c>
      <c r="L79" s="88">
        <f t="shared" si="23"/>
        <v>0</v>
      </c>
      <c r="M79" s="88">
        <f t="shared" si="23"/>
        <v>0</v>
      </c>
      <c r="N79" s="88">
        <f t="shared" si="23"/>
        <v>0</v>
      </c>
      <c r="O79" s="88">
        <f t="shared" si="23"/>
        <v>0</v>
      </c>
      <c r="P79" s="88">
        <f t="shared" si="23"/>
        <v>0</v>
      </c>
      <c r="Q79" s="88">
        <f t="shared" si="23"/>
        <v>0</v>
      </c>
      <c r="R79" s="88">
        <f t="shared" si="23"/>
        <v>0</v>
      </c>
      <c r="S79" s="88">
        <f t="shared" si="23"/>
        <v>0</v>
      </c>
      <c r="T79" s="88">
        <f t="shared" si="23"/>
        <v>0</v>
      </c>
      <c r="U79" s="88">
        <f t="shared" si="23"/>
        <v>0</v>
      </c>
      <c r="V79" s="88">
        <f t="shared" si="23"/>
        <v>0</v>
      </c>
      <c r="W79" s="88">
        <f t="shared" si="23"/>
        <v>0</v>
      </c>
      <c r="X79" s="88">
        <f t="shared" si="23"/>
        <v>0</v>
      </c>
      <c r="Y79" s="88">
        <f t="shared" si="23"/>
        <v>0</v>
      </c>
      <c r="Z79" s="88">
        <f t="shared" si="23"/>
        <v>0</v>
      </c>
      <c r="AA79" s="88">
        <f t="shared" si="23"/>
        <v>0</v>
      </c>
      <c r="AB79" s="88">
        <f t="shared" si="23"/>
        <v>0</v>
      </c>
      <c r="AC79" s="88">
        <f t="shared" si="23"/>
        <v>0</v>
      </c>
      <c r="AD79" s="88">
        <f t="shared" si="23"/>
        <v>0</v>
      </c>
      <c r="AE79" s="88">
        <f t="shared" si="23"/>
        <v>0</v>
      </c>
      <c r="AF79" s="88">
        <f t="shared" si="23"/>
        <v>0</v>
      </c>
      <c r="AG79" s="88">
        <f t="shared" si="23"/>
        <v>0</v>
      </c>
      <c r="AH79" s="88">
        <f t="shared" si="23"/>
        <v>0</v>
      </c>
      <c r="AI79" s="88">
        <f t="shared" si="23"/>
        <v>0</v>
      </c>
      <c r="AJ79" s="88">
        <f t="shared" si="23"/>
        <v>0</v>
      </c>
      <c r="AK79" s="88">
        <f t="shared" si="23"/>
        <v>0</v>
      </c>
      <c r="AL79" s="88">
        <f t="shared" si="23"/>
        <v>0</v>
      </c>
      <c r="AM79" s="88">
        <f t="shared" si="23"/>
        <v>0</v>
      </c>
      <c r="AN79" s="88">
        <f t="shared" si="23"/>
        <v>0</v>
      </c>
      <c r="AO79" s="88">
        <f t="shared" si="23"/>
        <v>0</v>
      </c>
    </row>
    <row r="80" spans="2:41" x14ac:dyDescent="0.3">
      <c r="D80" s="45" t="s">
        <v>70</v>
      </c>
      <c r="E80" s="50">
        <f>NPV($E$15,F80:AO80)*(1+$E$15)</f>
        <v>0</v>
      </c>
      <c r="F80" s="55">
        <f>F79</f>
        <v>0</v>
      </c>
      <c r="G80" s="55">
        <f t="shared" ref="G80:AO80" si="24">G79</f>
        <v>0</v>
      </c>
      <c r="H80" s="55">
        <f t="shared" si="24"/>
        <v>0</v>
      </c>
      <c r="I80" s="55">
        <f t="shared" si="24"/>
        <v>0</v>
      </c>
      <c r="J80" s="55">
        <f t="shared" si="24"/>
        <v>0</v>
      </c>
      <c r="K80" s="55">
        <f t="shared" si="24"/>
        <v>0</v>
      </c>
      <c r="L80" s="55">
        <f t="shared" si="24"/>
        <v>0</v>
      </c>
      <c r="M80" s="55">
        <f t="shared" si="24"/>
        <v>0</v>
      </c>
      <c r="N80" s="55">
        <f t="shared" si="24"/>
        <v>0</v>
      </c>
      <c r="O80" s="55">
        <f t="shared" si="24"/>
        <v>0</v>
      </c>
      <c r="P80" s="55">
        <f t="shared" si="24"/>
        <v>0</v>
      </c>
      <c r="Q80" s="55">
        <f t="shared" si="24"/>
        <v>0</v>
      </c>
      <c r="R80" s="55">
        <f t="shared" si="24"/>
        <v>0</v>
      </c>
      <c r="S80" s="55">
        <f t="shared" si="24"/>
        <v>0</v>
      </c>
      <c r="T80" s="55">
        <f t="shared" si="24"/>
        <v>0</v>
      </c>
      <c r="U80" s="55">
        <f t="shared" si="24"/>
        <v>0</v>
      </c>
      <c r="V80" s="55">
        <f t="shared" si="24"/>
        <v>0</v>
      </c>
      <c r="W80" s="55">
        <f t="shared" si="24"/>
        <v>0</v>
      </c>
      <c r="X80" s="55">
        <f t="shared" si="24"/>
        <v>0</v>
      </c>
      <c r="Y80" s="55">
        <f t="shared" si="24"/>
        <v>0</v>
      </c>
      <c r="Z80" s="55">
        <f t="shared" si="24"/>
        <v>0</v>
      </c>
      <c r="AA80" s="55">
        <f t="shared" si="24"/>
        <v>0</v>
      </c>
      <c r="AB80" s="55">
        <f t="shared" si="24"/>
        <v>0</v>
      </c>
      <c r="AC80" s="55">
        <f t="shared" si="24"/>
        <v>0</v>
      </c>
      <c r="AD80" s="55">
        <f t="shared" si="24"/>
        <v>0</v>
      </c>
      <c r="AE80" s="55">
        <f t="shared" si="24"/>
        <v>0</v>
      </c>
      <c r="AF80" s="55">
        <f t="shared" si="24"/>
        <v>0</v>
      </c>
      <c r="AG80" s="55">
        <f t="shared" si="24"/>
        <v>0</v>
      </c>
      <c r="AH80" s="55">
        <f t="shared" si="24"/>
        <v>0</v>
      </c>
      <c r="AI80" s="55">
        <f t="shared" si="24"/>
        <v>0</v>
      </c>
      <c r="AJ80" s="55">
        <f t="shared" si="24"/>
        <v>0</v>
      </c>
      <c r="AK80" s="55">
        <f t="shared" si="24"/>
        <v>0</v>
      </c>
      <c r="AL80" s="55">
        <f t="shared" si="24"/>
        <v>0</v>
      </c>
      <c r="AM80" s="55">
        <f t="shared" si="24"/>
        <v>0</v>
      </c>
      <c r="AN80" s="55">
        <f t="shared" si="24"/>
        <v>0</v>
      </c>
      <c r="AO80" s="55">
        <f t="shared" si="24"/>
        <v>0</v>
      </c>
    </row>
    <row r="81" spans="3:41" x14ac:dyDescent="0.3">
      <c r="D81" s="40" t="s">
        <v>43</v>
      </c>
      <c r="E81" s="91">
        <f t="shared" si="17"/>
        <v>3592.9336637709434</v>
      </c>
      <c r="F81" s="92">
        <f t="shared" ref="F81:AO81" si="25">SUM(F75,F78,F72,F80)</f>
        <v>156.48599999999999</v>
      </c>
      <c r="G81" s="92">
        <f t="shared" si="25"/>
        <v>187.78319999999999</v>
      </c>
      <c r="H81" s="92">
        <f t="shared" si="25"/>
        <v>225.33983999999998</v>
      </c>
      <c r="I81" s="92">
        <f t="shared" si="25"/>
        <v>270.40780799999999</v>
      </c>
      <c r="J81" s="92">
        <f t="shared" si="25"/>
        <v>324.48936959999997</v>
      </c>
      <c r="K81" s="92">
        <f t="shared" si="25"/>
        <v>330.97915699199996</v>
      </c>
      <c r="L81" s="92">
        <f t="shared" si="25"/>
        <v>337.59874013183997</v>
      </c>
      <c r="M81" s="92">
        <f t="shared" si="25"/>
        <v>344.3507149344768</v>
      </c>
      <c r="N81" s="92">
        <f t="shared" si="25"/>
        <v>351.23772923316636</v>
      </c>
      <c r="O81" s="92">
        <f t="shared" si="25"/>
        <v>358.26248381782972</v>
      </c>
      <c r="P81" s="92">
        <f t="shared" si="25"/>
        <v>365.42773349418633</v>
      </c>
      <c r="Q81" s="92">
        <f t="shared" si="25"/>
        <v>372.73628816407006</v>
      </c>
      <c r="R81" s="92">
        <f t="shared" si="25"/>
        <v>380.19101392735149</v>
      </c>
      <c r="S81" s="92">
        <f t="shared" si="25"/>
        <v>387.79483420589855</v>
      </c>
      <c r="T81" s="92">
        <f t="shared" si="25"/>
        <v>395.55073089001655</v>
      </c>
      <c r="U81" s="92">
        <f t="shared" si="25"/>
        <v>403.46174550781689</v>
      </c>
      <c r="V81" s="92">
        <f t="shared" si="25"/>
        <v>411.53098041797324</v>
      </c>
      <c r="W81" s="92">
        <f t="shared" si="25"/>
        <v>419.7616000263327</v>
      </c>
      <c r="X81" s="92">
        <f t="shared" si="25"/>
        <v>428.15683202685938</v>
      </c>
      <c r="Y81" s="92">
        <f t="shared" si="25"/>
        <v>436.71996866739659</v>
      </c>
      <c r="Z81" s="92">
        <f t="shared" si="25"/>
        <v>0</v>
      </c>
      <c r="AA81" s="92">
        <f t="shared" si="25"/>
        <v>0</v>
      </c>
      <c r="AB81" s="92">
        <f t="shared" si="25"/>
        <v>0</v>
      </c>
      <c r="AC81" s="92">
        <f t="shared" si="25"/>
        <v>0</v>
      </c>
      <c r="AD81" s="92">
        <f t="shared" si="25"/>
        <v>0</v>
      </c>
      <c r="AE81" s="92">
        <f t="shared" si="25"/>
        <v>0</v>
      </c>
      <c r="AF81" s="92">
        <f t="shared" si="25"/>
        <v>0</v>
      </c>
      <c r="AG81" s="92">
        <f t="shared" si="25"/>
        <v>0</v>
      </c>
      <c r="AH81" s="92">
        <f t="shared" si="25"/>
        <v>0</v>
      </c>
      <c r="AI81" s="92">
        <f t="shared" si="25"/>
        <v>0</v>
      </c>
      <c r="AJ81" s="92">
        <f t="shared" si="25"/>
        <v>0</v>
      </c>
      <c r="AK81" s="92">
        <f t="shared" si="25"/>
        <v>0</v>
      </c>
      <c r="AL81" s="92">
        <f t="shared" si="25"/>
        <v>0</v>
      </c>
      <c r="AM81" s="92">
        <f t="shared" si="25"/>
        <v>0</v>
      </c>
      <c r="AN81" s="92">
        <f t="shared" si="25"/>
        <v>0</v>
      </c>
      <c r="AO81" s="92">
        <f t="shared" si="25"/>
        <v>0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61</v>
      </c>
      <c r="E83" s="48">
        <f>NPV($E$15,F83:AO83)*(1+$E$15)</f>
        <v>0</v>
      </c>
      <c r="F83" s="49">
        <f t="shared" ref="F83:AO83" si="26">-F8+F81</f>
        <v>0</v>
      </c>
      <c r="G83" s="49">
        <f t="shared" si="26"/>
        <v>0</v>
      </c>
      <c r="H83" s="49">
        <f t="shared" si="26"/>
        <v>0</v>
      </c>
      <c r="I83" s="49">
        <f t="shared" si="26"/>
        <v>0</v>
      </c>
      <c r="J83" s="49">
        <f t="shared" si="26"/>
        <v>0</v>
      </c>
      <c r="K83" s="49">
        <f t="shared" si="26"/>
        <v>0</v>
      </c>
      <c r="L83" s="49">
        <f t="shared" si="26"/>
        <v>0</v>
      </c>
      <c r="M83" s="49">
        <f t="shared" si="26"/>
        <v>0</v>
      </c>
      <c r="N83" s="49">
        <f t="shared" si="26"/>
        <v>0</v>
      </c>
      <c r="O83" s="49">
        <f t="shared" si="26"/>
        <v>0</v>
      </c>
      <c r="P83" s="49">
        <f t="shared" si="26"/>
        <v>0</v>
      </c>
      <c r="Q83" s="49">
        <f t="shared" si="26"/>
        <v>0</v>
      </c>
      <c r="R83" s="49">
        <f t="shared" si="26"/>
        <v>0</v>
      </c>
      <c r="S83" s="49">
        <f t="shared" si="26"/>
        <v>0</v>
      </c>
      <c r="T83" s="49">
        <f t="shared" si="26"/>
        <v>0</v>
      </c>
      <c r="U83" s="49">
        <f t="shared" si="26"/>
        <v>0</v>
      </c>
      <c r="V83" s="49">
        <f t="shared" si="26"/>
        <v>0</v>
      </c>
      <c r="W83" s="49">
        <f t="shared" si="26"/>
        <v>0</v>
      </c>
      <c r="X83" s="49">
        <f t="shared" si="26"/>
        <v>0</v>
      </c>
      <c r="Y83" s="49">
        <f t="shared" si="26"/>
        <v>0</v>
      </c>
      <c r="Z83" s="49">
        <f t="shared" si="26"/>
        <v>0</v>
      </c>
      <c r="AA83" s="49">
        <f t="shared" si="26"/>
        <v>0</v>
      </c>
      <c r="AB83" s="49">
        <f t="shared" si="26"/>
        <v>0</v>
      </c>
      <c r="AC83" s="49">
        <f t="shared" si="26"/>
        <v>0</v>
      </c>
      <c r="AD83" s="49">
        <f t="shared" si="26"/>
        <v>0</v>
      </c>
      <c r="AE83" s="49">
        <f t="shared" si="26"/>
        <v>0</v>
      </c>
      <c r="AF83" s="49">
        <f t="shared" si="26"/>
        <v>0</v>
      </c>
      <c r="AG83" s="49">
        <f t="shared" si="26"/>
        <v>0</v>
      </c>
      <c r="AH83" s="49">
        <f t="shared" si="26"/>
        <v>0</v>
      </c>
      <c r="AI83" s="49">
        <f t="shared" si="26"/>
        <v>0</v>
      </c>
      <c r="AJ83" s="49">
        <f t="shared" si="26"/>
        <v>0</v>
      </c>
      <c r="AK83" s="49">
        <f t="shared" si="26"/>
        <v>0</v>
      </c>
      <c r="AL83" s="49">
        <f t="shared" si="26"/>
        <v>0</v>
      </c>
      <c r="AM83" s="49">
        <f t="shared" si="26"/>
        <v>0</v>
      </c>
      <c r="AN83" s="49">
        <f t="shared" si="26"/>
        <v>0</v>
      </c>
      <c r="AO83" s="49">
        <f t="shared" si="26"/>
        <v>0</v>
      </c>
    </row>
    <row r="84" spans="3:41" x14ac:dyDescent="0.3">
      <c r="C84" s="34"/>
      <c r="D84" s="34" t="s">
        <v>44</v>
      </c>
      <c r="F84" s="49">
        <f>F22</f>
        <v>0</v>
      </c>
      <c r="G84" s="49">
        <f t="shared" ref="G84:AO84" si="27">G22</f>
        <v>0</v>
      </c>
      <c r="H84" s="49">
        <f t="shared" si="27"/>
        <v>0</v>
      </c>
      <c r="I84" s="49">
        <f t="shared" si="27"/>
        <v>0</v>
      </c>
      <c r="J84" s="49">
        <f t="shared" si="27"/>
        <v>0</v>
      </c>
      <c r="K84" s="49">
        <f t="shared" si="27"/>
        <v>0</v>
      </c>
      <c r="L84" s="49">
        <f t="shared" si="27"/>
        <v>0</v>
      </c>
      <c r="M84" s="49">
        <f t="shared" si="27"/>
        <v>0</v>
      </c>
      <c r="N84" s="49">
        <f t="shared" si="27"/>
        <v>0</v>
      </c>
      <c r="O84" s="49">
        <f t="shared" si="27"/>
        <v>0</v>
      </c>
      <c r="P84" s="49">
        <f t="shared" si="27"/>
        <v>0</v>
      </c>
      <c r="Q84" s="49">
        <f t="shared" si="27"/>
        <v>0</v>
      </c>
      <c r="R84" s="49">
        <f t="shared" si="27"/>
        <v>0</v>
      </c>
      <c r="S84" s="49">
        <f t="shared" si="27"/>
        <v>0</v>
      </c>
      <c r="T84" s="49">
        <f t="shared" si="27"/>
        <v>0</v>
      </c>
      <c r="U84" s="49">
        <f t="shared" si="27"/>
        <v>0</v>
      </c>
      <c r="V84" s="49">
        <f t="shared" si="27"/>
        <v>0</v>
      </c>
      <c r="W84" s="49">
        <f t="shared" si="27"/>
        <v>0</v>
      </c>
      <c r="X84" s="49">
        <f t="shared" si="27"/>
        <v>0</v>
      </c>
      <c r="Y84" s="49">
        <f t="shared" si="27"/>
        <v>0</v>
      </c>
      <c r="Z84" s="49">
        <f t="shared" si="27"/>
        <v>0</v>
      </c>
      <c r="AA84" s="49">
        <f t="shared" si="27"/>
        <v>0</v>
      </c>
      <c r="AB84" s="49">
        <f t="shared" si="27"/>
        <v>0</v>
      </c>
      <c r="AC84" s="49">
        <f t="shared" si="27"/>
        <v>0</v>
      </c>
      <c r="AD84" s="49">
        <f t="shared" si="27"/>
        <v>0</v>
      </c>
      <c r="AE84" s="49">
        <f t="shared" si="27"/>
        <v>0</v>
      </c>
      <c r="AF84" s="49">
        <f t="shared" si="27"/>
        <v>0</v>
      </c>
      <c r="AG84" s="49">
        <f t="shared" si="27"/>
        <v>0</v>
      </c>
      <c r="AH84" s="49">
        <f t="shared" si="27"/>
        <v>0</v>
      </c>
      <c r="AI84" s="49">
        <f t="shared" si="27"/>
        <v>0</v>
      </c>
      <c r="AJ84" s="49">
        <f t="shared" si="27"/>
        <v>0</v>
      </c>
      <c r="AK84" s="49">
        <f t="shared" si="27"/>
        <v>0</v>
      </c>
      <c r="AL84" s="49">
        <f t="shared" si="27"/>
        <v>0</v>
      </c>
      <c r="AM84" s="49">
        <f t="shared" si="27"/>
        <v>0</v>
      </c>
      <c r="AN84" s="49">
        <f t="shared" si="27"/>
        <v>0</v>
      </c>
      <c r="AO84" s="49">
        <f t="shared" si="27"/>
        <v>0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2F71-31EE-46DC-AC9F-0CFFF263A603}">
  <dimension ref="A1:AO92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35" width="9.44140625" style="34" bestFit="1" customWidth="1"/>
    <col min="36" max="16384" width="8.88671875" style="34"/>
  </cols>
  <sheetData>
    <row r="1" spans="1:41" x14ac:dyDescent="0.3">
      <c r="A1" s="40" t="s">
        <v>63</v>
      </c>
      <c r="D1" s="40"/>
    </row>
    <row r="2" spans="1:41" x14ac:dyDescent="0.3">
      <c r="A2" s="40" t="s">
        <v>72</v>
      </c>
      <c r="D2" s="40"/>
    </row>
    <row r="3" spans="1:41" x14ac:dyDescent="0.3">
      <c r="D3" s="59" t="s">
        <v>71</v>
      </c>
      <c r="E3" s="58" t="s">
        <v>54</v>
      </c>
      <c r="F3" s="57"/>
      <c r="G3" s="99" t="s">
        <v>37</v>
      </c>
      <c r="H3" s="57"/>
      <c r="I3" s="68" t="s">
        <v>55</v>
      </c>
      <c r="J3" s="78"/>
      <c r="K3" s="57"/>
      <c r="L3" s="83" t="s">
        <v>42</v>
      </c>
      <c r="M3" s="57"/>
    </row>
    <row r="4" spans="1:41" x14ac:dyDescent="0.3">
      <c r="A4" s="40"/>
      <c r="E4" s="58" t="s">
        <v>36</v>
      </c>
      <c r="F4" s="57"/>
      <c r="G4" s="99">
        <v>20</v>
      </c>
      <c r="H4" s="57" t="s">
        <v>33</v>
      </c>
      <c r="I4" s="68" t="s">
        <v>41</v>
      </c>
      <c r="J4" s="78"/>
      <c r="K4" s="57"/>
      <c r="L4" s="99">
        <v>10</v>
      </c>
      <c r="M4" s="57" t="s">
        <v>33</v>
      </c>
    </row>
    <row r="5" spans="1:41" x14ac:dyDescent="0.3">
      <c r="D5" s="40"/>
    </row>
    <row r="6" spans="1:41" x14ac:dyDescent="0.3">
      <c r="B6" s="41" t="s">
        <v>34</v>
      </c>
    </row>
    <row r="7" spans="1:41" x14ac:dyDescent="0.3">
      <c r="C7" s="40" t="s">
        <v>9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57</v>
      </c>
      <c r="F8" s="42">
        <f>'Portfolio$'!E6/10^6*1.1</f>
        <v>156.48599999999999</v>
      </c>
      <c r="G8" s="42">
        <f>F8*1.2</f>
        <v>187.78319999999999</v>
      </c>
      <c r="H8" s="42">
        <f t="shared" ref="H8:J8" si="1">G8*1.2</f>
        <v>225.33983999999998</v>
      </c>
      <c r="I8" s="42">
        <f t="shared" si="1"/>
        <v>270.40780799999999</v>
      </c>
      <c r="J8" s="42">
        <f t="shared" si="1"/>
        <v>324.48936959999997</v>
      </c>
      <c r="K8" s="42">
        <f>IF(K7-$F$7+1&gt;$G$4,0,J8*1.02)</f>
        <v>330.97915699199996</v>
      </c>
      <c r="L8" s="42">
        <f t="shared" ref="L8:Y8" si="2">IF(L7-$F$7+1&gt;$G$4,0,K8*1.02)</f>
        <v>337.59874013183997</v>
      </c>
      <c r="M8" s="42">
        <f t="shared" si="2"/>
        <v>344.3507149344768</v>
      </c>
      <c r="N8" s="42">
        <f t="shared" si="2"/>
        <v>351.23772923316636</v>
      </c>
      <c r="O8" s="42">
        <f t="shared" si="2"/>
        <v>358.26248381782972</v>
      </c>
      <c r="P8" s="42">
        <f t="shared" si="2"/>
        <v>365.42773349418633</v>
      </c>
      <c r="Q8" s="42">
        <f t="shared" si="2"/>
        <v>372.73628816407006</v>
      </c>
      <c r="R8" s="42">
        <f t="shared" si="2"/>
        <v>380.19101392735149</v>
      </c>
      <c r="S8" s="42">
        <f t="shared" si="2"/>
        <v>387.79483420589855</v>
      </c>
      <c r="T8" s="42">
        <f t="shared" si="2"/>
        <v>395.55073089001655</v>
      </c>
      <c r="U8" s="42">
        <f t="shared" si="2"/>
        <v>403.46174550781689</v>
      </c>
      <c r="V8" s="42">
        <f t="shared" si="2"/>
        <v>411.53098041797324</v>
      </c>
      <c r="W8" s="42">
        <f t="shared" si="2"/>
        <v>419.7616000263327</v>
      </c>
      <c r="X8" s="42">
        <f t="shared" si="2"/>
        <v>428.15683202685938</v>
      </c>
      <c r="Y8" s="42">
        <f t="shared" si="2"/>
        <v>436.71996866739659</v>
      </c>
    </row>
    <row r="9" spans="1:41" s="3" customFormat="1" ht="21" x14ac:dyDescent="0.25">
      <c r="B9" s="62"/>
      <c r="C9" s="60" t="s">
        <v>35</v>
      </c>
      <c r="F9" s="38" t="s">
        <v>17</v>
      </c>
      <c r="G9" s="39" t="s">
        <v>66</v>
      </c>
      <c r="H9" s="39" t="s">
        <v>52</v>
      </c>
      <c r="I9" s="63"/>
      <c r="J9" s="39" t="s">
        <v>67</v>
      </c>
      <c r="K9" s="39" t="s">
        <v>52</v>
      </c>
    </row>
    <row r="10" spans="1:41" x14ac:dyDescent="0.3">
      <c r="D10" s="34" t="s">
        <v>15</v>
      </c>
      <c r="F10" s="101">
        <v>0.64</v>
      </c>
      <c r="G10" s="102">
        <v>0.04</v>
      </c>
      <c r="H10" s="44">
        <f>F10*G10</f>
        <v>2.5600000000000001E-2</v>
      </c>
      <c r="I10" s="35"/>
      <c r="J10" s="80">
        <v>0.04</v>
      </c>
      <c r="K10" s="44">
        <f>$F10*J10</f>
        <v>2.5600000000000001E-2</v>
      </c>
    </row>
    <row r="11" spans="1:41" x14ac:dyDescent="0.3">
      <c r="D11" s="45" t="s">
        <v>16</v>
      </c>
      <c r="E11" s="45"/>
      <c r="F11" s="103">
        <v>0.36</v>
      </c>
      <c r="G11" s="104">
        <v>0.09</v>
      </c>
      <c r="H11" s="46">
        <f t="shared" ref="H11" si="3">F11*G11</f>
        <v>3.2399999999999998E-2</v>
      </c>
      <c r="I11" s="35"/>
      <c r="J11" s="81">
        <f>G11*H14</f>
        <v>0.12244897959183673</v>
      </c>
      <c r="K11" s="46">
        <f>$F11*J11</f>
        <v>4.4081632653061219E-2</v>
      </c>
    </row>
    <row r="12" spans="1:41" x14ac:dyDescent="0.3">
      <c r="D12" s="34" t="s">
        <v>42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38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39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58</v>
      </c>
      <c r="E15" s="100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59</v>
      </c>
      <c r="E16" s="106">
        <f>L4</f>
        <v>10</v>
      </c>
      <c r="F16" s="47" t="s">
        <v>33</v>
      </c>
      <c r="G16" s="44"/>
      <c r="H16" s="44"/>
      <c r="I16" s="35"/>
      <c r="J16" s="35"/>
    </row>
    <row r="17" spans="2:41" x14ac:dyDescent="0.3">
      <c r="B17" s="41" t="s">
        <v>60</v>
      </c>
      <c r="E17" s="35"/>
    </row>
    <row r="18" spans="2:41" x14ac:dyDescent="0.3">
      <c r="E18" s="61" t="s">
        <v>53</v>
      </c>
      <c r="F18" s="56">
        <f>F7</f>
        <v>2023</v>
      </c>
      <c r="G18" s="56">
        <f>F18+1</f>
        <v>2024</v>
      </c>
      <c r="H18" s="56">
        <f t="shared" ref="H18:AO18" si="4">G18+1</f>
        <v>2025</v>
      </c>
      <c r="I18" s="56">
        <f t="shared" si="4"/>
        <v>2026</v>
      </c>
      <c r="J18" s="56">
        <f t="shared" si="4"/>
        <v>2027</v>
      </c>
      <c r="K18" s="56">
        <f t="shared" si="4"/>
        <v>2028</v>
      </c>
      <c r="L18" s="56">
        <f t="shared" si="4"/>
        <v>2029</v>
      </c>
      <c r="M18" s="56">
        <f t="shared" si="4"/>
        <v>2030</v>
      </c>
      <c r="N18" s="56">
        <f t="shared" si="4"/>
        <v>2031</v>
      </c>
      <c r="O18" s="56">
        <f t="shared" si="4"/>
        <v>2032</v>
      </c>
      <c r="P18" s="56">
        <f t="shared" si="4"/>
        <v>2033</v>
      </c>
      <c r="Q18" s="56">
        <f t="shared" si="4"/>
        <v>2034</v>
      </c>
      <c r="R18" s="56">
        <f t="shared" si="4"/>
        <v>2035</v>
      </c>
      <c r="S18" s="56">
        <f t="shared" si="4"/>
        <v>2036</v>
      </c>
      <c r="T18" s="56">
        <f t="shared" si="4"/>
        <v>2037</v>
      </c>
      <c r="U18" s="56">
        <f t="shared" si="4"/>
        <v>2038</v>
      </c>
      <c r="V18" s="56">
        <f t="shared" si="4"/>
        <v>2039</v>
      </c>
      <c r="W18" s="56">
        <f t="shared" si="4"/>
        <v>2040</v>
      </c>
      <c r="X18" s="56">
        <f t="shared" si="4"/>
        <v>2041</v>
      </c>
      <c r="Y18" s="56">
        <f t="shared" si="4"/>
        <v>2042</v>
      </c>
      <c r="Z18" s="56">
        <f t="shared" si="4"/>
        <v>2043</v>
      </c>
      <c r="AA18" s="56">
        <f t="shared" si="4"/>
        <v>2044</v>
      </c>
      <c r="AB18" s="56">
        <f t="shared" si="4"/>
        <v>2045</v>
      </c>
      <c r="AC18" s="56">
        <f t="shared" si="4"/>
        <v>2046</v>
      </c>
      <c r="AD18" s="56">
        <f t="shared" si="4"/>
        <v>2047</v>
      </c>
      <c r="AE18" s="56">
        <f t="shared" si="4"/>
        <v>2048</v>
      </c>
      <c r="AF18" s="56">
        <f t="shared" si="4"/>
        <v>2049</v>
      </c>
      <c r="AG18" s="56">
        <f t="shared" si="4"/>
        <v>2050</v>
      </c>
      <c r="AH18" s="56">
        <f t="shared" si="4"/>
        <v>2051</v>
      </c>
      <c r="AI18" s="56">
        <f t="shared" si="4"/>
        <v>2052</v>
      </c>
      <c r="AJ18" s="56">
        <f t="shared" si="4"/>
        <v>2053</v>
      </c>
      <c r="AK18" s="56">
        <f t="shared" si="4"/>
        <v>2054</v>
      </c>
      <c r="AL18" s="56">
        <f t="shared" si="4"/>
        <v>2055</v>
      </c>
      <c r="AM18" s="56">
        <f t="shared" si="4"/>
        <v>2056</v>
      </c>
      <c r="AN18" s="56">
        <f t="shared" si="4"/>
        <v>2057</v>
      </c>
      <c r="AO18" s="56">
        <f t="shared" si="4"/>
        <v>2058</v>
      </c>
    </row>
    <row r="19" spans="2:41" x14ac:dyDescent="0.3">
      <c r="C19" s="40" t="s">
        <v>49</v>
      </c>
      <c r="E19" s="48">
        <f>NPV($E$15,F19:AO19)*(1+$E$15)</f>
        <v>0</v>
      </c>
      <c r="F19" s="53">
        <f t="shared" ref="F19:Y19" si="5">IF($G$3="Expense",F8,0)</f>
        <v>0</v>
      </c>
      <c r="G19" s="53">
        <f t="shared" si="5"/>
        <v>0</v>
      </c>
      <c r="H19" s="53">
        <f t="shared" si="5"/>
        <v>0</v>
      </c>
      <c r="I19" s="53">
        <f t="shared" si="5"/>
        <v>0</v>
      </c>
      <c r="J19" s="53">
        <f t="shared" si="5"/>
        <v>0</v>
      </c>
      <c r="K19" s="53">
        <f t="shared" si="5"/>
        <v>0</v>
      </c>
      <c r="L19" s="53">
        <f t="shared" si="5"/>
        <v>0</v>
      </c>
      <c r="M19" s="53">
        <f t="shared" si="5"/>
        <v>0</v>
      </c>
      <c r="N19" s="53">
        <f t="shared" si="5"/>
        <v>0</v>
      </c>
      <c r="O19" s="53">
        <f t="shared" si="5"/>
        <v>0</v>
      </c>
      <c r="P19" s="53">
        <f t="shared" si="5"/>
        <v>0</v>
      </c>
      <c r="Q19" s="53">
        <f t="shared" si="5"/>
        <v>0</v>
      </c>
      <c r="R19" s="53">
        <f t="shared" si="5"/>
        <v>0</v>
      </c>
      <c r="S19" s="53">
        <f t="shared" si="5"/>
        <v>0</v>
      </c>
      <c r="T19" s="53">
        <f t="shared" si="5"/>
        <v>0</v>
      </c>
      <c r="U19" s="53">
        <f t="shared" si="5"/>
        <v>0</v>
      </c>
      <c r="V19" s="53">
        <f t="shared" si="5"/>
        <v>0</v>
      </c>
      <c r="W19" s="53">
        <f t="shared" si="5"/>
        <v>0</v>
      </c>
      <c r="X19" s="53">
        <f t="shared" si="5"/>
        <v>0</v>
      </c>
      <c r="Y19" s="53">
        <f t="shared" si="5"/>
        <v>0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</row>
    <row r="20" spans="2:41" x14ac:dyDescent="0.3">
      <c r="C20" s="40" t="s">
        <v>50</v>
      </c>
    </row>
    <row r="21" spans="2:41" x14ac:dyDescent="0.3">
      <c r="D21" s="34" t="s">
        <v>51</v>
      </c>
      <c r="E21" s="48">
        <f>NPV($E$15,F21:AO21)*(1+$E$15)</f>
        <v>2640.8062428716439</v>
      </c>
      <c r="F21" s="49">
        <f>F8-F46-F19</f>
        <v>115.01720999999999</v>
      </c>
      <c r="G21" s="49">
        <f t="shared" ref="G21:Y21" si="6">G8-G46-G19</f>
        <v>138.02065199999998</v>
      </c>
      <c r="H21" s="49">
        <f t="shared" si="6"/>
        <v>165.62478239999999</v>
      </c>
      <c r="I21" s="49">
        <f t="shared" si="6"/>
        <v>198.74973888</v>
      </c>
      <c r="J21" s="49">
        <f t="shared" si="6"/>
        <v>238.49968665599999</v>
      </c>
      <c r="K21" s="49">
        <f t="shared" si="6"/>
        <v>243.26968038911997</v>
      </c>
      <c r="L21" s="49">
        <f t="shared" si="6"/>
        <v>248.13507399690238</v>
      </c>
      <c r="M21" s="49">
        <f t="shared" si="6"/>
        <v>253.09777547684044</v>
      </c>
      <c r="N21" s="49">
        <f t="shared" si="6"/>
        <v>258.15973098637727</v>
      </c>
      <c r="O21" s="49">
        <f t="shared" si="6"/>
        <v>263.32292560610483</v>
      </c>
      <c r="P21" s="49">
        <f t="shared" si="6"/>
        <v>268.58938411822692</v>
      </c>
      <c r="Q21" s="49">
        <f t="shared" si="6"/>
        <v>273.9611718005915</v>
      </c>
      <c r="R21" s="49">
        <f t="shared" si="6"/>
        <v>279.44039523660331</v>
      </c>
      <c r="S21" s="49">
        <f t="shared" si="6"/>
        <v>285.02920314133542</v>
      </c>
      <c r="T21" s="49">
        <f t="shared" si="6"/>
        <v>290.72978720416216</v>
      </c>
      <c r="U21" s="49">
        <f t="shared" si="6"/>
        <v>296.54438294824541</v>
      </c>
      <c r="V21" s="49">
        <f t="shared" si="6"/>
        <v>302.47527060721029</v>
      </c>
      <c r="W21" s="49">
        <f t="shared" si="6"/>
        <v>308.52477601935453</v>
      </c>
      <c r="X21" s="49">
        <f t="shared" si="6"/>
        <v>314.69527153974161</v>
      </c>
      <c r="Y21" s="49">
        <f t="shared" si="6"/>
        <v>320.9891769705365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62</v>
      </c>
      <c r="E22" s="48"/>
      <c r="F22" s="49">
        <f t="shared" ref="F22:AO22" si="7">E22+F21-F44</f>
        <v>115.01720999999999</v>
      </c>
      <c r="G22" s="49">
        <f t="shared" si="7"/>
        <v>241.53614099999996</v>
      </c>
      <c r="H22" s="49">
        <f t="shared" si="7"/>
        <v>381.85713719999995</v>
      </c>
      <c r="I22" s="49">
        <f t="shared" si="7"/>
        <v>538.74061163999988</v>
      </c>
      <c r="J22" s="49">
        <f t="shared" si="7"/>
        <v>715.49905996799987</v>
      </c>
      <c r="K22" s="49">
        <f t="shared" si="7"/>
        <v>873.17753336351984</v>
      </c>
      <c r="L22" s="49">
        <f t="shared" si="7"/>
        <v>1011.3944323279102</v>
      </c>
      <c r="M22" s="49">
        <f t="shared" si="7"/>
        <v>1129.7605253725485</v>
      </c>
      <c r="N22" s="49">
        <f t="shared" si="7"/>
        <v>1227.8787963790396</v>
      </c>
      <c r="O22" s="49">
        <f t="shared" si="7"/>
        <v>1305.3442889066205</v>
      </c>
      <c r="P22" s="49">
        <f t="shared" si="7"/>
        <v>1361.743947385713</v>
      </c>
      <c r="Q22" s="49">
        <f t="shared" si="7"/>
        <v>1408.1581761353473</v>
      </c>
      <c r="R22" s="49">
        <f t="shared" si="7"/>
        <v>1446.4575763409343</v>
      </c>
      <c r="S22" s="49">
        <f t="shared" si="7"/>
        <v>1478.9642231675932</v>
      </c>
      <c r="T22" s="49">
        <f t="shared" si="7"/>
        <v>1508.5435076309452</v>
      </c>
      <c r="U22" s="49">
        <f t="shared" si="7"/>
        <v>1538.714377783564</v>
      </c>
      <c r="V22" s="49">
        <f t="shared" si="7"/>
        <v>1569.4886653392355</v>
      </c>
      <c r="W22" s="49">
        <f t="shared" si="7"/>
        <v>1600.8784386460202</v>
      </c>
      <c r="X22" s="49">
        <f t="shared" si="7"/>
        <v>1632.8960074189404</v>
      </c>
      <c r="Y22" s="49">
        <f t="shared" si="7"/>
        <v>1665.5539275673191</v>
      </c>
      <c r="Z22" s="49">
        <f t="shared" si="7"/>
        <v>1371.4560456087183</v>
      </c>
      <c r="AA22" s="49">
        <f t="shared" si="7"/>
        <v>1104.2171020619403</v>
      </c>
      <c r="AB22" s="49">
        <f t="shared" si="7"/>
        <v>864.3742756952214</v>
      </c>
      <c r="AC22" s="49">
        <f t="shared" si="7"/>
        <v>652.47548885216281</v>
      </c>
      <c r="AD22" s="49">
        <f t="shared" si="7"/>
        <v>469.0796223232378</v>
      </c>
      <c r="AE22" s="49">
        <f t="shared" si="7"/>
        <v>314.75673451472898</v>
      </c>
      <c r="AF22" s="49">
        <f t="shared" si="7"/>
        <v>190.08828500104468</v>
      </c>
      <c r="AG22" s="49">
        <f t="shared" si="7"/>
        <v>95.667362548081414</v>
      </c>
      <c r="AH22" s="49">
        <f t="shared" si="7"/>
        <v>32.098917697053601</v>
      </c>
      <c r="AI22" s="49">
        <f t="shared" si="7"/>
        <v>0</v>
      </c>
      <c r="AJ22" s="49">
        <f t="shared" si="7"/>
        <v>0</v>
      </c>
      <c r="AK22" s="49">
        <f t="shared" si="7"/>
        <v>0</v>
      </c>
      <c r="AL22" s="49">
        <f t="shared" si="7"/>
        <v>0</v>
      </c>
      <c r="AM22" s="49">
        <f t="shared" si="7"/>
        <v>0</v>
      </c>
      <c r="AN22" s="49">
        <f t="shared" si="7"/>
        <v>0</v>
      </c>
      <c r="AO22" s="49">
        <f t="shared" si="7"/>
        <v>0</v>
      </c>
    </row>
    <row r="23" spans="2:41" x14ac:dyDescent="0.3">
      <c r="C23" s="40" t="s">
        <v>40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10</v>
      </c>
      <c r="E24" s="48">
        <f>NPV($E$15,F24:AO24)*(1+$E$15)</f>
        <v>86.539698236541355</v>
      </c>
      <c r="F24" s="49"/>
      <c r="G24" s="49">
        <f>IF(G$18-F$18&lt;=$E$16,F$21/$E$16,0)</f>
        <v>11.501721</v>
      </c>
      <c r="H24" s="49">
        <f>IF(H$18-F$18&lt;=$E$16,F$21/$E$16,0)</f>
        <v>11.501721</v>
      </c>
      <c r="I24" s="49">
        <f>IF(I$18-F$18&lt;=$E$16,F$21/$E$16,0)</f>
        <v>11.501721</v>
      </c>
      <c r="J24" s="49">
        <f>IF(J$18-F$18&lt;=$E$16,F$21/$E$16,0)</f>
        <v>11.501721</v>
      </c>
      <c r="K24" s="49">
        <f>IF(K$18-F$18&lt;=$E$16,F$21/$E$16,0)</f>
        <v>11.501721</v>
      </c>
      <c r="L24" s="49">
        <f>IF(L$18-F$18&lt;=$E$16,F$21/$E$16,0)</f>
        <v>11.501721</v>
      </c>
      <c r="M24" s="49">
        <f>IF(M$18-F$18&lt;=$E$16,F$21/$E$16,0)</f>
        <v>11.501721</v>
      </c>
      <c r="N24" s="49">
        <f>IF(N$18-F$18&lt;=$E$16,F$21/$E$16,0)</f>
        <v>11.501721</v>
      </c>
      <c r="O24" s="49">
        <f>IF(O$18-F$18&lt;=$E$16,F$21/$E$16,0)</f>
        <v>11.501721</v>
      </c>
      <c r="P24" s="49">
        <f>IF(P$18-F$18&lt;=$E$16,F$21/$E$16,0)</f>
        <v>11.501721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11</v>
      </c>
      <c r="E25" s="48">
        <f t="shared" ref="E25:E44" si="8">NPV($E$15,F25:AO25)*(1+$E$15)</f>
        <v>103.84763788384963</v>
      </c>
      <c r="F25" s="49"/>
      <c r="G25" s="49"/>
      <c r="H25" s="49">
        <f>IF(H$18-G$18&lt;=$E$16,G$21/$E$16,0)</f>
        <v>13.802065199999998</v>
      </c>
      <c r="I25" s="49">
        <f>IF(I$18-G$18&lt;=$E$16,G$21/$E$16,0)</f>
        <v>13.802065199999998</v>
      </c>
      <c r="J25" s="49">
        <f>IF(J$18-G$18&lt;=$E$16,G$21/$E$16,0)</f>
        <v>13.802065199999998</v>
      </c>
      <c r="K25" s="49">
        <f>IF(K$18-G$18&lt;=$E$16,G$21/$E$16,0)</f>
        <v>13.802065199999998</v>
      </c>
      <c r="L25" s="49">
        <f>IF(L$18-G$18&lt;=$E$16,G$21/$E$16,0)</f>
        <v>13.802065199999998</v>
      </c>
      <c r="M25" s="49">
        <f>IF(M$18-G$18&lt;=$E$16,G$21/$E$16,0)</f>
        <v>13.802065199999998</v>
      </c>
      <c r="N25" s="49">
        <f>IF(N$18-G$18&lt;=$E$16,G$21/$E$16,0)</f>
        <v>13.802065199999998</v>
      </c>
      <c r="O25" s="49">
        <f>IF(O$18-G$18&lt;=$E$16,G$21/$E$16,0)</f>
        <v>13.802065199999998</v>
      </c>
      <c r="P25" s="49">
        <f>IF(P$18-G$18&lt;=$E$16,G$21/$E$16,0)</f>
        <v>13.802065199999998</v>
      </c>
      <c r="Q25" s="49">
        <f>IF(Q$18-G$18&lt;=$E$16,G$21/$E$16,0)</f>
        <v>13.802065199999998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12</v>
      </c>
      <c r="E26" s="48">
        <f t="shared" si="8"/>
        <v>124.61716546061953</v>
      </c>
      <c r="F26" s="49"/>
      <c r="G26" s="49"/>
      <c r="H26" s="49"/>
      <c r="I26" s="49">
        <f>IF(I$18-H$18&lt;=$E$16,H$21/$E$16,0)</f>
        <v>16.562478239999997</v>
      </c>
      <c r="J26" s="49">
        <f>IF(J$18-H$18&lt;=$E$16,H$21/$E$16,0)</f>
        <v>16.562478239999997</v>
      </c>
      <c r="K26" s="49">
        <f>IF(K$18-H$18&lt;=$E$16,H$21/$E$16,0)</f>
        <v>16.562478239999997</v>
      </c>
      <c r="L26" s="49">
        <f>IF(L$18-H$18&lt;=$E$16,H$21/$E$16,0)</f>
        <v>16.562478239999997</v>
      </c>
      <c r="M26" s="49">
        <f>IF(M$18-H$18&lt;=$E$16,H$21/$E$16,0)</f>
        <v>16.562478239999997</v>
      </c>
      <c r="N26" s="49">
        <f>IF(N$18-H$18&lt;=$E$16,H$21/$E$16,0)</f>
        <v>16.562478239999997</v>
      </c>
      <c r="O26" s="49">
        <f>IF(O$18-H$18&lt;=$E$16,H$21/$E$16,0)</f>
        <v>16.562478239999997</v>
      </c>
      <c r="P26" s="49">
        <f>IF(P$18-H$18&lt;=$E$16,H$21/$E$16,0)</f>
        <v>16.562478239999997</v>
      </c>
      <c r="Q26" s="49">
        <f>IF(Q$18-H$18&lt;=$E$16,H$21/$E$16,0)</f>
        <v>16.562478239999997</v>
      </c>
      <c r="R26" s="49">
        <f>IF(R$18-H$18&lt;=$E$16,H$21/$E$16,0)</f>
        <v>16.562478239999997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13</v>
      </c>
      <c r="E27" s="48">
        <f t="shared" si="8"/>
        <v>149.54059855274346</v>
      </c>
      <c r="F27" s="49"/>
      <c r="G27" s="49"/>
      <c r="H27" s="49"/>
      <c r="I27" s="49"/>
      <c r="J27" s="49">
        <f>IF(J$18-I$18&lt;=$E$16,I$21/$E$16,0)</f>
        <v>19.874973888</v>
      </c>
      <c r="K27" s="49">
        <f>IF(K$18-I$18&lt;=$E$16,I$21/$E$16,0)</f>
        <v>19.874973888</v>
      </c>
      <c r="L27" s="49">
        <f>IF(L$18-I$18&lt;=$E$16,I$21/$E$16,0)</f>
        <v>19.874973888</v>
      </c>
      <c r="M27" s="49">
        <f>IF(M$18-I$18&lt;=$E$16,I$21/$E$16,0)</f>
        <v>19.874973888</v>
      </c>
      <c r="N27" s="49">
        <f>IF(N$18-I$18&lt;=$E$16,I$21/$E$16,0)</f>
        <v>19.874973888</v>
      </c>
      <c r="O27" s="49">
        <f>IF(O$18-I$18&lt;=$E$16,I$21/$E$16,0)</f>
        <v>19.874973888</v>
      </c>
      <c r="P27" s="49">
        <f>IF(P$18-I$18&lt;=$E$16,I$21/$E$16,0)</f>
        <v>19.874973888</v>
      </c>
      <c r="Q27" s="49">
        <f>IF(Q$18-I$18&lt;=$E$16,I$21/$E$16,0)</f>
        <v>19.874973888</v>
      </c>
      <c r="R27" s="49">
        <f>IF(R$18-I$18&lt;=$E$16,I$21/$E$16,0)</f>
        <v>19.874973888</v>
      </c>
      <c r="S27" s="49">
        <f>IF(S$18-I$18&lt;=$E$16,I$21/$E$16,0)</f>
        <v>19.874973888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14</v>
      </c>
      <c r="E28" s="52">
        <f t="shared" si="8"/>
        <v>179.44871826329214</v>
      </c>
      <c r="F28" s="53"/>
      <c r="G28" s="53"/>
      <c r="H28" s="53"/>
      <c r="I28" s="53"/>
      <c r="J28" s="53"/>
      <c r="K28" s="49">
        <f>IF(K$18-J$18&lt;=$E$16,J$21/$E$16,0)</f>
        <v>23.849968665599999</v>
      </c>
      <c r="L28" s="49">
        <f>IF(L$18-J$18&lt;=$E$16,J$21/$E$16,0)</f>
        <v>23.849968665599999</v>
      </c>
      <c r="M28" s="49">
        <f>IF(M$18-J$18&lt;=$E$16,J$21/$E$16,0)</f>
        <v>23.849968665599999</v>
      </c>
      <c r="N28" s="49">
        <f>IF(N$18-J$18&lt;=$E$16,J$21/$E$16,0)</f>
        <v>23.849968665599999</v>
      </c>
      <c r="O28" s="49">
        <f>IF(O$18-J$18&lt;=$E$16,J$21/$E$16,0)</f>
        <v>23.849968665599999</v>
      </c>
      <c r="P28" s="49">
        <f>IF(P$18-J$18&lt;=$E$16,J$21/$E$16,0)</f>
        <v>23.849968665599999</v>
      </c>
      <c r="Q28" s="49">
        <f>IF(Q$18-J$18&lt;=$E$16,J$21/$E$16,0)</f>
        <v>23.849968665599999</v>
      </c>
      <c r="R28" s="49">
        <f>IF(R$18-J$18&lt;=$E$16,J$21/$E$16,0)</f>
        <v>23.849968665599999</v>
      </c>
      <c r="S28" s="49">
        <f>IF(S$18-J$18&lt;=$E$16,J$21/$E$16,0)</f>
        <v>23.849968665599999</v>
      </c>
      <c r="T28" s="49">
        <f>IF(T$18-J$18&lt;=$E$16,J$21/$E$16,0)</f>
        <v>23.849968665599999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18</v>
      </c>
      <c r="E29" s="52">
        <f t="shared" si="8"/>
        <v>183.03769262855798</v>
      </c>
      <c r="F29" s="53"/>
      <c r="G29" s="53"/>
      <c r="H29" s="53"/>
      <c r="I29" s="53"/>
      <c r="J29" s="53"/>
      <c r="K29" s="42"/>
      <c r="L29" s="49">
        <f>IF(L$18-K$18&lt;=$E$16,K$21/$E$16,0)</f>
        <v>24.326968038911996</v>
      </c>
      <c r="M29" s="49">
        <f>IF(M$18-K$18&lt;=$E$16,K$21/$E$16,0)</f>
        <v>24.326968038911996</v>
      </c>
      <c r="N29" s="49">
        <f>IF(N$18-K$18&lt;=$E$16,K$21/$E$16,0)</f>
        <v>24.326968038911996</v>
      </c>
      <c r="O29" s="49">
        <f>IF(O$18-K$18&lt;=$E$16,K$21/$E$16,0)</f>
        <v>24.326968038911996</v>
      </c>
      <c r="P29" s="49">
        <f>IF(P$18-K$18&lt;=$E$16,K$21/$E$16,0)</f>
        <v>24.326968038911996</v>
      </c>
      <c r="Q29" s="49">
        <f>IF(Q$18-K$18&lt;=$E$16,K$21/$E$16,0)</f>
        <v>24.326968038911996</v>
      </c>
      <c r="R29" s="49">
        <f>IF(R$18-K$18&lt;=$E$16,K$21/$E$16,0)</f>
        <v>24.326968038911996</v>
      </c>
      <c r="S29" s="49">
        <f>IF(S$18-K$18&lt;=$E$16,K$21/$E$16,0)</f>
        <v>24.326968038911996</v>
      </c>
      <c r="T29" s="49">
        <f>IF(T$18-K$18&lt;=$E$16,K$21/$E$16,0)</f>
        <v>24.326968038911996</v>
      </c>
      <c r="U29" s="49">
        <f>IF(U$18-K$18&lt;=$E$16,K$21/$E$16,0)</f>
        <v>24.326968038911996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19</v>
      </c>
      <c r="E30" s="52">
        <f t="shared" si="8"/>
        <v>186.69844648112911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24.813507399690238</v>
      </c>
      <c r="N30" s="49">
        <f>IF(N$18-L$18&lt;=$E$16,L$21/$E$16,0)</f>
        <v>24.813507399690238</v>
      </c>
      <c r="O30" s="49">
        <f>IF(O$18-L$18&lt;=$E$16,L$21/$E$16,0)</f>
        <v>24.813507399690238</v>
      </c>
      <c r="P30" s="49">
        <f>IF(P$18-L$18&lt;=$E$16,L$21/$E$16,0)</f>
        <v>24.813507399690238</v>
      </c>
      <c r="Q30" s="49">
        <f>IF(Q$18-L$18&lt;=$E$16,L$21/$E$16,0)</f>
        <v>24.813507399690238</v>
      </c>
      <c r="R30" s="49">
        <f>IF(R$18-L$18&lt;=$E$16,L$21/$E$16,0)</f>
        <v>24.813507399690238</v>
      </c>
      <c r="S30" s="49">
        <f>IF(S$18-L$18&lt;=$E$16,L$21/$E$16,0)</f>
        <v>24.813507399690238</v>
      </c>
      <c r="T30" s="49">
        <f>IF(T$18-L$18&lt;=$E$16,L$21/$E$16,0)</f>
        <v>24.813507399690238</v>
      </c>
      <c r="U30" s="49">
        <f>IF(U$18-L$18&lt;=$E$16,L$21/$E$16,0)</f>
        <v>24.813507399690238</v>
      </c>
      <c r="V30" s="49">
        <f>IF(V$18-L$18&lt;=$E$16,L$21/$E$16,0)</f>
        <v>24.813507399690238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20</v>
      </c>
      <c r="E31" s="52">
        <f t="shared" si="8"/>
        <v>190.43241541075173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25.309777547684043</v>
      </c>
      <c r="O31" s="49">
        <f>IF(O$18-M$18&lt;=$E$16,M$21/$E$16,0)</f>
        <v>25.309777547684043</v>
      </c>
      <c r="P31" s="49">
        <f>IF(P$18-M$18&lt;=$E$16,M$21/$E$16,0)</f>
        <v>25.309777547684043</v>
      </c>
      <c r="Q31" s="49">
        <f>IF(Q$18-M$18&lt;=$E$16,M$21/$E$16,0)</f>
        <v>25.309777547684043</v>
      </c>
      <c r="R31" s="49">
        <f>IF(R$18-M$18&lt;=$E$16,M$21/$E$16,0)</f>
        <v>25.309777547684043</v>
      </c>
      <c r="S31" s="49">
        <f>IF(S$18-M$18&lt;=$E$16,M$21/$E$16,0)</f>
        <v>25.309777547684043</v>
      </c>
      <c r="T31" s="49">
        <f>IF(T$18-M$18&lt;=$E$16,M$21/$E$16,0)</f>
        <v>25.309777547684043</v>
      </c>
      <c r="U31" s="49">
        <f>IF(U$18-M$18&lt;=$E$16,M$21/$E$16,0)</f>
        <v>25.309777547684043</v>
      </c>
      <c r="V31" s="49">
        <f>IF(V$18-M$18&lt;=$E$16,M$21/$E$16,0)</f>
        <v>25.309777547684043</v>
      </c>
      <c r="W31" s="49">
        <f>IF(W$18-M$18&lt;=$E$16,M$21/$E$16,0)</f>
        <v>25.309777547684043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21</v>
      </c>
      <c r="E32" s="52">
        <f t="shared" si="8"/>
        <v>194.24106371896676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25.815973098637727</v>
      </c>
      <c r="P32" s="49">
        <f>IF(P$18-N$18&lt;=$E$16,N$21/$E$16,0)</f>
        <v>25.815973098637727</v>
      </c>
      <c r="Q32" s="49">
        <f>IF(Q$18-N$18&lt;=$E$16,N$21/$E$16,0)</f>
        <v>25.815973098637727</v>
      </c>
      <c r="R32" s="49">
        <f>IF(R$18-N$18&lt;=$E$16,N$21/$E$16,0)</f>
        <v>25.815973098637727</v>
      </c>
      <c r="S32" s="49">
        <f>IF(S$18-N$18&lt;=$E$16,N$21/$E$16,0)</f>
        <v>25.815973098637727</v>
      </c>
      <c r="T32" s="49">
        <f>IF(T$18-N$18&lt;=$E$16,N$21/$E$16,0)</f>
        <v>25.815973098637727</v>
      </c>
      <c r="U32" s="49">
        <f>IF(U$18-N$18&lt;=$E$16,N$21/$E$16,0)</f>
        <v>25.815973098637727</v>
      </c>
      <c r="V32" s="49">
        <f>IF(V$18-N$18&lt;=$E$16,N$21/$E$16,0)</f>
        <v>25.815973098637727</v>
      </c>
      <c r="W32" s="49">
        <f>IF(W$18-N$18&lt;=$E$16,N$21/$E$16,0)</f>
        <v>25.815973098637727</v>
      </c>
      <c r="X32" s="49">
        <f>IF(X$18-N$18&lt;=$E$16,N$21/$E$16,0)</f>
        <v>25.815973098637727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22</v>
      </c>
      <c r="E33" s="52">
        <f t="shared" si="8"/>
        <v>198.12588499334612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26.332292560610483</v>
      </c>
      <c r="Q33" s="49">
        <f>IF(Q$18-O$18&lt;=$E$16,O$21/$E$16,0)</f>
        <v>26.332292560610483</v>
      </c>
      <c r="R33" s="49">
        <f>IF(R$18-O$18&lt;=$E$16,O$21/$E$16,0)</f>
        <v>26.332292560610483</v>
      </c>
      <c r="S33" s="49">
        <f>IF(S$18-O$18&lt;=$E$16,O$21/$E$16,0)</f>
        <v>26.332292560610483</v>
      </c>
      <c r="T33" s="49">
        <f>IF(T$18-O$18&lt;=$E$16,O$21/$E$16,0)</f>
        <v>26.332292560610483</v>
      </c>
      <c r="U33" s="49">
        <f>IF(U$18-O$18&lt;=$E$16,O$21/$E$16,0)</f>
        <v>26.332292560610483</v>
      </c>
      <c r="V33" s="49">
        <f>IF(V$18-O$18&lt;=$E$16,O$21/$E$16,0)</f>
        <v>26.332292560610483</v>
      </c>
      <c r="W33" s="49">
        <f>IF(W$18-O$18&lt;=$E$16,O$21/$E$16,0)</f>
        <v>26.332292560610483</v>
      </c>
      <c r="X33" s="49">
        <f>IF(X$18-O$18&lt;=$E$16,O$21/$E$16,0)</f>
        <v>26.332292560610483</v>
      </c>
      <c r="Y33" s="49">
        <f>IF(Y$18-O$18&lt;=$E$16,O$21/$E$16,0)</f>
        <v>26.332292560610483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23</v>
      </c>
      <c r="E34" s="52">
        <f t="shared" si="8"/>
        <v>202.08840269321306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26.858938411822692</v>
      </c>
      <c r="R34" s="49">
        <f>IF(R$18-P$18&lt;=$E$16,P$21/$E$16,0)</f>
        <v>26.858938411822692</v>
      </c>
      <c r="S34" s="49">
        <f>IF(S$18-P$18&lt;=$E$16,P$21/$E$16,0)</f>
        <v>26.858938411822692</v>
      </c>
      <c r="T34" s="49">
        <f>IF(T$18-P$18&lt;=$E$16,P$21/$E$16,0)</f>
        <v>26.858938411822692</v>
      </c>
      <c r="U34" s="49">
        <f>IF(U$18-P$18&lt;=$E$16,P$21/$E$16,0)</f>
        <v>26.858938411822692</v>
      </c>
      <c r="V34" s="49">
        <f>IF(V$18-P$18&lt;=$E$16,P$21/$E$16,0)</f>
        <v>26.858938411822692</v>
      </c>
      <c r="W34" s="49">
        <f>IF(W$18-P$18&lt;=$E$16,P$21/$E$16,0)</f>
        <v>26.858938411822692</v>
      </c>
      <c r="X34" s="49">
        <f>IF(X$18-P$18&lt;=$E$16,P$21/$E$16,0)</f>
        <v>26.858938411822692</v>
      </c>
      <c r="Y34" s="49">
        <f>IF(Y$18-P$18&lt;=$E$16,P$21/$E$16,0)</f>
        <v>26.858938411822692</v>
      </c>
      <c r="Z34" s="49">
        <f>IF(Z$18-P$18&lt;=$E$16,P$21/$E$16,0)</f>
        <v>26.858938411822692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24</v>
      </c>
      <c r="E35" s="52">
        <f t="shared" si="8"/>
        <v>206.13017074707736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27.39611718005915</v>
      </c>
      <c r="S35" s="49">
        <f>IF(S$18-Q$18&lt;=$E$16,Q$21/$E$16,0)</f>
        <v>27.39611718005915</v>
      </c>
      <c r="T35" s="49">
        <f>IF(T$18-Q$18&lt;=$E$16,Q$21/$E$16,0)</f>
        <v>27.39611718005915</v>
      </c>
      <c r="U35" s="49">
        <f>IF(U$18-Q$18&lt;=$E$16,Q$21/$E$16,0)</f>
        <v>27.39611718005915</v>
      </c>
      <c r="V35" s="49">
        <f>IF(V$18-Q$18&lt;=$E$16,Q$21/$E$16,0)</f>
        <v>27.39611718005915</v>
      </c>
      <c r="W35" s="49">
        <f>IF(W$18-Q$18&lt;=$E$16,Q$21/$E$16,0)</f>
        <v>27.39611718005915</v>
      </c>
      <c r="X35" s="49">
        <f>IF(X$18-Q$18&lt;=$E$16,Q$21/$E$16,0)</f>
        <v>27.39611718005915</v>
      </c>
      <c r="Y35" s="49">
        <f>IF(Y$18-Q$18&lt;=$E$16,Q$21/$E$16,0)</f>
        <v>27.39611718005915</v>
      </c>
      <c r="Z35" s="49">
        <f>IF(Z$18-Q$18&lt;=$E$16,Q$21/$E$16,0)</f>
        <v>27.39611718005915</v>
      </c>
      <c r="AA35" s="49">
        <f>IF(AA$18-Q$18&lt;=$E$16,Q$21/$E$16,0)</f>
        <v>27.39611718005915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25</v>
      </c>
      <c r="E36" s="52">
        <f t="shared" si="8"/>
        <v>210.25277416201888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27.944039523660329</v>
      </c>
      <c r="T36" s="49">
        <f>IF(T$18-R$18&lt;=$E$16,R$21/$E$16,0)</f>
        <v>27.944039523660329</v>
      </c>
      <c r="U36" s="49">
        <f>IF(U$18-R$18&lt;=$E$16,R$21/$E$16,0)</f>
        <v>27.944039523660329</v>
      </c>
      <c r="V36" s="49">
        <f>IF(V$18-R$18&lt;=$E$16,R$21/$E$16,0)</f>
        <v>27.944039523660329</v>
      </c>
      <c r="W36" s="49">
        <f>IF(W$18-R$18&lt;=$E$16,R$21/$E$16,0)</f>
        <v>27.944039523660329</v>
      </c>
      <c r="X36" s="49">
        <f>IF(X$18-R$18&lt;=$E$16,R$21/$E$16,0)</f>
        <v>27.944039523660329</v>
      </c>
      <c r="Y36" s="49">
        <f>IF(Y$18-R$18&lt;=$E$16,R$21/$E$16,0)</f>
        <v>27.944039523660329</v>
      </c>
      <c r="Z36" s="49">
        <f>IF(Z$18-R$18&lt;=$E$16,R$21/$E$16,0)</f>
        <v>27.944039523660329</v>
      </c>
      <c r="AA36" s="49">
        <f>IF(AA$18-R$18&lt;=$E$16,R$21/$E$16,0)</f>
        <v>27.944039523660329</v>
      </c>
      <c r="AB36" s="49">
        <f>IF(AB$18-R$18&lt;=$E$16,R$21/$E$16,0)</f>
        <v>27.944039523660329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26</v>
      </c>
      <c r="E37" s="52">
        <f t="shared" si="8"/>
        <v>214.4578296452593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28.50292031413354</v>
      </c>
      <c r="U37" s="49">
        <f>IF(U$18-S$18&lt;=$E$16,S$21/$E$16,0)</f>
        <v>28.50292031413354</v>
      </c>
      <c r="V37" s="49">
        <f>IF(V$18-S$18&lt;=$E$16,S$21/$E$16,0)</f>
        <v>28.50292031413354</v>
      </c>
      <c r="W37" s="49">
        <f>IF(W$18-S$18&lt;=$E$16,S$21/$E$16,0)</f>
        <v>28.50292031413354</v>
      </c>
      <c r="X37" s="49">
        <f>IF(X$18-S$18&lt;=$E$16,S$21/$E$16,0)</f>
        <v>28.50292031413354</v>
      </c>
      <c r="Y37" s="49">
        <f>IF(Y$18-S$18&lt;=$E$16,S$21/$E$16,0)</f>
        <v>28.50292031413354</v>
      </c>
      <c r="Z37" s="49">
        <f>IF(Z$18-S$18&lt;=$E$16,S$21/$E$16,0)</f>
        <v>28.50292031413354</v>
      </c>
      <c r="AA37" s="49">
        <f>IF(AA$18-S$18&lt;=$E$16,S$21/$E$16,0)</f>
        <v>28.50292031413354</v>
      </c>
      <c r="AB37" s="49">
        <f>IF(AB$18-S$18&lt;=$E$16,S$21/$E$16,0)</f>
        <v>28.50292031413354</v>
      </c>
      <c r="AC37" s="49">
        <f>IF(AC$18-S$18&lt;=$E$16,S$21/$E$16,0)</f>
        <v>28.50292031413354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27</v>
      </c>
      <c r="E38" s="52">
        <f t="shared" si="8"/>
        <v>218.74698623816451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29.072978720416216</v>
      </c>
      <c r="V38" s="49">
        <f>IF(V$18-T$18&lt;=$E$16,T$21/$E$16,0)</f>
        <v>29.072978720416216</v>
      </c>
      <c r="W38" s="49">
        <f>IF(W$18-T$18&lt;=$E$16,T$21/$E$16,0)</f>
        <v>29.072978720416216</v>
      </c>
      <c r="X38" s="49">
        <f>IF(X$18-T$18&lt;=$E$16,T$21/$E$16,0)</f>
        <v>29.072978720416216</v>
      </c>
      <c r="Y38" s="49">
        <f>IF(Y$18-T$18&lt;=$E$16,T$21/$E$16,0)</f>
        <v>29.072978720416216</v>
      </c>
      <c r="Z38" s="49">
        <f>IF(Z$18-T$18&lt;=$E$16,T$21/$E$16,0)</f>
        <v>29.072978720416216</v>
      </c>
      <c r="AA38" s="49">
        <f>IF(AA$18-T$18&lt;=$E$16,T$21/$E$16,0)</f>
        <v>29.072978720416216</v>
      </c>
      <c r="AB38" s="49">
        <f>IF(AB$18-T$18&lt;=$E$16,T$21/$E$16,0)</f>
        <v>29.072978720416216</v>
      </c>
      <c r="AC38" s="49">
        <f>IF(AC$18-T$18&lt;=$E$16,T$21/$E$16,0)</f>
        <v>29.072978720416216</v>
      </c>
      <c r="AD38" s="49">
        <f>IF(AD$18-T$18&lt;=$E$16,T$21/$E$16,0)</f>
        <v>29.072978720416216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28</v>
      </c>
      <c r="E39" s="52">
        <f t="shared" si="8"/>
        <v>223.12192596292778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29.654438294824541</v>
      </c>
      <c r="W39" s="49">
        <f>IF(W$18-U$18&lt;=$E$16,U$21/$E$16,0)</f>
        <v>29.654438294824541</v>
      </c>
      <c r="X39" s="49">
        <f>IF(X$18-U$18&lt;=$E$16,U$21/$E$16,0)</f>
        <v>29.654438294824541</v>
      </c>
      <c r="Y39" s="49">
        <f>IF(Y$18-U$18&lt;=$E$16,U$21/$E$16,0)</f>
        <v>29.654438294824541</v>
      </c>
      <c r="Z39" s="49">
        <f>IF(Z$18-U$18&lt;=$E$16,U$21/$E$16,0)</f>
        <v>29.654438294824541</v>
      </c>
      <c r="AA39" s="49">
        <f>IF(AA$18-U$18&lt;=$E$16,U$21/$E$16,0)</f>
        <v>29.654438294824541</v>
      </c>
      <c r="AB39" s="49">
        <f>IF(AB$18-U$18&lt;=$E$16,U$21/$E$16,0)</f>
        <v>29.654438294824541</v>
      </c>
      <c r="AC39" s="49">
        <f>IF(AC$18-U$18&lt;=$E$16,U$21/$E$16,0)</f>
        <v>29.654438294824541</v>
      </c>
      <c r="AD39" s="49">
        <f>IF(AD$18-U$18&lt;=$E$16,U$21/$E$16,0)</f>
        <v>29.654438294824541</v>
      </c>
      <c r="AE39" s="49">
        <f>IF(AE$18-U$18&lt;=$E$16,U$21/$E$16,0)</f>
        <v>29.654438294824541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29</v>
      </c>
      <c r="E40" s="52">
        <f t="shared" si="8"/>
        <v>227.58436448218634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30.24752706072103</v>
      </c>
      <c r="X40" s="49">
        <f>IF(X$18-V$18&lt;=$E$16,V$21/$E$16,0)</f>
        <v>30.24752706072103</v>
      </c>
      <c r="Y40" s="49">
        <f>IF(Y$18-V$18&lt;=$E$16,V$21/$E$16,0)</f>
        <v>30.24752706072103</v>
      </c>
      <c r="Z40" s="49">
        <f>IF(Z$18-V$18&lt;=$E$16,V$21/$E$16,0)</f>
        <v>30.24752706072103</v>
      </c>
      <c r="AA40" s="49">
        <f>IF(AA$18-V$18&lt;=$E$16,V$21/$E$16,0)</f>
        <v>30.24752706072103</v>
      </c>
      <c r="AB40" s="49">
        <f>IF(AB$18-V$18&lt;=$E$16,V$21/$E$16,0)</f>
        <v>30.24752706072103</v>
      </c>
      <c r="AC40" s="49">
        <f>IF(AC$18-V$18&lt;=$E$16,V$21/$E$16,0)</f>
        <v>30.24752706072103</v>
      </c>
      <c r="AD40" s="49">
        <f>IF(AD$18-V$18&lt;=$E$16,V$21/$E$16,0)</f>
        <v>30.24752706072103</v>
      </c>
      <c r="AE40" s="49">
        <f>IF(AE$18-V$18&lt;=$E$16,V$21/$E$16,0)</f>
        <v>30.24752706072103</v>
      </c>
      <c r="AF40" s="49">
        <f>IF(AF$18-V$18&lt;=$E$16,V$21/$E$16,0)</f>
        <v>30.24752706072103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30</v>
      </c>
      <c r="E41" s="52">
        <f t="shared" si="8"/>
        <v>232.1360517718301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30.852477601935455</v>
      </c>
      <c r="Y41" s="49">
        <f>IF(Y$18-W$18&lt;=$E$16,W$21/$E$16,0)</f>
        <v>30.852477601935455</v>
      </c>
      <c r="Z41" s="49">
        <f>IF(Z$18-W$18&lt;=$E$16,W$21/$E$16,0)</f>
        <v>30.852477601935455</v>
      </c>
      <c r="AA41" s="49">
        <f>IF(AA$18-W$18&lt;=$E$16,W$21/$E$16,0)</f>
        <v>30.852477601935455</v>
      </c>
      <c r="AB41" s="49">
        <f>IF(AB$18-W$18&lt;=$E$16,W$21/$E$16,0)</f>
        <v>30.852477601935455</v>
      </c>
      <c r="AC41" s="49">
        <f>IF(AC$18-W$18&lt;=$E$16,W$21/$E$16,0)</f>
        <v>30.852477601935455</v>
      </c>
      <c r="AD41" s="49">
        <f>IF(AD$18-W$18&lt;=$E$16,W$21/$E$16,0)</f>
        <v>30.852477601935455</v>
      </c>
      <c r="AE41" s="49">
        <f>IF(AE$18-W$18&lt;=$E$16,W$21/$E$16,0)</f>
        <v>30.852477601935455</v>
      </c>
      <c r="AF41" s="49">
        <f>IF(AF$18-W$18&lt;=$E$16,W$21/$E$16,0)</f>
        <v>30.852477601935455</v>
      </c>
      <c r="AG41" s="49">
        <f>IF(AG$18-W$18&lt;=$E$16,W$21/$E$16,0)</f>
        <v>30.852477601935455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31</v>
      </c>
      <c r="E42" s="52">
        <f t="shared" si="8"/>
        <v>236.77877280726668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31.469527153974163</v>
      </c>
      <c r="Z42" s="49">
        <f>IF(Z$18-X$18&lt;=$E$16,X$21/$E$16,0)</f>
        <v>31.469527153974163</v>
      </c>
      <c r="AA42" s="49">
        <f>IF(AA$18-X$18&lt;=$E$16,X$21/$E$16,0)</f>
        <v>31.469527153974163</v>
      </c>
      <c r="AB42" s="49">
        <f>IF(AB$18-X$18&lt;=$E$16,X$21/$E$16,0)</f>
        <v>31.469527153974163</v>
      </c>
      <c r="AC42" s="49">
        <f>IF(AC$18-X$18&lt;=$E$16,X$21/$E$16,0)</f>
        <v>31.469527153974163</v>
      </c>
      <c r="AD42" s="49">
        <f>IF(AD$18-X$18&lt;=$E$16,X$21/$E$16,0)</f>
        <v>31.469527153974163</v>
      </c>
      <c r="AE42" s="49">
        <f>IF(AE$18-X$18&lt;=$E$16,X$21/$E$16,0)</f>
        <v>31.469527153974163</v>
      </c>
      <c r="AF42" s="49">
        <f>IF(AF$18-X$18&lt;=$E$16,X$21/$E$16,0)</f>
        <v>31.469527153974163</v>
      </c>
      <c r="AG42" s="49">
        <f>IF(AG$18-X$18&lt;=$E$16,X$21/$E$16,0)</f>
        <v>31.469527153974163</v>
      </c>
      <c r="AH42" s="49">
        <f>IF(AH$18-X$18&lt;=$E$16,X$21/$E$16,0)</f>
        <v>31.469527153974163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32</v>
      </c>
      <c r="E43" s="50">
        <f t="shared" si="8"/>
        <v>241.51434826341205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32.09891769705365</v>
      </c>
      <c r="AA43" s="54">
        <f>IF(AA$18-Y$18&lt;=$E$16,Y$21/$E$16,0)</f>
        <v>32.09891769705365</v>
      </c>
      <c r="AB43" s="54">
        <f>IF(AB$18-Y$18&lt;=$E$16,Y$21/$E$16,0)</f>
        <v>32.09891769705365</v>
      </c>
      <c r="AC43" s="54">
        <f>IF(AC$18-Y$18&lt;=$E$16,Y$21/$E$16,0)</f>
        <v>32.09891769705365</v>
      </c>
      <c r="AD43" s="54">
        <f>IF(AD$18-Y$18&lt;=$E$16,Y$21/$E$16,0)</f>
        <v>32.09891769705365</v>
      </c>
      <c r="AE43" s="54">
        <f>IF(AE$18-Y$18&lt;=$E$16,Y$21/$E$16,0)</f>
        <v>32.09891769705365</v>
      </c>
      <c r="AF43" s="54">
        <f>IF(AF$18-Y$18&lt;=$E$16,Y$21/$E$16,0)</f>
        <v>32.09891769705365</v>
      </c>
      <c r="AG43" s="54">
        <f>IF(AG$18-Y$18&lt;=$E$16,Y$21/$E$16,0)</f>
        <v>32.09891769705365</v>
      </c>
      <c r="AH43" s="54">
        <f>IF(AH$18-Y$18&lt;=$E$16,Y$21/$E$16,0)</f>
        <v>32.09891769705365</v>
      </c>
      <c r="AI43" s="54">
        <f>IF(AI$18-Y$18&lt;=$E$16,Y$21/$E$16,0)</f>
        <v>32.09891769705365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4</v>
      </c>
      <c r="E44" s="48">
        <f t="shared" si="8"/>
        <v>1857.5244853480215</v>
      </c>
      <c r="F44" s="49">
        <f t="shared" ref="F44:S44" si="9">SUM(F24:F43)</f>
        <v>0</v>
      </c>
      <c r="G44" s="49">
        <f t="shared" si="9"/>
        <v>11.501721</v>
      </c>
      <c r="H44" s="49">
        <f t="shared" si="9"/>
        <v>25.303786199999998</v>
      </c>
      <c r="I44" s="49">
        <f t="shared" si="9"/>
        <v>41.866264439999995</v>
      </c>
      <c r="J44" s="49">
        <f t="shared" si="9"/>
        <v>61.741238327999994</v>
      </c>
      <c r="K44" s="49">
        <f t="shared" si="9"/>
        <v>85.591206993599997</v>
      </c>
      <c r="L44" s="49">
        <f t="shared" si="9"/>
        <v>109.918175032512</v>
      </c>
      <c r="M44" s="49">
        <f t="shared" si="9"/>
        <v>134.73168243220223</v>
      </c>
      <c r="N44" s="49">
        <f t="shared" si="9"/>
        <v>160.04145997988627</v>
      </c>
      <c r="O44" s="49">
        <f t="shared" si="9"/>
        <v>185.857433078524</v>
      </c>
      <c r="P44" s="49">
        <f t="shared" si="9"/>
        <v>212.18972563913448</v>
      </c>
      <c r="Q44" s="49">
        <f t="shared" si="9"/>
        <v>227.54694305095717</v>
      </c>
      <c r="R44" s="49">
        <f t="shared" si="9"/>
        <v>241.14099503101633</v>
      </c>
      <c r="S44" s="49">
        <f t="shared" si="9"/>
        <v>252.52255631467668</v>
      </c>
      <c r="T44" s="49">
        <f>SUM(T24:T43)</f>
        <v>261.15050274081017</v>
      </c>
      <c r="U44" s="49">
        <f t="shared" ref="U44:AO44" si="10">SUM(U24:U43)</f>
        <v>266.37351279562643</v>
      </c>
      <c r="V44" s="49">
        <f t="shared" si="10"/>
        <v>271.70098305153897</v>
      </c>
      <c r="W44" s="49">
        <f t="shared" si="10"/>
        <v>277.13500271256976</v>
      </c>
      <c r="X44" s="49">
        <f t="shared" si="10"/>
        <v>282.6777027668212</v>
      </c>
      <c r="Y44" s="49">
        <f t="shared" si="10"/>
        <v>288.33125682215763</v>
      </c>
      <c r="Z44" s="49">
        <f t="shared" si="10"/>
        <v>294.09788195860079</v>
      </c>
      <c r="AA44" s="49">
        <f t="shared" si="10"/>
        <v>267.23894354677805</v>
      </c>
      <c r="AB44" s="49">
        <f t="shared" si="10"/>
        <v>239.84282636671892</v>
      </c>
      <c r="AC44" s="49">
        <f t="shared" si="10"/>
        <v>211.89878684305859</v>
      </c>
      <c r="AD44" s="49">
        <f t="shared" si="10"/>
        <v>183.39586652892504</v>
      </c>
      <c r="AE44" s="49">
        <f t="shared" si="10"/>
        <v>154.32288780850882</v>
      </c>
      <c r="AF44" s="49">
        <f t="shared" si="10"/>
        <v>124.66844951368429</v>
      </c>
      <c r="AG44" s="49">
        <f t="shared" si="10"/>
        <v>94.420922452963268</v>
      </c>
      <c r="AH44" s="49">
        <f t="shared" si="10"/>
        <v>63.568444851027813</v>
      </c>
      <c r="AI44" s="49">
        <f t="shared" si="10"/>
        <v>32.09891769705365</v>
      </c>
      <c r="AJ44" s="49">
        <f t="shared" si="10"/>
        <v>0</v>
      </c>
      <c r="AK44" s="49">
        <f t="shared" si="10"/>
        <v>0</v>
      </c>
      <c r="AL44" s="49">
        <f t="shared" si="10"/>
        <v>0</v>
      </c>
      <c r="AM44" s="49">
        <f t="shared" si="10"/>
        <v>0</v>
      </c>
      <c r="AN44" s="49">
        <f t="shared" si="10"/>
        <v>0</v>
      </c>
      <c r="AO44" s="49">
        <f t="shared" si="10"/>
        <v>0</v>
      </c>
    </row>
    <row r="45" spans="3:41" x14ac:dyDescent="0.3">
      <c r="C45" s="40" t="s">
        <v>73</v>
      </c>
    </row>
    <row r="46" spans="3:41" x14ac:dyDescent="0.3">
      <c r="D46" s="34" t="s">
        <v>75</v>
      </c>
      <c r="E46" s="48">
        <f>NPV($E$15,F46:AO46)*(1+$E$15)</f>
        <v>952.12742089930043</v>
      </c>
      <c r="F46" s="49">
        <f>(F8-F19)*$H$13</f>
        <v>41.468789999999998</v>
      </c>
      <c r="G46" s="49">
        <f t="shared" ref="G46:Y46" si="11">(G8-G19)*$H$13</f>
        <v>49.762548000000002</v>
      </c>
      <c r="H46" s="49">
        <f t="shared" si="11"/>
        <v>59.715057600000002</v>
      </c>
      <c r="I46" s="49">
        <f t="shared" si="11"/>
        <v>71.658069120000008</v>
      </c>
      <c r="J46" s="49">
        <f t="shared" si="11"/>
        <v>85.989682943999995</v>
      </c>
      <c r="K46" s="49">
        <f t="shared" si="11"/>
        <v>87.709476602879988</v>
      </c>
      <c r="L46" s="49">
        <f t="shared" si="11"/>
        <v>89.463666134937597</v>
      </c>
      <c r="M46" s="49">
        <f t="shared" si="11"/>
        <v>91.252939457636359</v>
      </c>
      <c r="N46" s="49">
        <f t="shared" si="11"/>
        <v>93.077998246789093</v>
      </c>
      <c r="O46" s="49">
        <f t="shared" si="11"/>
        <v>94.939558211724886</v>
      </c>
      <c r="P46" s="49">
        <f t="shared" si="11"/>
        <v>96.838349375959382</v>
      </c>
      <c r="Q46" s="49">
        <f t="shared" si="11"/>
        <v>98.775116363478574</v>
      </c>
      <c r="R46" s="49">
        <f t="shared" si="11"/>
        <v>100.75061869074815</v>
      </c>
      <c r="S46" s="49">
        <f t="shared" si="11"/>
        <v>102.76563106456312</v>
      </c>
      <c r="T46" s="49">
        <f t="shared" si="11"/>
        <v>104.82094368585439</v>
      </c>
      <c r="U46" s="49">
        <f t="shared" si="11"/>
        <v>106.91736255957149</v>
      </c>
      <c r="V46" s="49">
        <f t="shared" si="11"/>
        <v>109.05570981076292</v>
      </c>
      <c r="W46" s="49">
        <f t="shared" si="11"/>
        <v>111.23682400697817</v>
      </c>
      <c r="X46" s="49">
        <f t="shared" si="11"/>
        <v>113.46156048711774</v>
      </c>
      <c r="Y46" s="49">
        <f t="shared" si="11"/>
        <v>115.73079169686009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62</v>
      </c>
      <c r="E47" s="48"/>
      <c r="F47" s="49">
        <f t="shared" ref="F47" si="12">E47+F46-F69</f>
        <v>41.468789999999998</v>
      </c>
      <c r="G47" s="49">
        <f t="shared" ref="G47" si="13">F47+G46-G69</f>
        <v>87.084458999999995</v>
      </c>
      <c r="H47" s="49">
        <f t="shared" ref="H47" si="14">G47+H46-H69</f>
        <v>137.6763828</v>
      </c>
      <c r="I47" s="49">
        <f t="shared" ref="I47" si="15">H47+I46-I69</f>
        <v>194.23981236</v>
      </c>
      <c r="J47" s="49">
        <f t="shared" ref="J47" si="16">I47+J46-J69</f>
        <v>257.969048832</v>
      </c>
      <c r="K47" s="49">
        <f t="shared" ref="K47" si="17">J47+K46-K69</f>
        <v>314.81911066847999</v>
      </c>
      <c r="L47" s="49">
        <f t="shared" ref="L47" si="18">K47+L46-L69</f>
        <v>364.65241437672961</v>
      </c>
      <c r="M47" s="49">
        <f t="shared" ref="M47" si="19">L47+M46-M69</f>
        <v>407.32862479418424</v>
      </c>
      <c r="N47" s="49">
        <f t="shared" ref="N47" si="20">M47+N46-N69</f>
        <v>442.70460005502792</v>
      </c>
      <c r="O47" s="49">
        <f t="shared" ref="O47" si="21">N47+O46-O69</f>
        <v>470.6343354561285</v>
      </c>
      <c r="P47" s="49">
        <f t="shared" ref="P47" si="22">O47+P46-P69</f>
        <v>490.96890620029114</v>
      </c>
      <c r="Q47" s="49">
        <f t="shared" ref="Q47" si="23">P47+Q46-Q69</f>
        <v>507.70328799437698</v>
      </c>
      <c r="R47" s="49">
        <f t="shared" ref="R47" si="24">Q47+R46-R69</f>
        <v>521.51191527938454</v>
      </c>
      <c r="S47" s="49">
        <f t="shared" ref="S47" si="25">R47+S46-S69</f>
        <v>533.23199882913218</v>
      </c>
      <c r="T47" s="49">
        <f t="shared" ref="T47" si="26">S47+T46-T69</f>
        <v>543.89663880571493</v>
      </c>
      <c r="U47" s="49">
        <f t="shared" ref="U47" si="27">T47+U46-U69</f>
        <v>554.77457158182926</v>
      </c>
      <c r="V47" s="49">
        <f t="shared" ref="V47" si="28">U47+V46-V69</f>
        <v>565.87006301346582</v>
      </c>
      <c r="W47" s="49">
        <f t="shared" ref="W47" si="29">V47+W46-W69</f>
        <v>577.18746427373515</v>
      </c>
      <c r="X47" s="49">
        <f t="shared" ref="X47" si="30">W47+X46-X69</f>
        <v>588.73121355920989</v>
      </c>
      <c r="Y47" s="49">
        <f t="shared" ref="Y47" si="31">X47+Y46-Y69</f>
        <v>600.50583783039417</v>
      </c>
      <c r="Z47" s="49">
        <f t="shared" ref="Z47" si="32">Y47+Z46-Z69</f>
        <v>494.47054705620474</v>
      </c>
      <c r="AA47" s="49">
        <f t="shared" ref="AA47" si="33">Z47+AA46-AA69</f>
        <v>398.11909121961128</v>
      </c>
      <c r="AB47" s="49">
        <f t="shared" ref="AB47" si="34">AA47+AB46-AB69</f>
        <v>311.64514701936565</v>
      </c>
      <c r="AC47" s="49">
        <f t="shared" ref="AC47" si="35">AB47+AC46-AC69</f>
        <v>235.24626468819486</v>
      </c>
      <c r="AD47" s="49">
        <f t="shared" ref="AD47" si="36">AC47+AD46-AD69</f>
        <v>169.12394546348037</v>
      </c>
      <c r="AE47" s="49">
        <f t="shared" ref="AE47" si="37">AD47+AE46-AE69</f>
        <v>113.48372060735133</v>
      </c>
      <c r="AF47" s="49">
        <f t="shared" ref="AF47" si="38">AE47+AF46-AF69</f>
        <v>68.535232007179445</v>
      </c>
      <c r="AG47" s="49">
        <f t="shared" ref="AG47" si="39">AF47+AG46-AG69</f>
        <v>34.492314388083848</v>
      </c>
      <c r="AH47" s="49">
        <f t="shared" ref="AH47" si="40">AG47+AH46-AH69</f>
        <v>11.573079169686068</v>
      </c>
      <c r="AI47" s="49">
        <f t="shared" ref="AI47" si="41">AH47+AI46-AI69</f>
        <v>5.8619775700208265E-14</v>
      </c>
      <c r="AJ47" s="49">
        <f t="shared" ref="AJ47" si="42">AI47+AJ46-AJ69</f>
        <v>5.8619775700208265E-14</v>
      </c>
      <c r="AK47" s="49">
        <f t="shared" ref="AK47" si="43">AJ47+AK46-AK69</f>
        <v>5.8619775700208265E-14</v>
      </c>
      <c r="AL47" s="49">
        <f t="shared" ref="AL47" si="44">AK47+AL46-AL69</f>
        <v>5.8619775700208265E-14</v>
      </c>
      <c r="AM47" s="49">
        <f t="shared" ref="AM47" si="45">AL47+AM46-AM69</f>
        <v>5.8619775700208265E-14</v>
      </c>
      <c r="AN47" s="49">
        <f t="shared" ref="AN47" si="46">AM47+AN46-AN69</f>
        <v>5.8619775700208265E-14</v>
      </c>
      <c r="AO47" s="49">
        <f t="shared" ref="AO47" si="47">AN47+AO46-AO69</f>
        <v>5.8619775700208265E-14</v>
      </c>
    </row>
    <row r="48" spans="3:41" x14ac:dyDescent="0.3">
      <c r="C48" s="40" t="s">
        <v>74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10</v>
      </c>
      <c r="E49" s="48">
        <f>NPV($E$15,F49:AO49)*(1+$E$15)</f>
        <v>31.201387799569336</v>
      </c>
      <c r="F49" s="49"/>
      <c r="G49" s="49">
        <f>IF(G$18-F$18&lt;=$E$16,F$46/$E$16,0)</f>
        <v>4.1468790000000002</v>
      </c>
      <c r="H49" s="49">
        <f>IF(H$18-F$18&lt;=$E$16,F$46/$E$16,0)</f>
        <v>4.1468790000000002</v>
      </c>
      <c r="I49" s="49">
        <f>IF(I$18-F$18&lt;=$E$16,F$46/$E$16,0)</f>
        <v>4.1468790000000002</v>
      </c>
      <c r="J49" s="49">
        <f>IF(J$18-F$18&lt;=$E$16,F$46/$E$16,0)</f>
        <v>4.1468790000000002</v>
      </c>
      <c r="K49" s="49">
        <f>IF(K$18-F$18&lt;=$E$16,F$46/$E$16,0)</f>
        <v>4.1468790000000002</v>
      </c>
      <c r="L49" s="49">
        <f>IF(L$18-F$18&lt;=$E$16,F$46/$E$16,0)</f>
        <v>4.1468790000000002</v>
      </c>
      <c r="M49" s="49">
        <f>IF(M$18-F$18&lt;=$E$16,F$46/$E$16,0)</f>
        <v>4.1468790000000002</v>
      </c>
      <c r="N49" s="49">
        <f>IF(N$18-F$18&lt;=$E$16,F$46/$E$16,0)</f>
        <v>4.1468790000000002</v>
      </c>
      <c r="O49" s="49">
        <f>IF(O$18-F$18&lt;=$E$16,F$46/$E$16,0)</f>
        <v>4.1468790000000002</v>
      </c>
      <c r="P49" s="49">
        <f>IF(P$18-F$18&lt;=$E$16,F$46/$E$16,0)</f>
        <v>4.1468790000000002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11</v>
      </c>
      <c r="E50" s="48">
        <f t="shared" ref="E50:E69" si="48">NPV($E$15,F50:AO50)*(1+$E$15)</f>
        <v>37.441665359483203</v>
      </c>
      <c r="F50" s="49"/>
      <c r="G50" s="49"/>
      <c r="H50" s="49">
        <f>IF(H$18-G$18&lt;=$E$16,G$46/$E$16,0)</f>
        <v>4.9762548000000004</v>
      </c>
      <c r="I50" s="49">
        <f>IF(I$18-G$18&lt;=$E$16,G$46/$E$16,0)</f>
        <v>4.9762548000000004</v>
      </c>
      <c r="J50" s="49">
        <f>IF(J$18-G$18&lt;=$E$16,G$46/$E$16,0)</f>
        <v>4.9762548000000004</v>
      </c>
      <c r="K50" s="49">
        <f>IF(K$18-G$18&lt;=$E$16,G$46/$E$16,0)</f>
        <v>4.9762548000000004</v>
      </c>
      <c r="L50" s="49">
        <f>IF(L$18-G$18&lt;=$E$16,G$46/$E$16,0)</f>
        <v>4.9762548000000004</v>
      </c>
      <c r="M50" s="49">
        <f>IF(M$18-G$18&lt;=$E$16,G$46/$E$16,0)</f>
        <v>4.9762548000000004</v>
      </c>
      <c r="N50" s="49">
        <f>IF(N$18-G$18&lt;=$E$16,G$46/$E$16,0)</f>
        <v>4.9762548000000004</v>
      </c>
      <c r="O50" s="49">
        <f>IF(O$18-G$18&lt;=$E$16,G$46/$E$16,0)</f>
        <v>4.9762548000000004</v>
      </c>
      <c r="P50" s="49">
        <f>IF(P$18-G$18&lt;=$E$16,G$46/$E$16,0)</f>
        <v>4.9762548000000004</v>
      </c>
      <c r="Q50" s="49">
        <f>IF(Q$18-G$18&lt;=$E$16,G$46/$E$16,0)</f>
        <v>4.9762548000000004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12</v>
      </c>
      <c r="E51" s="48">
        <f t="shared" si="48"/>
        <v>44.929998431379843</v>
      </c>
      <c r="F51" s="49"/>
      <c r="G51" s="49"/>
      <c r="H51" s="49"/>
      <c r="I51" s="49">
        <f>IF(I$18-H$18&lt;=$E$16,H$46/$E$16,0)</f>
        <v>5.9715057600000003</v>
      </c>
      <c r="J51" s="49">
        <f>IF(J$18-H$18&lt;=$E$16,H$46/$E$16,0)</f>
        <v>5.9715057600000003</v>
      </c>
      <c r="K51" s="49">
        <f>IF(K$18-H$18&lt;=$E$16,H$46/$E$16,0)</f>
        <v>5.9715057600000003</v>
      </c>
      <c r="L51" s="49">
        <f>IF(L$18-H$18&lt;=$E$16,H$46/$E$16,0)</f>
        <v>5.9715057600000003</v>
      </c>
      <c r="M51" s="49">
        <f>IF(M$18-H$18&lt;=$E$16,H$46/$E$16,0)</f>
        <v>5.9715057600000003</v>
      </c>
      <c r="N51" s="49">
        <f>IF(N$18-H$18&lt;=$E$16,H$46/$E$16,0)</f>
        <v>5.9715057600000003</v>
      </c>
      <c r="O51" s="49">
        <f>IF(O$18-H$18&lt;=$E$16,H$46/$E$16,0)</f>
        <v>5.9715057600000003</v>
      </c>
      <c r="P51" s="49">
        <f>IF(P$18-H$18&lt;=$E$16,H$46/$E$16,0)</f>
        <v>5.9715057600000003</v>
      </c>
      <c r="Q51" s="49">
        <f>IF(Q$18-H$18&lt;=$E$16,H$46/$E$16,0)</f>
        <v>5.9715057600000003</v>
      </c>
      <c r="R51" s="49">
        <f>IF(R$18-H$18&lt;=$E$16,H$46/$E$16,0)</f>
        <v>5.9715057600000003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13</v>
      </c>
      <c r="E52" s="48">
        <f t="shared" si="48"/>
        <v>53.915998117655818</v>
      </c>
      <c r="F52" s="49"/>
      <c r="G52" s="49"/>
      <c r="H52" s="49"/>
      <c r="I52" s="49"/>
      <c r="J52" s="49">
        <f>IF(J$18-I$18&lt;=$E$16,I$46/$E$16,0)</f>
        <v>7.1658069120000008</v>
      </c>
      <c r="K52" s="49">
        <f>IF(K$18-I$18&lt;=$E$16,I$46/$E$16,0)</f>
        <v>7.1658069120000008</v>
      </c>
      <c r="L52" s="49">
        <f>IF(L$18-I$18&lt;=$E$16,I$46/$E$16,0)</f>
        <v>7.1658069120000008</v>
      </c>
      <c r="M52" s="49">
        <f>IF(M$18-I$18&lt;=$E$16,I$46/$E$16,0)</f>
        <v>7.1658069120000008</v>
      </c>
      <c r="N52" s="49">
        <f>IF(N$18-I$18&lt;=$E$16,I$46/$E$16,0)</f>
        <v>7.1658069120000008</v>
      </c>
      <c r="O52" s="49">
        <f>IF(O$18-I$18&lt;=$E$16,I$46/$E$16,0)</f>
        <v>7.1658069120000008</v>
      </c>
      <c r="P52" s="49">
        <f>IF(P$18-I$18&lt;=$E$16,I$46/$E$16,0)</f>
        <v>7.1658069120000008</v>
      </c>
      <c r="Q52" s="49">
        <f>IF(Q$18-I$18&lt;=$E$16,I$46/$E$16,0)</f>
        <v>7.1658069120000008</v>
      </c>
      <c r="R52" s="49">
        <f>IF(R$18-I$18&lt;=$E$16,I$46/$E$16,0)</f>
        <v>7.1658069120000008</v>
      </c>
      <c r="S52" s="49">
        <f>IF(S$18-I$18&lt;=$E$16,I$46/$E$16,0)</f>
        <v>7.1658069120000008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14</v>
      </c>
      <c r="E53" s="52">
        <f t="shared" si="48"/>
        <v>64.699197741186964</v>
      </c>
      <c r="F53" s="53"/>
      <c r="G53" s="53"/>
      <c r="H53" s="53"/>
      <c r="I53" s="53"/>
      <c r="J53" s="53"/>
      <c r="K53" s="49">
        <f>IF(K$18-J$18&lt;=$E$16,J$46/$E$16,0)</f>
        <v>8.5989682943999988</v>
      </c>
      <c r="L53" s="49">
        <f>IF(L$18-J$18&lt;=$E$16,J$46/$E$16,0)</f>
        <v>8.5989682943999988</v>
      </c>
      <c r="M53" s="49">
        <f>IF(M$18-J$18&lt;=$E$16,J$46/$E$16,0)</f>
        <v>8.5989682943999988</v>
      </c>
      <c r="N53" s="49">
        <f>IF(N$18-J$18&lt;=$E$16,J$46/$E$16,0)</f>
        <v>8.5989682943999988</v>
      </c>
      <c r="O53" s="49">
        <f>IF(O$18-J$18&lt;=$E$16,J$46/$E$16,0)</f>
        <v>8.5989682943999988</v>
      </c>
      <c r="P53" s="49">
        <f>IF(P$18-J$18&lt;=$E$16,J$46/$E$16,0)</f>
        <v>8.5989682943999988</v>
      </c>
      <c r="Q53" s="49">
        <f>IF(Q$18-J$18&lt;=$E$16,J$46/$E$16,0)</f>
        <v>8.5989682943999988</v>
      </c>
      <c r="R53" s="49">
        <f>IF(R$18-J$18&lt;=$E$16,J$46/$E$16,0)</f>
        <v>8.5989682943999988</v>
      </c>
      <c r="S53" s="49">
        <f>IF(S$18-J$18&lt;=$E$16,J$46/$E$16,0)</f>
        <v>8.5989682943999988</v>
      </c>
      <c r="T53" s="49">
        <f>IF(T$18-J$18&lt;=$E$16,J$46/$E$16,0)</f>
        <v>8.5989682943999988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18</v>
      </c>
      <c r="E54" s="52">
        <f t="shared" si="48"/>
        <v>65.993181696010694</v>
      </c>
      <c r="F54" s="53"/>
      <c r="G54" s="53"/>
      <c r="H54" s="53"/>
      <c r="I54" s="53"/>
      <c r="J54" s="53"/>
      <c r="K54" s="42"/>
      <c r="L54" s="49">
        <f>IF(L$18-K$18&lt;=$E$16,K$46/$E$16,0)</f>
        <v>8.7709476602879981</v>
      </c>
      <c r="M54" s="49">
        <f>IF(M$18-K$18&lt;=$E$16,K$46/$E$16,0)</f>
        <v>8.7709476602879981</v>
      </c>
      <c r="N54" s="49">
        <f>IF(N$18-K$18&lt;=$E$16,K$46/$E$16,0)</f>
        <v>8.7709476602879981</v>
      </c>
      <c r="O54" s="49">
        <f>IF(O$18-K$18&lt;=$E$16,K$46/$E$16,0)</f>
        <v>8.7709476602879981</v>
      </c>
      <c r="P54" s="49">
        <f>IF(P$18-K$18&lt;=$E$16,K$46/$E$16,0)</f>
        <v>8.7709476602879981</v>
      </c>
      <c r="Q54" s="49">
        <f>IF(Q$18-K$18&lt;=$E$16,K$46/$E$16,0)</f>
        <v>8.7709476602879981</v>
      </c>
      <c r="R54" s="49">
        <f>IF(R$18-K$18&lt;=$E$16,K$46/$E$16,0)</f>
        <v>8.7709476602879981</v>
      </c>
      <c r="S54" s="49">
        <f>IF(S$18-K$18&lt;=$E$16,K$46/$E$16,0)</f>
        <v>8.7709476602879981</v>
      </c>
      <c r="T54" s="49">
        <f>IF(T$18-K$18&lt;=$E$16,K$46/$E$16,0)</f>
        <v>8.7709476602879981</v>
      </c>
      <c r="U54" s="49">
        <f>IF(U$18-K$18&lt;=$E$16,K$46/$E$16,0)</f>
        <v>8.7709476602879981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19</v>
      </c>
      <c r="E55" s="52">
        <f t="shared" si="48"/>
        <v>67.313045329930915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8.9463666134937601</v>
      </c>
      <c r="N55" s="49">
        <f>IF(N$18-L$18&lt;=$E$16,L$46/$E$16,0)</f>
        <v>8.9463666134937601</v>
      </c>
      <c r="O55" s="49">
        <f>IF(O$18-L$18&lt;=$E$16,L$46/$E$16,0)</f>
        <v>8.9463666134937601</v>
      </c>
      <c r="P55" s="49">
        <f>IF(P$18-L$18&lt;=$E$16,L$46/$E$16,0)</f>
        <v>8.9463666134937601</v>
      </c>
      <c r="Q55" s="49">
        <f>IF(Q$18-L$18&lt;=$E$16,L$46/$E$16,0)</f>
        <v>8.9463666134937601</v>
      </c>
      <c r="R55" s="49">
        <f>IF(R$18-L$18&lt;=$E$16,L$46/$E$16,0)</f>
        <v>8.9463666134937601</v>
      </c>
      <c r="S55" s="49">
        <f>IF(S$18-L$18&lt;=$E$16,L$46/$E$16,0)</f>
        <v>8.9463666134937601</v>
      </c>
      <c r="T55" s="49">
        <f>IF(T$18-L$18&lt;=$E$16,L$46/$E$16,0)</f>
        <v>8.9463666134937601</v>
      </c>
      <c r="U55" s="49">
        <f>IF(U$18-L$18&lt;=$E$16,L$46/$E$16,0)</f>
        <v>8.9463666134937601</v>
      </c>
      <c r="V55" s="49">
        <f>IF(V$18-L$18&lt;=$E$16,L$46/$E$16,0)</f>
        <v>8.9463666134937601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20</v>
      </c>
      <c r="E56" s="52">
        <f t="shared" si="48"/>
        <v>68.659306236529545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9.1252939457636355</v>
      </c>
      <c r="O56" s="49">
        <f>IF(O$18-M$18&lt;=$E$16,M$46/$E$16,0)</f>
        <v>9.1252939457636355</v>
      </c>
      <c r="P56" s="49">
        <f>IF(P$18-M$18&lt;=$E$16,M$46/$E$16,0)</f>
        <v>9.1252939457636355</v>
      </c>
      <c r="Q56" s="49">
        <f>IF(Q$18-M$18&lt;=$E$16,M$46/$E$16,0)</f>
        <v>9.1252939457636355</v>
      </c>
      <c r="R56" s="49">
        <f>IF(R$18-M$18&lt;=$E$16,M$46/$E$16,0)</f>
        <v>9.1252939457636355</v>
      </c>
      <c r="S56" s="49">
        <f>IF(S$18-M$18&lt;=$E$16,M$46/$E$16,0)</f>
        <v>9.1252939457636355</v>
      </c>
      <c r="T56" s="49">
        <f>IF(T$18-M$18&lt;=$E$16,M$46/$E$16,0)</f>
        <v>9.1252939457636355</v>
      </c>
      <c r="U56" s="49">
        <f>IF(U$18-M$18&lt;=$E$16,M$46/$E$16,0)</f>
        <v>9.1252939457636355</v>
      </c>
      <c r="V56" s="49">
        <f>IF(V$18-M$18&lt;=$E$16,M$46/$E$16,0)</f>
        <v>9.1252939457636355</v>
      </c>
      <c r="W56" s="49">
        <f>IF(W$18-M$18&lt;=$E$16,M$46/$E$16,0)</f>
        <v>9.1252939457636355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21</v>
      </c>
      <c r="E57" s="52">
        <f t="shared" si="48"/>
        <v>70.032492361260154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9.3077998246789093</v>
      </c>
      <c r="P57" s="49">
        <f>IF(P$18-N$18&lt;=$E$16,N$46/$E$16,0)</f>
        <v>9.3077998246789093</v>
      </c>
      <c r="Q57" s="49">
        <f>IF(Q$18-N$18&lt;=$E$16,N$46/$E$16,0)</f>
        <v>9.3077998246789093</v>
      </c>
      <c r="R57" s="49">
        <f>IF(R$18-N$18&lt;=$E$16,N$46/$E$16,0)</f>
        <v>9.3077998246789093</v>
      </c>
      <c r="S57" s="49">
        <f>IF(S$18-N$18&lt;=$E$16,N$46/$E$16,0)</f>
        <v>9.3077998246789093</v>
      </c>
      <c r="T57" s="49">
        <f>IF(T$18-N$18&lt;=$E$16,N$46/$E$16,0)</f>
        <v>9.3077998246789093</v>
      </c>
      <c r="U57" s="49">
        <f>IF(U$18-N$18&lt;=$E$16,N$46/$E$16,0)</f>
        <v>9.3077998246789093</v>
      </c>
      <c r="V57" s="49">
        <f>IF(V$18-N$18&lt;=$E$16,N$46/$E$16,0)</f>
        <v>9.3077998246789093</v>
      </c>
      <c r="W57" s="49">
        <f>IF(W$18-N$18&lt;=$E$16,N$46/$E$16,0)</f>
        <v>9.3077998246789093</v>
      </c>
      <c r="X57" s="49">
        <f>IF(X$18-N$18&lt;=$E$16,N$46/$E$16,0)</f>
        <v>9.3077998246789093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22</v>
      </c>
      <c r="E58" s="52">
        <f t="shared" si="48"/>
        <v>71.433142208485364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9.4939558211724879</v>
      </c>
      <c r="Q58" s="49">
        <f>IF(Q$18-O$18&lt;=$E$16,O$46/$E$16,0)</f>
        <v>9.4939558211724879</v>
      </c>
      <c r="R58" s="49">
        <f>IF(R$18-O$18&lt;=$E$16,O$46/$E$16,0)</f>
        <v>9.4939558211724879</v>
      </c>
      <c r="S58" s="49">
        <f>IF(S$18-O$18&lt;=$E$16,O$46/$E$16,0)</f>
        <v>9.4939558211724879</v>
      </c>
      <c r="T58" s="49">
        <f>IF(T$18-O$18&lt;=$E$16,O$46/$E$16,0)</f>
        <v>9.4939558211724879</v>
      </c>
      <c r="U58" s="49">
        <f>IF(U$18-O$18&lt;=$E$16,O$46/$E$16,0)</f>
        <v>9.4939558211724879</v>
      </c>
      <c r="V58" s="49">
        <f>IF(V$18-O$18&lt;=$E$16,O$46/$E$16,0)</f>
        <v>9.4939558211724879</v>
      </c>
      <c r="W58" s="49">
        <f>IF(W$18-O$18&lt;=$E$16,O$46/$E$16,0)</f>
        <v>9.4939558211724879</v>
      </c>
      <c r="X58" s="49">
        <f>IF(X$18-O$18&lt;=$E$16,O$46/$E$16,0)</f>
        <v>9.4939558211724879</v>
      </c>
      <c r="Y58" s="49">
        <f>IF(Y$18-O$18&lt;=$E$16,O$46/$E$16,0)</f>
        <v>9.4939558211724879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23</v>
      </c>
      <c r="E59" s="52">
        <f t="shared" si="48"/>
        <v>72.861805052655058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9.6838349375959378</v>
      </c>
      <c r="R59" s="49">
        <f>IF(R$18-P$18&lt;=$E$16,P$46/$E$16,0)</f>
        <v>9.6838349375959378</v>
      </c>
      <c r="S59" s="49">
        <f>IF(S$18-P$18&lt;=$E$16,P$46/$E$16,0)</f>
        <v>9.6838349375959378</v>
      </c>
      <c r="T59" s="49">
        <f>IF(T$18-P$18&lt;=$E$16,P$46/$E$16,0)</f>
        <v>9.6838349375959378</v>
      </c>
      <c r="U59" s="49">
        <f>IF(U$18-P$18&lt;=$E$16,P$46/$E$16,0)</f>
        <v>9.6838349375959378</v>
      </c>
      <c r="V59" s="49">
        <f>IF(V$18-P$18&lt;=$E$16,P$46/$E$16,0)</f>
        <v>9.6838349375959378</v>
      </c>
      <c r="W59" s="49">
        <f>IF(W$18-P$18&lt;=$E$16,P$46/$E$16,0)</f>
        <v>9.6838349375959378</v>
      </c>
      <c r="X59" s="49">
        <f>IF(X$18-P$18&lt;=$E$16,P$46/$E$16,0)</f>
        <v>9.6838349375959378</v>
      </c>
      <c r="Y59" s="49">
        <f>IF(Y$18-P$18&lt;=$E$16,P$46/$E$16,0)</f>
        <v>9.6838349375959378</v>
      </c>
      <c r="Z59" s="49">
        <f>IF(Z$18-P$18&lt;=$E$16,P$46/$E$16,0)</f>
        <v>9.6838349375959378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24</v>
      </c>
      <c r="E60" s="52">
        <f t="shared" si="48"/>
        <v>74.31904115370817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9.8775116363478581</v>
      </c>
      <c r="S60" s="49">
        <f>IF(S$18-Q$18&lt;=$E$16,Q$46/$E$16,0)</f>
        <v>9.8775116363478581</v>
      </c>
      <c r="T60" s="49">
        <f>IF(T$18-Q$18&lt;=$E$16,Q$46/$E$16,0)</f>
        <v>9.8775116363478581</v>
      </c>
      <c r="U60" s="49">
        <f>IF(U$18-Q$18&lt;=$E$16,Q$46/$E$16,0)</f>
        <v>9.8775116363478581</v>
      </c>
      <c r="V60" s="49">
        <f>IF(V$18-Q$18&lt;=$E$16,Q$46/$E$16,0)</f>
        <v>9.8775116363478581</v>
      </c>
      <c r="W60" s="49">
        <f>IF(W$18-Q$18&lt;=$E$16,Q$46/$E$16,0)</f>
        <v>9.8775116363478581</v>
      </c>
      <c r="X60" s="49">
        <f>IF(X$18-Q$18&lt;=$E$16,Q$46/$E$16,0)</f>
        <v>9.8775116363478581</v>
      </c>
      <c r="Y60" s="49">
        <f>IF(Y$18-Q$18&lt;=$E$16,Q$46/$E$16,0)</f>
        <v>9.8775116363478581</v>
      </c>
      <c r="Z60" s="49">
        <f>IF(Z$18-Q$18&lt;=$E$16,Q$46/$E$16,0)</f>
        <v>9.8775116363478581</v>
      </c>
      <c r="AA60" s="49">
        <f>IF(AA$18-Q$18&lt;=$E$16,Q$46/$E$16,0)</f>
        <v>9.8775116363478581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25</v>
      </c>
      <c r="E61" s="52">
        <f t="shared" si="48"/>
        <v>75.805421976782327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10.075061869074815</v>
      </c>
      <c r="T61" s="49">
        <f>IF(T$18-R$18&lt;=$E$16,R$46/$E$16,0)</f>
        <v>10.075061869074815</v>
      </c>
      <c r="U61" s="49">
        <f>IF(U$18-R$18&lt;=$E$16,R$46/$E$16,0)</f>
        <v>10.075061869074815</v>
      </c>
      <c r="V61" s="49">
        <f>IF(V$18-R$18&lt;=$E$16,R$46/$E$16,0)</f>
        <v>10.075061869074815</v>
      </c>
      <c r="W61" s="49">
        <f>IF(W$18-R$18&lt;=$E$16,R$46/$E$16,0)</f>
        <v>10.075061869074815</v>
      </c>
      <c r="X61" s="49">
        <f>IF(X$18-R$18&lt;=$E$16,R$46/$E$16,0)</f>
        <v>10.075061869074815</v>
      </c>
      <c r="Y61" s="49">
        <f>IF(Y$18-R$18&lt;=$E$16,R$46/$E$16,0)</f>
        <v>10.075061869074815</v>
      </c>
      <c r="Z61" s="49">
        <f>IF(Z$18-R$18&lt;=$E$16,R$46/$E$16,0)</f>
        <v>10.075061869074815</v>
      </c>
      <c r="AA61" s="49">
        <f>IF(AA$18-R$18&lt;=$E$16,R$46/$E$16,0)</f>
        <v>10.075061869074815</v>
      </c>
      <c r="AB61" s="49">
        <f>IF(AB$18-R$18&lt;=$E$16,R$46/$E$16,0)</f>
        <v>10.075061869074815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26</v>
      </c>
      <c r="E62" s="52">
        <f t="shared" si="48"/>
        <v>77.321530416317984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10.276563106456312</v>
      </c>
      <c r="U62" s="49">
        <f>IF(U$18-S$18&lt;=$E$16,S$46/$E$16,0)</f>
        <v>10.276563106456312</v>
      </c>
      <c r="V62" s="49">
        <f>IF(V$18-S$18&lt;=$E$16,S$46/$E$16,0)</f>
        <v>10.276563106456312</v>
      </c>
      <c r="W62" s="49">
        <f>IF(W$18-S$18&lt;=$E$16,S$46/$E$16,0)</f>
        <v>10.276563106456312</v>
      </c>
      <c r="X62" s="49">
        <f>IF(X$18-S$18&lt;=$E$16,S$46/$E$16,0)</f>
        <v>10.276563106456312</v>
      </c>
      <c r="Y62" s="49">
        <f>IF(Y$18-S$18&lt;=$E$16,S$46/$E$16,0)</f>
        <v>10.276563106456312</v>
      </c>
      <c r="Z62" s="49">
        <f>IF(Z$18-S$18&lt;=$E$16,S$46/$E$16,0)</f>
        <v>10.276563106456312</v>
      </c>
      <c r="AA62" s="49">
        <f>IF(AA$18-S$18&lt;=$E$16,S$46/$E$16,0)</f>
        <v>10.276563106456312</v>
      </c>
      <c r="AB62" s="49">
        <f>IF(AB$18-S$18&lt;=$E$16,S$46/$E$16,0)</f>
        <v>10.276563106456312</v>
      </c>
      <c r="AC62" s="49">
        <f>IF(AC$18-S$18&lt;=$E$16,S$46/$E$16,0)</f>
        <v>10.276563106456312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27</v>
      </c>
      <c r="E63" s="52">
        <f t="shared" si="48"/>
        <v>78.867961024644359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10.48209436858544</v>
      </c>
      <c r="V63" s="49">
        <f>IF(V$18-T$18&lt;=$E$16,T$46/$E$16,0)</f>
        <v>10.48209436858544</v>
      </c>
      <c r="W63" s="49">
        <f>IF(W$18-T$18&lt;=$E$16,T$46/$E$16,0)</f>
        <v>10.48209436858544</v>
      </c>
      <c r="X63" s="49">
        <f>IF(X$18-T$18&lt;=$E$16,T$46/$E$16,0)</f>
        <v>10.48209436858544</v>
      </c>
      <c r="Y63" s="49">
        <f>IF(Y$18-T$18&lt;=$E$16,T$46/$E$16,0)</f>
        <v>10.48209436858544</v>
      </c>
      <c r="Z63" s="49">
        <f>IF(Z$18-T$18&lt;=$E$16,T$46/$E$16,0)</f>
        <v>10.48209436858544</v>
      </c>
      <c r="AA63" s="49">
        <f>IF(AA$18-T$18&lt;=$E$16,T$46/$E$16,0)</f>
        <v>10.48209436858544</v>
      </c>
      <c r="AB63" s="49">
        <f>IF(AB$18-T$18&lt;=$E$16,T$46/$E$16,0)</f>
        <v>10.48209436858544</v>
      </c>
      <c r="AC63" s="49">
        <f>IF(AC$18-T$18&lt;=$E$16,T$46/$E$16,0)</f>
        <v>10.48209436858544</v>
      </c>
      <c r="AD63" s="49">
        <f>IF(AD$18-T$18&lt;=$E$16,T$46/$E$16,0)</f>
        <v>10.48209436858544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28</v>
      </c>
      <c r="E64" s="52">
        <f t="shared" si="48"/>
        <v>80.445320245137268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10.691736255957149</v>
      </c>
      <c r="W64" s="49">
        <f>IF(W$18-U$18&lt;=$E$16,U$46/$E$16,0)</f>
        <v>10.691736255957149</v>
      </c>
      <c r="X64" s="49">
        <f>IF(X$18-U$18&lt;=$E$16,U$46/$E$16,0)</f>
        <v>10.691736255957149</v>
      </c>
      <c r="Y64" s="49">
        <f>IF(Y$18-U$18&lt;=$E$16,U$46/$E$16,0)</f>
        <v>10.691736255957149</v>
      </c>
      <c r="Z64" s="49">
        <f>IF(Z$18-U$18&lt;=$E$16,U$46/$E$16,0)</f>
        <v>10.691736255957149</v>
      </c>
      <c r="AA64" s="49">
        <f>IF(AA$18-U$18&lt;=$E$16,U$46/$E$16,0)</f>
        <v>10.691736255957149</v>
      </c>
      <c r="AB64" s="49">
        <f>IF(AB$18-U$18&lt;=$E$16,U$46/$E$16,0)</f>
        <v>10.691736255957149</v>
      </c>
      <c r="AC64" s="49">
        <f>IF(AC$18-U$18&lt;=$E$16,U$46/$E$16,0)</f>
        <v>10.691736255957149</v>
      </c>
      <c r="AD64" s="49">
        <f>IF(AD$18-U$18&lt;=$E$16,U$46/$E$16,0)</f>
        <v>10.691736255957149</v>
      </c>
      <c r="AE64" s="49">
        <f>IF(AE$18-U$18&lt;=$E$16,U$46/$E$16,0)</f>
        <v>10.691736255957149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29</v>
      </c>
      <c r="E65" s="52">
        <f t="shared" si="48"/>
        <v>82.054226650039993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10.905570981076291</v>
      </c>
      <c r="X65" s="49">
        <f>IF(X$18-V$18&lt;=$E$16,V$46/$E$16,0)</f>
        <v>10.905570981076291</v>
      </c>
      <c r="Y65" s="49">
        <f>IF(Y$18-V$18&lt;=$E$16,V$46/$E$16,0)</f>
        <v>10.905570981076291</v>
      </c>
      <c r="Z65" s="49">
        <f>IF(Z$18-V$18&lt;=$E$16,V$46/$E$16,0)</f>
        <v>10.905570981076291</v>
      </c>
      <c r="AA65" s="49">
        <f>IF(AA$18-V$18&lt;=$E$16,V$46/$E$16,0)</f>
        <v>10.905570981076291</v>
      </c>
      <c r="AB65" s="49">
        <f>IF(AB$18-V$18&lt;=$E$16,V$46/$E$16,0)</f>
        <v>10.905570981076291</v>
      </c>
      <c r="AC65" s="49">
        <f>IF(AC$18-V$18&lt;=$E$16,V$46/$E$16,0)</f>
        <v>10.905570981076291</v>
      </c>
      <c r="AD65" s="49">
        <f>IF(AD$18-V$18&lt;=$E$16,V$46/$E$16,0)</f>
        <v>10.905570981076291</v>
      </c>
      <c r="AE65" s="49">
        <f>IF(AE$18-V$18&lt;=$E$16,V$46/$E$16,0)</f>
        <v>10.905570981076291</v>
      </c>
      <c r="AF65" s="49">
        <f>IF(AF$18-V$18&lt;=$E$16,V$46/$E$16,0)</f>
        <v>10.905570981076291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30</v>
      </c>
      <c r="E66" s="52">
        <f t="shared" si="48"/>
        <v>83.695311183040786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11.123682400697817</v>
      </c>
      <c r="Y66" s="49">
        <f>IF(Y$18-W$18&lt;=$E$16,W$46/$E$16,0)</f>
        <v>11.123682400697817</v>
      </c>
      <c r="Z66" s="49">
        <f>IF(Z$18-W$18&lt;=$E$16,W$46/$E$16,0)</f>
        <v>11.123682400697817</v>
      </c>
      <c r="AA66" s="49">
        <f>IF(AA$18-W$18&lt;=$E$16,W$46/$E$16,0)</f>
        <v>11.123682400697817</v>
      </c>
      <c r="AB66" s="49">
        <f>IF(AB$18-W$18&lt;=$E$16,W$46/$E$16,0)</f>
        <v>11.123682400697817</v>
      </c>
      <c r="AC66" s="49">
        <f>IF(AC$18-W$18&lt;=$E$16,W$46/$E$16,0)</f>
        <v>11.123682400697817</v>
      </c>
      <c r="AD66" s="49">
        <f>IF(AD$18-W$18&lt;=$E$16,W$46/$E$16,0)</f>
        <v>11.123682400697817</v>
      </c>
      <c r="AE66" s="49">
        <f>IF(AE$18-W$18&lt;=$E$16,W$46/$E$16,0)</f>
        <v>11.123682400697817</v>
      </c>
      <c r="AF66" s="49">
        <f>IF(AF$18-W$18&lt;=$E$16,W$46/$E$16,0)</f>
        <v>11.123682400697817</v>
      </c>
      <c r="AG66" s="49">
        <f>IF(AG$18-W$18&lt;=$E$16,W$46/$E$16,0)</f>
        <v>11.123682400697817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31</v>
      </c>
      <c r="E67" s="52">
        <f t="shared" si="48"/>
        <v>85.369217406701594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11.346156048711773</v>
      </c>
      <c r="Z67" s="49">
        <f>IF(Z$18-X$18&lt;=$E$16,X$46/$E$16,0)</f>
        <v>11.346156048711773</v>
      </c>
      <c r="AA67" s="49">
        <f>IF(AA$18-X$18&lt;=$E$16,X$46/$E$16,0)</f>
        <v>11.346156048711773</v>
      </c>
      <c r="AB67" s="49">
        <f>IF(AB$18-X$18&lt;=$E$16,X$46/$E$16,0)</f>
        <v>11.346156048711773</v>
      </c>
      <c r="AC67" s="49">
        <f>IF(AC$18-X$18&lt;=$E$16,X$46/$E$16,0)</f>
        <v>11.346156048711773</v>
      </c>
      <c r="AD67" s="49">
        <f>IF(AD$18-X$18&lt;=$E$16,X$46/$E$16,0)</f>
        <v>11.346156048711773</v>
      </c>
      <c r="AE67" s="49">
        <f>IF(AE$18-X$18&lt;=$E$16,X$46/$E$16,0)</f>
        <v>11.346156048711773</v>
      </c>
      <c r="AF67" s="49">
        <f>IF(AF$18-X$18&lt;=$E$16,X$46/$E$16,0)</f>
        <v>11.346156048711773</v>
      </c>
      <c r="AG67" s="49">
        <f>IF(AG$18-X$18&lt;=$E$16,X$46/$E$16,0)</f>
        <v>11.346156048711773</v>
      </c>
      <c r="AH67" s="49">
        <f>IF(AH$18-X$18&lt;=$E$16,X$46/$E$16,0)</f>
        <v>11.346156048711773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32</v>
      </c>
      <c r="E68" s="50">
        <f t="shared" si="48"/>
        <v>87.076601754835622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11.573079169686009</v>
      </c>
      <c r="AA68" s="54">
        <f>IF(AA$18-Y$18&lt;=$E$16,Y$46/$E$16,0)</f>
        <v>11.573079169686009</v>
      </c>
      <c r="AB68" s="54">
        <f>IF(AB$18-Y$18&lt;=$E$16,Y$46/$E$16,0)</f>
        <v>11.573079169686009</v>
      </c>
      <c r="AC68" s="54">
        <f>IF(AC$18-Y$18&lt;=$E$16,Y$46/$E$16,0)</f>
        <v>11.573079169686009</v>
      </c>
      <c r="AD68" s="54">
        <f>IF(AD$18-Y$18&lt;=$E$16,Y$46/$E$16,0)</f>
        <v>11.573079169686009</v>
      </c>
      <c r="AE68" s="54">
        <f>IF(AE$18-Y$18&lt;=$E$16,Y$46/$E$16,0)</f>
        <v>11.573079169686009</v>
      </c>
      <c r="AF68" s="54">
        <f>IF(AF$18-Y$18&lt;=$E$16,Y$46/$E$16,0)</f>
        <v>11.573079169686009</v>
      </c>
      <c r="AG68" s="54">
        <f>IF(AG$18-Y$18&lt;=$E$16,Y$46/$E$16,0)</f>
        <v>11.573079169686009</v>
      </c>
      <c r="AH68" s="54">
        <f>IF(AH$18-Y$18&lt;=$E$16,Y$46/$E$16,0)</f>
        <v>11.573079169686009</v>
      </c>
      <c r="AI68" s="54">
        <f>IF(AI$18-Y$18&lt;=$E$16,Y$46/$E$16,0)</f>
        <v>11.573079169686009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4</v>
      </c>
      <c r="E69" s="48">
        <f t="shared" si="48"/>
        <v>669.7197124043887</v>
      </c>
      <c r="F69" s="49">
        <f t="shared" ref="F69:S69" si="49">SUM(F49:F68)</f>
        <v>0</v>
      </c>
      <c r="G69" s="49">
        <f t="shared" si="49"/>
        <v>4.1468790000000002</v>
      </c>
      <c r="H69" s="49">
        <f t="shared" si="49"/>
        <v>9.1231338000000015</v>
      </c>
      <c r="I69" s="49">
        <f t="shared" si="49"/>
        <v>15.094639560000001</v>
      </c>
      <c r="J69" s="49">
        <f t="shared" si="49"/>
        <v>22.260446472000002</v>
      </c>
      <c r="K69" s="49">
        <f t="shared" si="49"/>
        <v>30.8594147664</v>
      </c>
      <c r="L69" s="49">
        <f t="shared" si="49"/>
        <v>39.630362426687995</v>
      </c>
      <c r="M69" s="49">
        <f t="shared" si="49"/>
        <v>48.576729040181753</v>
      </c>
      <c r="N69" s="49">
        <f t="shared" si="49"/>
        <v>57.702022985945391</v>
      </c>
      <c r="O69" s="49">
        <f t="shared" si="49"/>
        <v>67.0098228106243</v>
      </c>
      <c r="P69" s="49">
        <f t="shared" si="49"/>
        <v>76.503778631796791</v>
      </c>
      <c r="Q69" s="49">
        <f t="shared" si="49"/>
        <v>82.040734569392725</v>
      </c>
      <c r="R69" s="49">
        <f t="shared" si="49"/>
        <v>86.94199140574058</v>
      </c>
      <c r="S69" s="49">
        <f t="shared" si="49"/>
        <v>91.045547514815397</v>
      </c>
      <c r="T69" s="49">
        <f>SUM(T49:T68)</f>
        <v>94.156303709271711</v>
      </c>
      <c r="U69" s="49">
        <f t="shared" ref="U69:AO69" si="50">SUM(U49:U68)</f>
        <v>96.039429783457152</v>
      </c>
      <c r="V69" s="49">
        <f t="shared" si="50"/>
        <v>97.960218379126303</v>
      </c>
      <c r="W69" s="49">
        <f t="shared" si="50"/>
        <v>99.919422746708833</v>
      </c>
      <c r="X69" s="49">
        <f t="shared" si="50"/>
        <v>101.91781120164302</v>
      </c>
      <c r="Y69" s="49">
        <f t="shared" si="50"/>
        <v>103.95616742567589</v>
      </c>
      <c r="Z69" s="49">
        <f t="shared" si="50"/>
        <v>106.03529077418941</v>
      </c>
      <c r="AA69" s="49">
        <f t="shared" si="50"/>
        <v>96.351455836593473</v>
      </c>
      <c r="AB69" s="49">
        <f t="shared" si="50"/>
        <v>86.473944200245612</v>
      </c>
      <c r="AC69" s="49">
        <f t="shared" si="50"/>
        <v>76.398882331170796</v>
      </c>
      <c r="AD69" s="49">
        <f t="shared" si="50"/>
        <v>66.122319224714488</v>
      </c>
      <c r="AE69" s="49">
        <f t="shared" si="50"/>
        <v>55.640224856129038</v>
      </c>
      <c r="AF69" s="49">
        <f t="shared" si="50"/>
        <v>44.948488600171892</v>
      </c>
      <c r="AG69" s="49">
        <f t="shared" si="50"/>
        <v>34.042917619095597</v>
      </c>
      <c r="AH69" s="49">
        <f t="shared" si="50"/>
        <v>22.91923521839778</v>
      </c>
      <c r="AI69" s="49">
        <f t="shared" si="50"/>
        <v>11.573079169686009</v>
      </c>
      <c r="AJ69" s="49">
        <f t="shared" si="50"/>
        <v>0</v>
      </c>
      <c r="AK69" s="49">
        <f t="shared" si="50"/>
        <v>0</v>
      </c>
      <c r="AL69" s="49">
        <f t="shared" si="50"/>
        <v>0</v>
      </c>
      <c r="AM69" s="49">
        <f t="shared" si="50"/>
        <v>0</v>
      </c>
      <c r="AN69" s="49">
        <f t="shared" si="50"/>
        <v>0</v>
      </c>
      <c r="AO69" s="49">
        <f t="shared" si="50"/>
        <v>0</v>
      </c>
    </row>
    <row r="70" spans="2:41" x14ac:dyDescent="0.3">
      <c r="B70" s="41" t="s">
        <v>56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53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49</v>
      </c>
      <c r="E72" s="48">
        <f>NPV($E$15,F72:AO72)*(1+$E$15)</f>
        <v>0</v>
      </c>
      <c r="F72" s="42">
        <f t="shared" ref="F72:AO72" si="51">F19</f>
        <v>0</v>
      </c>
      <c r="G72" s="42">
        <f t="shared" si="51"/>
        <v>0</v>
      </c>
      <c r="H72" s="42">
        <f t="shared" si="51"/>
        <v>0</v>
      </c>
      <c r="I72" s="42">
        <f t="shared" si="51"/>
        <v>0</v>
      </c>
      <c r="J72" s="42">
        <f t="shared" si="51"/>
        <v>0</v>
      </c>
      <c r="K72" s="42">
        <f t="shared" si="51"/>
        <v>0</v>
      </c>
      <c r="L72" s="42">
        <f t="shared" si="51"/>
        <v>0</v>
      </c>
      <c r="M72" s="42">
        <f t="shared" si="51"/>
        <v>0</v>
      </c>
      <c r="N72" s="42">
        <f t="shared" si="51"/>
        <v>0</v>
      </c>
      <c r="O72" s="42">
        <f t="shared" si="51"/>
        <v>0</v>
      </c>
      <c r="P72" s="42">
        <f t="shared" si="51"/>
        <v>0</v>
      </c>
      <c r="Q72" s="42">
        <f t="shared" si="51"/>
        <v>0</v>
      </c>
      <c r="R72" s="42">
        <f t="shared" si="51"/>
        <v>0</v>
      </c>
      <c r="S72" s="42">
        <f t="shared" si="51"/>
        <v>0</v>
      </c>
      <c r="T72" s="42">
        <f t="shared" si="51"/>
        <v>0</v>
      </c>
      <c r="U72" s="42">
        <f t="shared" si="51"/>
        <v>0</v>
      </c>
      <c r="V72" s="42">
        <f t="shared" si="51"/>
        <v>0</v>
      </c>
      <c r="W72" s="42">
        <f t="shared" si="51"/>
        <v>0</v>
      </c>
      <c r="X72" s="42">
        <f t="shared" si="51"/>
        <v>0</v>
      </c>
      <c r="Y72" s="42">
        <f t="shared" si="51"/>
        <v>0</v>
      </c>
      <c r="Z72" s="42">
        <f t="shared" si="51"/>
        <v>0</v>
      </c>
      <c r="AA72" s="42">
        <f t="shared" si="51"/>
        <v>0</v>
      </c>
      <c r="AB72" s="42">
        <f t="shared" si="51"/>
        <v>0</v>
      </c>
      <c r="AC72" s="42">
        <f t="shared" si="51"/>
        <v>0</v>
      </c>
      <c r="AD72" s="42">
        <f t="shared" si="51"/>
        <v>0</v>
      </c>
      <c r="AE72" s="42">
        <f t="shared" si="51"/>
        <v>0</v>
      </c>
      <c r="AF72" s="42">
        <f t="shared" si="51"/>
        <v>0</v>
      </c>
      <c r="AG72" s="42">
        <f t="shared" si="51"/>
        <v>0</v>
      </c>
      <c r="AH72" s="42">
        <f t="shared" si="51"/>
        <v>0</v>
      </c>
      <c r="AI72" s="42">
        <f t="shared" si="51"/>
        <v>0</v>
      </c>
      <c r="AJ72" s="42">
        <f t="shared" si="51"/>
        <v>0</v>
      </c>
      <c r="AK72" s="42">
        <f t="shared" si="51"/>
        <v>0</v>
      </c>
      <c r="AL72" s="42">
        <f t="shared" si="51"/>
        <v>0</v>
      </c>
      <c r="AM72" s="42">
        <f t="shared" si="51"/>
        <v>0</v>
      </c>
      <c r="AN72" s="42">
        <f t="shared" si="51"/>
        <v>0</v>
      </c>
      <c r="AO72" s="42">
        <f t="shared" si="51"/>
        <v>0</v>
      </c>
    </row>
    <row r="73" spans="2:41" x14ac:dyDescent="0.3">
      <c r="D73" s="94" t="s">
        <v>76</v>
      </c>
      <c r="E73" s="95">
        <f t="shared" ref="E73:E83" si="52">NPV($E$15,F73:AO73)*(1+$E$15)</f>
        <v>1857.5244853480215</v>
      </c>
      <c r="F73" s="109">
        <v>0</v>
      </c>
      <c r="G73" s="107">
        <f>G44</f>
        <v>11.501721</v>
      </c>
      <c r="H73" s="107">
        <f t="shared" ref="H73:AO73" si="53">H44</f>
        <v>25.303786199999998</v>
      </c>
      <c r="I73" s="107">
        <f t="shared" si="53"/>
        <v>41.866264439999995</v>
      </c>
      <c r="J73" s="107">
        <f t="shared" si="53"/>
        <v>61.741238327999994</v>
      </c>
      <c r="K73" s="107">
        <f t="shared" si="53"/>
        <v>85.591206993599997</v>
      </c>
      <c r="L73" s="107">
        <f t="shared" si="53"/>
        <v>109.918175032512</v>
      </c>
      <c r="M73" s="107">
        <f t="shared" si="53"/>
        <v>134.73168243220223</v>
      </c>
      <c r="N73" s="107">
        <f t="shared" si="53"/>
        <v>160.04145997988627</v>
      </c>
      <c r="O73" s="107">
        <f t="shared" si="53"/>
        <v>185.857433078524</v>
      </c>
      <c r="P73" s="107">
        <f t="shared" si="53"/>
        <v>212.18972563913448</v>
      </c>
      <c r="Q73" s="107">
        <f t="shared" si="53"/>
        <v>227.54694305095717</v>
      </c>
      <c r="R73" s="107">
        <f t="shared" si="53"/>
        <v>241.14099503101633</v>
      </c>
      <c r="S73" s="107">
        <f t="shared" si="53"/>
        <v>252.52255631467668</v>
      </c>
      <c r="T73" s="107">
        <f t="shared" si="53"/>
        <v>261.15050274081017</v>
      </c>
      <c r="U73" s="107">
        <f t="shared" si="53"/>
        <v>266.37351279562643</v>
      </c>
      <c r="V73" s="107">
        <f t="shared" si="53"/>
        <v>271.70098305153897</v>
      </c>
      <c r="W73" s="107">
        <f t="shared" si="53"/>
        <v>277.13500271256976</v>
      </c>
      <c r="X73" s="107">
        <f t="shared" si="53"/>
        <v>282.6777027668212</v>
      </c>
      <c r="Y73" s="107">
        <f t="shared" si="53"/>
        <v>288.33125682215763</v>
      </c>
      <c r="Z73" s="107">
        <f t="shared" si="53"/>
        <v>294.09788195860079</v>
      </c>
      <c r="AA73" s="107">
        <f t="shared" si="53"/>
        <v>267.23894354677805</v>
      </c>
      <c r="AB73" s="107">
        <f t="shared" si="53"/>
        <v>239.84282636671892</v>
      </c>
      <c r="AC73" s="107">
        <f t="shared" si="53"/>
        <v>211.89878684305859</v>
      </c>
      <c r="AD73" s="107">
        <f t="shared" si="53"/>
        <v>183.39586652892504</v>
      </c>
      <c r="AE73" s="107">
        <f t="shared" si="53"/>
        <v>154.32288780850882</v>
      </c>
      <c r="AF73" s="107">
        <f t="shared" si="53"/>
        <v>124.66844951368429</v>
      </c>
      <c r="AG73" s="107">
        <f t="shared" si="53"/>
        <v>94.420922452963268</v>
      </c>
      <c r="AH73" s="107">
        <f t="shared" si="53"/>
        <v>63.568444851027813</v>
      </c>
      <c r="AI73" s="107">
        <f t="shared" si="53"/>
        <v>32.09891769705365</v>
      </c>
      <c r="AJ73" s="107">
        <f t="shared" si="53"/>
        <v>0</v>
      </c>
      <c r="AK73" s="107">
        <f t="shared" si="53"/>
        <v>0</v>
      </c>
      <c r="AL73" s="107">
        <f t="shared" si="53"/>
        <v>0</v>
      </c>
      <c r="AM73" s="107">
        <f t="shared" si="53"/>
        <v>0</v>
      </c>
      <c r="AN73" s="107">
        <f t="shared" si="53"/>
        <v>0</v>
      </c>
      <c r="AO73" s="107">
        <f t="shared" si="53"/>
        <v>0</v>
      </c>
    </row>
    <row r="74" spans="2:41" x14ac:dyDescent="0.3">
      <c r="D74" s="96" t="s">
        <v>77</v>
      </c>
      <c r="E74" s="97">
        <f t="shared" si="52"/>
        <v>669.7197124043887</v>
      </c>
      <c r="F74" s="98">
        <v>0</v>
      </c>
      <c r="G74" s="110">
        <f>G69</f>
        <v>4.1468790000000002</v>
      </c>
      <c r="H74" s="110">
        <f t="shared" ref="H74:AO74" si="54">H69</f>
        <v>9.1231338000000015</v>
      </c>
      <c r="I74" s="110">
        <f t="shared" si="54"/>
        <v>15.094639560000001</v>
      </c>
      <c r="J74" s="110">
        <f t="shared" si="54"/>
        <v>22.260446472000002</v>
      </c>
      <c r="K74" s="110">
        <f t="shared" si="54"/>
        <v>30.8594147664</v>
      </c>
      <c r="L74" s="110">
        <f t="shared" si="54"/>
        <v>39.630362426687995</v>
      </c>
      <c r="M74" s="110">
        <f t="shared" si="54"/>
        <v>48.576729040181753</v>
      </c>
      <c r="N74" s="110">
        <f t="shared" si="54"/>
        <v>57.702022985945391</v>
      </c>
      <c r="O74" s="110">
        <f t="shared" si="54"/>
        <v>67.0098228106243</v>
      </c>
      <c r="P74" s="110">
        <f t="shared" si="54"/>
        <v>76.503778631796791</v>
      </c>
      <c r="Q74" s="110">
        <f t="shared" si="54"/>
        <v>82.040734569392725</v>
      </c>
      <c r="R74" s="110">
        <f t="shared" si="54"/>
        <v>86.94199140574058</v>
      </c>
      <c r="S74" s="110">
        <f t="shared" si="54"/>
        <v>91.045547514815397</v>
      </c>
      <c r="T74" s="110">
        <f t="shared" si="54"/>
        <v>94.156303709271711</v>
      </c>
      <c r="U74" s="110">
        <f t="shared" si="54"/>
        <v>96.039429783457152</v>
      </c>
      <c r="V74" s="110">
        <f t="shared" si="54"/>
        <v>97.960218379126303</v>
      </c>
      <c r="W74" s="110">
        <f t="shared" si="54"/>
        <v>99.919422746708833</v>
      </c>
      <c r="X74" s="110">
        <f t="shared" si="54"/>
        <v>101.91781120164302</v>
      </c>
      <c r="Y74" s="110">
        <f t="shared" si="54"/>
        <v>103.95616742567589</v>
      </c>
      <c r="Z74" s="110">
        <f t="shared" si="54"/>
        <v>106.03529077418941</v>
      </c>
      <c r="AA74" s="110">
        <f t="shared" si="54"/>
        <v>96.351455836593473</v>
      </c>
      <c r="AB74" s="110">
        <f t="shared" si="54"/>
        <v>86.473944200245612</v>
      </c>
      <c r="AC74" s="110">
        <f t="shared" si="54"/>
        <v>76.398882331170796</v>
      </c>
      <c r="AD74" s="110">
        <f t="shared" si="54"/>
        <v>66.122319224714488</v>
      </c>
      <c r="AE74" s="110">
        <f t="shared" si="54"/>
        <v>55.640224856129038</v>
      </c>
      <c r="AF74" s="110">
        <f t="shared" si="54"/>
        <v>44.948488600171892</v>
      </c>
      <c r="AG74" s="110">
        <f t="shared" si="54"/>
        <v>34.042917619095597</v>
      </c>
      <c r="AH74" s="110">
        <f t="shared" si="54"/>
        <v>22.91923521839778</v>
      </c>
      <c r="AI74" s="110">
        <f t="shared" si="54"/>
        <v>11.573079169686009</v>
      </c>
      <c r="AJ74" s="110">
        <f t="shared" si="54"/>
        <v>0</v>
      </c>
      <c r="AK74" s="110">
        <f t="shared" si="54"/>
        <v>0</v>
      </c>
      <c r="AL74" s="110">
        <f t="shared" si="54"/>
        <v>0</v>
      </c>
      <c r="AM74" s="110">
        <f t="shared" si="54"/>
        <v>0</v>
      </c>
      <c r="AN74" s="110">
        <f t="shared" si="54"/>
        <v>0</v>
      </c>
      <c r="AO74" s="110">
        <f t="shared" si="54"/>
        <v>0</v>
      </c>
    </row>
    <row r="75" spans="2:41" x14ac:dyDescent="0.3">
      <c r="D75" s="34" t="s">
        <v>78</v>
      </c>
      <c r="E75" s="48">
        <f t="shared" si="52"/>
        <v>2527.2441977524095</v>
      </c>
      <c r="F75" s="53">
        <f>SUM(F73:F74)</f>
        <v>0</v>
      </c>
      <c r="G75" s="53">
        <f>SUM(G73:G74)</f>
        <v>15.6486</v>
      </c>
      <c r="H75" s="53">
        <f t="shared" ref="H75:AO75" si="55">SUM(H73:H74)</f>
        <v>34.426919999999996</v>
      </c>
      <c r="I75" s="53">
        <f t="shared" si="55"/>
        <v>56.960903999999999</v>
      </c>
      <c r="J75" s="53">
        <f t="shared" si="55"/>
        <v>84.001684799999992</v>
      </c>
      <c r="K75" s="53">
        <f t="shared" si="55"/>
        <v>116.45062175999999</v>
      </c>
      <c r="L75" s="53">
        <f t="shared" si="55"/>
        <v>149.54853745919999</v>
      </c>
      <c r="M75" s="53">
        <f t="shared" si="55"/>
        <v>183.30841147238399</v>
      </c>
      <c r="N75" s="53">
        <f t="shared" si="55"/>
        <v>217.74348296583167</v>
      </c>
      <c r="O75" s="53">
        <f t="shared" si="55"/>
        <v>252.86725588914828</v>
      </c>
      <c r="P75" s="53">
        <f t="shared" si="55"/>
        <v>288.69350427093127</v>
      </c>
      <c r="Q75" s="53">
        <f t="shared" si="55"/>
        <v>309.58767762034989</v>
      </c>
      <c r="R75" s="53">
        <f t="shared" si="55"/>
        <v>328.08298643675693</v>
      </c>
      <c r="S75" s="53">
        <f t="shared" si="55"/>
        <v>343.56810382949209</v>
      </c>
      <c r="T75" s="53">
        <f t="shared" si="55"/>
        <v>355.30680645008187</v>
      </c>
      <c r="U75" s="53">
        <f t="shared" si="55"/>
        <v>362.41294257908356</v>
      </c>
      <c r="V75" s="53">
        <f t="shared" si="55"/>
        <v>369.6612014306653</v>
      </c>
      <c r="W75" s="53">
        <f t="shared" si="55"/>
        <v>377.0544254592786</v>
      </c>
      <c r="X75" s="53">
        <f t="shared" si="55"/>
        <v>384.59551396846422</v>
      </c>
      <c r="Y75" s="53">
        <f t="shared" si="55"/>
        <v>392.28742424783354</v>
      </c>
      <c r="Z75" s="53">
        <f t="shared" si="55"/>
        <v>400.13317273279017</v>
      </c>
      <c r="AA75" s="53">
        <f t="shared" si="55"/>
        <v>363.5903993833715</v>
      </c>
      <c r="AB75" s="53">
        <f t="shared" si="55"/>
        <v>326.31677056696452</v>
      </c>
      <c r="AC75" s="53">
        <f t="shared" si="55"/>
        <v>288.29766917422938</v>
      </c>
      <c r="AD75" s="53">
        <f t="shared" si="55"/>
        <v>249.51818575363953</v>
      </c>
      <c r="AE75" s="53">
        <f t="shared" si="55"/>
        <v>209.96311266463786</v>
      </c>
      <c r="AF75" s="53">
        <f t="shared" si="55"/>
        <v>169.61693811385618</v>
      </c>
      <c r="AG75" s="53">
        <f t="shared" si="55"/>
        <v>128.46384007205887</v>
      </c>
      <c r="AH75" s="53">
        <f t="shared" si="55"/>
        <v>86.487680069425593</v>
      </c>
      <c r="AI75" s="53">
        <f t="shared" si="55"/>
        <v>43.671996866739661</v>
      </c>
      <c r="AJ75" s="53">
        <f t="shared" si="55"/>
        <v>0</v>
      </c>
      <c r="AK75" s="53">
        <f t="shared" si="55"/>
        <v>0</v>
      </c>
      <c r="AL75" s="53">
        <f t="shared" si="55"/>
        <v>0</v>
      </c>
      <c r="AM75" s="53">
        <f t="shared" si="55"/>
        <v>0</v>
      </c>
      <c r="AN75" s="53">
        <f t="shared" si="55"/>
        <v>0</v>
      </c>
      <c r="AO75" s="53">
        <f t="shared" si="55"/>
        <v>0</v>
      </c>
    </row>
    <row r="76" spans="2:41" x14ac:dyDescent="0.3">
      <c r="D76" s="94" t="s">
        <v>47</v>
      </c>
      <c r="E76" s="95">
        <f t="shared" si="52"/>
        <v>287.76611897775115</v>
      </c>
      <c r="F76" s="109">
        <v>0</v>
      </c>
      <c r="G76" s="109">
        <f t="shared" ref="G76:AO76" si="56">F$22*$H10</f>
        <v>2.9444405759999999</v>
      </c>
      <c r="H76" s="109">
        <f t="shared" si="56"/>
        <v>6.1833252095999995</v>
      </c>
      <c r="I76" s="109">
        <f t="shared" si="56"/>
        <v>9.77554271232</v>
      </c>
      <c r="J76" s="109">
        <f t="shared" si="56"/>
        <v>13.791759657983997</v>
      </c>
      <c r="K76" s="109">
        <f t="shared" si="56"/>
        <v>18.316775935180797</v>
      </c>
      <c r="L76" s="109">
        <f t="shared" si="56"/>
        <v>22.353344854106108</v>
      </c>
      <c r="M76" s="109">
        <f t="shared" si="56"/>
        <v>25.891697467594501</v>
      </c>
      <c r="N76" s="109">
        <f t="shared" si="56"/>
        <v>28.921869449537244</v>
      </c>
      <c r="O76" s="109">
        <f t="shared" si="56"/>
        <v>31.433697187303416</v>
      </c>
      <c r="P76" s="109">
        <f t="shared" si="56"/>
        <v>33.416813796009485</v>
      </c>
      <c r="Q76" s="109">
        <f t="shared" si="56"/>
        <v>34.860645053074258</v>
      </c>
      <c r="R76" s="109">
        <f t="shared" si="56"/>
        <v>36.048849309064892</v>
      </c>
      <c r="S76" s="109">
        <f t="shared" si="56"/>
        <v>37.029313954327918</v>
      </c>
      <c r="T76" s="109">
        <f t="shared" si="56"/>
        <v>37.861484113090391</v>
      </c>
      <c r="U76" s="109">
        <f t="shared" si="56"/>
        <v>38.6187137953522</v>
      </c>
      <c r="V76" s="109">
        <f t="shared" si="56"/>
        <v>39.39108807125924</v>
      </c>
      <c r="W76" s="109">
        <f t="shared" si="56"/>
        <v>40.178909832684433</v>
      </c>
      <c r="X76" s="109">
        <f t="shared" si="56"/>
        <v>40.982488029338121</v>
      </c>
      <c r="Y76" s="109">
        <f t="shared" si="56"/>
        <v>41.802137789924878</v>
      </c>
      <c r="Z76" s="109">
        <f t="shared" si="56"/>
        <v>42.638180545723372</v>
      </c>
      <c r="AA76" s="109">
        <f t="shared" si="56"/>
        <v>35.109274767583194</v>
      </c>
      <c r="AB76" s="109">
        <f t="shared" si="56"/>
        <v>28.267957812785674</v>
      </c>
      <c r="AC76" s="109">
        <f t="shared" si="56"/>
        <v>22.12798145779767</v>
      </c>
      <c r="AD76" s="109">
        <f t="shared" si="56"/>
        <v>16.703372514615367</v>
      </c>
      <c r="AE76" s="109">
        <f t="shared" si="56"/>
        <v>12.008438331474888</v>
      </c>
      <c r="AF76" s="109">
        <f t="shared" si="56"/>
        <v>8.0577724035770615</v>
      </c>
      <c r="AG76" s="109">
        <f t="shared" si="56"/>
        <v>4.8662600960267444</v>
      </c>
      <c r="AH76" s="109">
        <f t="shared" si="56"/>
        <v>2.4490844812308845</v>
      </c>
      <c r="AI76" s="109">
        <f t="shared" si="56"/>
        <v>0.82173229304457218</v>
      </c>
      <c r="AJ76" s="109">
        <f t="shared" si="56"/>
        <v>0</v>
      </c>
      <c r="AK76" s="109">
        <f t="shared" si="56"/>
        <v>0</v>
      </c>
      <c r="AL76" s="109">
        <f t="shared" si="56"/>
        <v>0</v>
      </c>
      <c r="AM76" s="109">
        <f t="shared" si="56"/>
        <v>0</v>
      </c>
      <c r="AN76" s="109">
        <f t="shared" si="56"/>
        <v>0</v>
      </c>
      <c r="AO76" s="109">
        <f t="shared" si="56"/>
        <v>0</v>
      </c>
    </row>
    <row r="77" spans="2:41" x14ac:dyDescent="0.3">
      <c r="D77" s="96" t="s">
        <v>68</v>
      </c>
      <c r="E77" s="97">
        <f t="shared" si="52"/>
        <v>364.20399433121628</v>
      </c>
      <c r="F77" s="98">
        <v>0</v>
      </c>
      <c r="G77" s="98">
        <f t="shared" ref="G77:AO77" si="57">F$22*$H11</f>
        <v>3.7265576039999995</v>
      </c>
      <c r="H77" s="98">
        <f t="shared" si="57"/>
        <v>7.8257709683999979</v>
      </c>
      <c r="I77" s="98">
        <f t="shared" si="57"/>
        <v>12.372171245279997</v>
      </c>
      <c r="J77" s="98">
        <f t="shared" si="57"/>
        <v>17.455195817135994</v>
      </c>
      <c r="K77" s="98">
        <f t="shared" si="57"/>
        <v>23.182169542963194</v>
      </c>
      <c r="L77" s="98">
        <f t="shared" si="57"/>
        <v>28.290952080978041</v>
      </c>
      <c r="M77" s="98">
        <f t="shared" si="57"/>
        <v>32.769179607424292</v>
      </c>
      <c r="N77" s="98">
        <f t="shared" si="57"/>
        <v>36.604241022070568</v>
      </c>
      <c r="O77" s="98">
        <f t="shared" si="57"/>
        <v>39.783273002680879</v>
      </c>
      <c r="P77" s="98">
        <f t="shared" si="57"/>
        <v>42.293154960574498</v>
      </c>
      <c r="Q77" s="98">
        <f t="shared" si="57"/>
        <v>44.120503895297098</v>
      </c>
      <c r="R77" s="98">
        <f t="shared" si="57"/>
        <v>45.624324906785247</v>
      </c>
      <c r="S77" s="98">
        <f t="shared" si="57"/>
        <v>46.865225473446273</v>
      </c>
      <c r="T77" s="98">
        <f t="shared" si="57"/>
        <v>47.918440830630018</v>
      </c>
      <c r="U77" s="98">
        <f t="shared" si="57"/>
        <v>48.876809647242624</v>
      </c>
      <c r="V77" s="98">
        <f t="shared" si="57"/>
        <v>49.85434584018747</v>
      </c>
      <c r="W77" s="98">
        <f t="shared" si="57"/>
        <v>50.85143275699123</v>
      </c>
      <c r="X77" s="98">
        <f t="shared" si="57"/>
        <v>51.868461412131055</v>
      </c>
      <c r="Y77" s="98">
        <f t="shared" si="57"/>
        <v>52.905830640373665</v>
      </c>
      <c r="Z77" s="98">
        <f t="shared" si="57"/>
        <v>53.963947253181132</v>
      </c>
      <c r="AA77" s="98">
        <f t="shared" si="57"/>
        <v>44.435175877722472</v>
      </c>
      <c r="AB77" s="98">
        <f t="shared" si="57"/>
        <v>35.776634106806867</v>
      </c>
      <c r="AC77" s="98">
        <f t="shared" si="57"/>
        <v>28.005726532525173</v>
      </c>
      <c r="AD77" s="98">
        <f t="shared" si="57"/>
        <v>21.140205838810076</v>
      </c>
      <c r="AE77" s="98">
        <f t="shared" si="57"/>
        <v>15.198179763272904</v>
      </c>
      <c r="AF77" s="98">
        <f t="shared" si="57"/>
        <v>10.198118198277218</v>
      </c>
      <c r="AG77" s="98">
        <f t="shared" si="57"/>
        <v>6.1588604340338478</v>
      </c>
      <c r="AH77" s="98">
        <f t="shared" si="57"/>
        <v>3.0996225465578378</v>
      </c>
      <c r="AI77" s="98">
        <f t="shared" si="57"/>
        <v>1.0400049333845367</v>
      </c>
      <c r="AJ77" s="98">
        <f t="shared" si="57"/>
        <v>0</v>
      </c>
      <c r="AK77" s="98">
        <f t="shared" si="57"/>
        <v>0</v>
      </c>
      <c r="AL77" s="98">
        <f t="shared" si="57"/>
        <v>0</v>
      </c>
      <c r="AM77" s="98">
        <f t="shared" si="57"/>
        <v>0</v>
      </c>
      <c r="AN77" s="98">
        <f t="shared" si="57"/>
        <v>0</v>
      </c>
      <c r="AO77" s="98">
        <f t="shared" si="57"/>
        <v>0</v>
      </c>
    </row>
    <row r="78" spans="2:41" x14ac:dyDescent="0.3">
      <c r="D78" s="34" t="s">
        <v>48</v>
      </c>
      <c r="E78" s="48">
        <f t="shared" si="52"/>
        <v>651.9701133089676</v>
      </c>
      <c r="F78" s="42">
        <f t="shared" ref="F78:AO78" si="58">SUM(F76:F77)</f>
        <v>0</v>
      </c>
      <c r="G78" s="42">
        <f t="shared" si="58"/>
        <v>6.6709981799999998</v>
      </c>
      <c r="H78" s="42">
        <f t="shared" si="58"/>
        <v>14.009096177999997</v>
      </c>
      <c r="I78" s="42">
        <f t="shared" si="58"/>
        <v>22.147713957599997</v>
      </c>
      <c r="J78" s="42">
        <f t="shared" si="58"/>
        <v>31.246955475119989</v>
      </c>
      <c r="K78" s="42">
        <f t="shared" si="58"/>
        <v>41.498945478143995</v>
      </c>
      <c r="L78" s="42">
        <f t="shared" si="58"/>
        <v>50.644296935084149</v>
      </c>
      <c r="M78" s="42">
        <f t="shared" si="58"/>
        <v>58.660877075018789</v>
      </c>
      <c r="N78" s="42">
        <f t="shared" si="58"/>
        <v>65.526110471607808</v>
      </c>
      <c r="O78" s="42">
        <f t="shared" si="58"/>
        <v>71.216970189984295</v>
      </c>
      <c r="P78" s="42">
        <f t="shared" si="58"/>
        <v>75.709968756583976</v>
      </c>
      <c r="Q78" s="42">
        <f t="shared" si="58"/>
        <v>78.981148948371356</v>
      </c>
      <c r="R78" s="42">
        <f t="shared" si="58"/>
        <v>81.673174215850139</v>
      </c>
      <c r="S78" s="42">
        <f t="shared" si="58"/>
        <v>83.894539427774191</v>
      </c>
      <c r="T78" s="42">
        <f t="shared" si="58"/>
        <v>85.779924943720403</v>
      </c>
      <c r="U78" s="42">
        <f t="shared" si="58"/>
        <v>87.495523442594816</v>
      </c>
      <c r="V78" s="42">
        <f t="shared" si="58"/>
        <v>89.24543391144671</v>
      </c>
      <c r="W78" s="42">
        <f t="shared" si="58"/>
        <v>91.030342589675655</v>
      </c>
      <c r="X78" s="42">
        <f t="shared" si="58"/>
        <v>92.850949441469169</v>
      </c>
      <c r="Y78" s="42">
        <f t="shared" si="58"/>
        <v>94.707968430298536</v>
      </c>
      <c r="Z78" s="42">
        <f t="shared" si="58"/>
        <v>96.602127798904505</v>
      </c>
      <c r="AA78" s="42">
        <f t="shared" si="58"/>
        <v>79.544450645305659</v>
      </c>
      <c r="AB78" s="42">
        <f t="shared" si="58"/>
        <v>64.044591919592534</v>
      </c>
      <c r="AC78" s="42">
        <f t="shared" si="58"/>
        <v>50.133707990322847</v>
      </c>
      <c r="AD78" s="42">
        <f t="shared" si="58"/>
        <v>37.843578353425443</v>
      </c>
      <c r="AE78" s="42">
        <f t="shared" si="58"/>
        <v>27.206618094747792</v>
      </c>
      <c r="AF78" s="42">
        <f t="shared" si="58"/>
        <v>18.255890601854279</v>
      </c>
      <c r="AG78" s="42">
        <f t="shared" si="58"/>
        <v>11.025120530060592</v>
      </c>
      <c r="AH78" s="42">
        <f t="shared" si="58"/>
        <v>5.5487070277887227</v>
      </c>
      <c r="AI78" s="42">
        <f t="shared" si="58"/>
        <v>1.861737226429109</v>
      </c>
      <c r="AJ78" s="42">
        <f t="shared" si="58"/>
        <v>0</v>
      </c>
      <c r="AK78" s="42">
        <f t="shared" si="58"/>
        <v>0</v>
      </c>
      <c r="AL78" s="42">
        <f t="shared" si="58"/>
        <v>0</v>
      </c>
      <c r="AM78" s="42">
        <f t="shared" si="58"/>
        <v>0</v>
      </c>
      <c r="AN78" s="42">
        <f t="shared" si="58"/>
        <v>0</v>
      </c>
      <c r="AO78" s="42">
        <f t="shared" si="58"/>
        <v>0</v>
      </c>
    </row>
    <row r="79" spans="2:41" x14ac:dyDescent="0.3">
      <c r="D79" s="86" t="s">
        <v>69</v>
      </c>
      <c r="E79" s="87">
        <f t="shared" si="52"/>
        <v>131.31164421465621</v>
      </c>
      <c r="F79" s="88">
        <f t="shared" ref="F79:AO79" si="59">F77*($H$14-1)</f>
        <v>0</v>
      </c>
      <c r="G79" s="88">
        <f t="shared" si="59"/>
        <v>1.3435887959999997</v>
      </c>
      <c r="H79" s="88">
        <f t="shared" si="59"/>
        <v>2.8215364715999991</v>
      </c>
      <c r="I79" s="88">
        <f t="shared" si="59"/>
        <v>4.4607148027199983</v>
      </c>
      <c r="J79" s="88">
        <f t="shared" si="59"/>
        <v>6.2933699204639968</v>
      </c>
      <c r="K79" s="88">
        <f t="shared" si="59"/>
        <v>8.3581971821567969</v>
      </c>
      <c r="L79" s="88">
        <f t="shared" si="59"/>
        <v>10.200139185658749</v>
      </c>
      <c r="M79" s="88">
        <f t="shared" si="59"/>
        <v>11.814738225806035</v>
      </c>
      <c r="N79" s="88">
        <f t="shared" si="59"/>
        <v>13.197447443331564</v>
      </c>
      <c r="O79" s="88">
        <f t="shared" si="59"/>
        <v>14.343629041782901</v>
      </c>
      <c r="P79" s="88">
        <f t="shared" si="59"/>
        <v>15.248552468778559</v>
      </c>
      <c r="Q79" s="88">
        <f t="shared" si="59"/>
        <v>15.907392560889427</v>
      </c>
      <c r="R79" s="88">
        <f t="shared" si="59"/>
        <v>16.449586531017808</v>
      </c>
      <c r="S79" s="88">
        <f t="shared" si="59"/>
        <v>16.896986055052057</v>
      </c>
      <c r="T79" s="88">
        <f t="shared" si="59"/>
        <v>17.276716762063881</v>
      </c>
      <c r="U79" s="88">
        <f t="shared" si="59"/>
        <v>17.62225109730516</v>
      </c>
      <c r="V79" s="88">
        <f t="shared" si="59"/>
        <v>17.974696119251263</v>
      </c>
      <c r="W79" s="88">
        <f t="shared" si="59"/>
        <v>18.33419004163629</v>
      </c>
      <c r="X79" s="88">
        <f t="shared" si="59"/>
        <v>18.700873842469019</v>
      </c>
      <c r="Y79" s="88">
        <f t="shared" si="59"/>
        <v>19.074891319318393</v>
      </c>
      <c r="Z79" s="88">
        <f t="shared" si="59"/>
        <v>19.456389145704758</v>
      </c>
      <c r="AA79" s="88">
        <f t="shared" si="59"/>
        <v>16.020845724621026</v>
      </c>
      <c r="AB79" s="88">
        <f t="shared" si="59"/>
        <v>12.899058555515399</v>
      </c>
      <c r="AC79" s="88">
        <f t="shared" si="59"/>
        <v>10.097302763427443</v>
      </c>
      <c r="AD79" s="88">
        <f t="shared" si="59"/>
        <v>7.6219789758975089</v>
      </c>
      <c r="AE79" s="88">
        <f t="shared" si="59"/>
        <v>5.4796158330167604</v>
      </c>
      <c r="AF79" s="88">
        <f t="shared" si="59"/>
        <v>3.6768725476781801</v>
      </c>
      <c r="AG79" s="88">
        <f t="shared" si="59"/>
        <v>2.2205415170326117</v>
      </c>
      <c r="AH79" s="88">
        <f t="shared" si="59"/>
        <v>1.1175509861739141</v>
      </c>
      <c r="AI79" s="88">
        <f t="shared" si="59"/>
        <v>0.37496776509782609</v>
      </c>
      <c r="AJ79" s="88">
        <f t="shared" si="59"/>
        <v>0</v>
      </c>
      <c r="AK79" s="88">
        <f t="shared" si="59"/>
        <v>0</v>
      </c>
      <c r="AL79" s="88">
        <f t="shared" si="59"/>
        <v>0</v>
      </c>
      <c r="AM79" s="88">
        <f t="shared" si="59"/>
        <v>0</v>
      </c>
      <c r="AN79" s="88">
        <f t="shared" si="59"/>
        <v>0</v>
      </c>
      <c r="AO79" s="88">
        <f t="shared" si="59"/>
        <v>0</v>
      </c>
    </row>
    <row r="80" spans="2:41" x14ac:dyDescent="0.3">
      <c r="D80" s="45" t="s">
        <v>70</v>
      </c>
      <c r="E80" s="50">
        <f>NPV($E$15,F80:AO80)*(1+$E$15)</f>
        <v>131.31164421465621</v>
      </c>
      <c r="F80" s="55">
        <f>F79</f>
        <v>0</v>
      </c>
      <c r="G80" s="55">
        <f t="shared" ref="G80:AO80" si="60">G79</f>
        <v>1.3435887959999997</v>
      </c>
      <c r="H80" s="55">
        <f t="shared" si="60"/>
        <v>2.8215364715999991</v>
      </c>
      <c r="I80" s="55">
        <f t="shared" si="60"/>
        <v>4.4607148027199983</v>
      </c>
      <c r="J80" s="55">
        <f t="shared" si="60"/>
        <v>6.2933699204639968</v>
      </c>
      <c r="K80" s="55">
        <f t="shared" si="60"/>
        <v>8.3581971821567969</v>
      </c>
      <c r="L80" s="55">
        <f t="shared" si="60"/>
        <v>10.200139185658749</v>
      </c>
      <c r="M80" s="55">
        <f t="shared" si="60"/>
        <v>11.814738225806035</v>
      </c>
      <c r="N80" s="55">
        <f t="shared" si="60"/>
        <v>13.197447443331564</v>
      </c>
      <c r="O80" s="55">
        <f t="shared" si="60"/>
        <v>14.343629041782901</v>
      </c>
      <c r="P80" s="55">
        <f t="shared" si="60"/>
        <v>15.248552468778559</v>
      </c>
      <c r="Q80" s="55">
        <f t="shared" si="60"/>
        <v>15.907392560889427</v>
      </c>
      <c r="R80" s="55">
        <f t="shared" si="60"/>
        <v>16.449586531017808</v>
      </c>
      <c r="S80" s="55">
        <f t="shared" si="60"/>
        <v>16.896986055052057</v>
      </c>
      <c r="T80" s="55">
        <f t="shared" si="60"/>
        <v>17.276716762063881</v>
      </c>
      <c r="U80" s="55">
        <f t="shared" si="60"/>
        <v>17.62225109730516</v>
      </c>
      <c r="V80" s="55">
        <f t="shared" si="60"/>
        <v>17.974696119251263</v>
      </c>
      <c r="W80" s="55">
        <f t="shared" si="60"/>
        <v>18.33419004163629</v>
      </c>
      <c r="X80" s="55">
        <f t="shared" si="60"/>
        <v>18.700873842469019</v>
      </c>
      <c r="Y80" s="55">
        <f t="shared" si="60"/>
        <v>19.074891319318393</v>
      </c>
      <c r="Z80" s="55">
        <f t="shared" si="60"/>
        <v>19.456389145704758</v>
      </c>
      <c r="AA80" s="55">
        <f t="shared" si="60"/>
        <v>16.020845724621026</v>
      </c>
      <c r="AB80" s="55">
        <f t="shared" si="60"/>
        <v>12.899058555515399</v>
      </c>
      <c r="AC80" s="55">
        <f t="shared" si="60"/>
        <v>10.097302763427443</v>
      </c>
      <c r="AD80" s="55">
        <f t="shared" si="60"/>
        <v>7.6219789758975089</v>
      </c>
      <c r="AE80" s="55">
        <f t="shared" si="60"/>
        <v>5.4796158330167604</v>
      </c>
      <c r="AF80" s="55">
        <f t="shared" si="60"/>
        <v>3.6768725476781801</v>
      </c>
      <c r="AG80" s="55">
        <f t="shared" si="60"/>
        <v>2.2205415170326117</v>
      </c>
      <c r="AH80" s="55">
        <f t="shared" si="60"/>
        <v>1.1175509861739141</v>
      </c>
      <c r="AI80" s="55">
        <f t="shared" si="60"/>
        <v>0.37496776509782609</v>
      </c>
      <c r="AJ80" s="55">
        <f t="shared" si="60"/>
        <v>0</v>
      </c>
      <c r="AK80" s="55">
        <f t="shared" si="60"/>
        <v>0</v>
      </c>
      <c r="AL80" s="55">
        <f t="shared" si="60"/>
        <v>0</v>
      </c>
      <c r="AM80" s="55">
        <f t="shared" si="60"/>
        <v>0</v>
      </c>
      <c r="AN80" s="55">
        <f t="shared" si="60"/>
        <v>0</v>
      </c>
      <c r="AO80" s="55">
        <f t="shared" si="60"/>
        <v>0</v>
      </c>
    </row>
    <row r="81" spans="3:41" x14ac:dyDescent="0.3">
      <c r="D81" s="93" t="s">
        <v>43</v>
      </c>
      <c r="E81" s="91">
        <f t="shared" si="52"/>
        <v>3310.5259552760335</v>
      </c>
      <c r="F81" s="92">
        <f t="shared" ref="F81:AO81" si="61">SUM(F75,F78,F72,F80)</f>
        <v>0</v>
      </c>
      <c r="G81" s="92">
        <f t="shared" si="61"/>
        <v>23.663186975999999</v>
      </c>
      <c r="H81" s="92">
        <f t="shared" si="61"/>
        <v>51.257552649599987</v>
      </c>
      <c r="I81" s="92">
        <f t="shared" si="61"/>
        <v>83.56933276031998</v>
      </c>
      <c r="J81" s="92">
        <f t="shared" si="61"/>
        <v>121.54201019558398</v>
      </c>
      <c r="K81" s="92">
        <f t="shared" si="61"/>
        <v>166.30776442030077</v>
      </c>
      <c r="L81" s="92">
        <f t="shared" si="61"/>
        <v>210.39297357994289</v>
      </c>
      <c r="M81" s="92">
        <f t="shared" si="61"/>
        <v>253.78402677320881</v>
      </c>
      <c r="N81" s="92">
        <f t="shared" si="61"/>
        <v>296.46704088077104</v>
      </c>
      <c r="O81" s="92">
        <f t="shared" si="61"/>
        <v>338.42785512091547</v>
      </c>
      <c r="P81" s="92">
        <f t="shared" si="61"/>
        <v>379.65202549629379</v>
      </c>
      <c r="Q81" s="92">
        <f t="shared" si="61"/>
        <v>404.47621912961068</v>
      </c>
      <c r="R81" s="92">
        <f t="shared" si="61"/>
        <v>426.20574718362485</v>
      </c>
      <c r="S81" s="92">
        <f t="shared" si="61"/>
        <v>444.35962931231836</v>
      </c>
      <c r="T81" s="92">
        <f t="shared" si="61"/>
        <v>458.36344815586614</v>
      </c>
      <c r="U81" s="92">
        <f t="shared" si="61"/>
        <v>467.53071711898349</v>
      </c>
      <c r="V81" s="92">
        <f t="shared" si="61"/>
        <v>476.88133146136329</v>
      </c>
      <c r="W81" s="92">
        <f t="shared" si="61"/>
        <v>486.41895809059059</v>
      </c>
      <c r="X81" s="92">
        <f t="shared" si="61"/>
        <v>496.14733725240239</v>
      </c>
      <c r="Y81" s="92">
        <f t="shared" si="61"/>
        <v>506.07028399745047</v>
      </c>
      <c r="Z81" s="92">
        <f t="shared" si="61"/>
        <v>516.19168967739949</v>
      </c>
      <c r="AA81" s="92">
        <f t="shared" si="61"/>
        <v>459.15569575329823</v>
      </c>
      <c r="AB81" s="92">
        <f t="shared" si="61"/>
        <v>403.26042104207244</v>
      </c>
      <c r="AC81" s="92">
        <f t="shared" si="61"/>
        <v>348.52867992797968</v>
      </c>
      <c r="AD81" s="92">
        <f t="shared" si="61"/>
        <v>294.98374308296246</v>
      </c>
      <c r="AE81" s="92">
        <f t="shared" si="61"/>
        <v>242.64934659240242</v>
      </c>
      <c r="AF81" s="92">
        <f t="shared" si="61"/>
        <v>191.54970126338864</v>
      </c>
      <c r="AG81" s="92">
        <f t="shared" si="61"/>
        <v>141.70950211915209</v>
      </c>
      <c r="AH81" s="92">
        <f t="shared" si="61"/>
        <v>93.153938083388226</v>
      </c>
      <c r="AI81" s="92">
        <f t="shared" si="61"/>
        <v>45.908701858266596</v>
      </c>
      <c r="AJ81" s="92">
        <f t="shared" si="61"/>
        <v>0</v>
      </c>
      <c r="AK81" s="92">
        <f t="shared" si="61"/>
        <v>0</v>
      </c>
      <c r="AL81" s="92">
        <f t="shared" si="61"/>
        <v>0</v>
      </c>
      <c r="AM81" s="92">
        <f t="shared" si="61"/>
        <v>0</v>
      </c>
      <c r="AN81" s="92">
        <f t="shared" si="61"/>
        <v>0</v>
      </c>
      <c r="AO81" s="92">
        <f t="shared" si="61"/>
        <v>0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61</v>
      </c>
      <c r="E83" s="48">
        <f t="shared" si="52"/>
        <v>-282.40770849491093</v>
      </c>
      <c r="F83" s="49">
        <f t="shared" ref="F83:AO83" si="62">-F8+F81</f>
        <v>-156.48599999999999</v>
      </c>
      <c r="G83" s="49">
        <f t="shared" si="62"/>
        <v>-164.120013024</v>
      </c>
      <c r="H83" s="49">
        <f t="shared" si="62"/>
        <v>-174.08228735040001</v>
      </c>
      <c r="I83" s="49">
        <f t="shared" si="62"/>
        <v>-186.83847523968001</v>
      </c>
      <c r="J83" s="49">
        <f t="shared" si="62"/>
        <v>-202.94735940441598</v>
      </c>
      <c r="K83" s="49">
        <f t="shared" si="62"/>
        <v>-164.67139257169919</v>
      </c>
      <c r="L83" s="49">
        <f t="shared" si="62"/>
        <v>-127.20576655189709</v>
      </c>
      <c r="M83" s="49">
        <f t="shared" si="62"/>
        <v>-90.56668816126799</v>
      </c>
      <c r="N83" s="49">
        <f t="shared" si="62"/>
        <v>-54.770688352395325</v>
      </c>
      <c r="O83" s="49">
        <f t="shared" si="62"/>
        <v>-19.834628696914251</v>
      </c>
      <c r="P83" s="49">
        <f t="shared" si="62"/>
        <v>14.224292002107461</v>
      </c>
      <c r="Q83" s="49">
        <f t="shared" si="62"/>
        <v>31.739930965540623</v>
      </c>
      <c r="R83" s="49">
        <f t="shared" si="62"/>
        <v>46.01473325627336</v>
      </c>
      <c r="S83" s="49">
        <f t="shared" si="62"/>
        <v>56.564795106419808</v>
      </c>
      <c r="T83" s="49">
        <f t="shared" si="62"/>
        <v>62.812717265849585</v>
      </c>
      <c r="U83" s="49">
        <f t="shared" si="62"/>
        <v>64.068971611166603</v>
      </c>
      <c r="V83" s="49">
        <f t="shared" si="62"/>
        <v>65.350351043390049</v>
      </c>
      <c r="W83" s="49">
        <f t="shared" si="62"/>
        <v>66.657358064257892</v>
      </c>
      <c r="X83" s="49">
        <f t="shared" si="62"/>
        <v>67.990505225543018</v>
      </c>
      <c r="Y83" s="49">
        <f t="shared" si="62"/>
        <v>69.350315330053888</v>
      </c>
      <c r="Z83" s="49">
        <f t="shared" si="62"/>
        <v>516.19168967739949</v>
      </c>
      <c r="AA83" s="49">
        <f t="shared" si="62"/>
        <v>459.15569575329823</v>
      </c>
      <c r="AB83" s="49">
        <f t="shared" si="62"/>
        <v>403.26042104207244</v>
      </c>
      <c r="AC83" s="49">
        <f t="shared" si="62"/>
        <v>348.52867992797968</v>
      </c>
      <c r="AD83" s="49">
        <f t="shared" si="62"/>
        <v>294.98374308296246</v>
      </c>
      <c r="AE83" s="49">
        <f t="shared" si="62"/>
        <v>242.64934659240242</v>
      </c>
      <c r="AF83" s="49">
        <f t="shared" si="62"/>
        <v>191.54970126338864</v>
      </c>
      <c r="AG83" s="49">
        <f t="shared" si="62"/>
        <v>141.70950211915209</v>
      </c>
      <c r="AH83" s="49">
        <f t="shared" si="62"/>
        <v>93.153938083388226</v>
      </c>
      <c r="AI83" s="49">
        <f t="shared" si="62"/>
        <v>45.908701858266596</v>
      </c>
      <c r="AJ83" s="49">
        <f t="shared" si="62"/>
        <v>0</v>
      </c>
      <c r="AK83" s="49">
        <f t="shared" si="62"/>
        <v>0</v>
      </c>
      <c r="AL83" s="49">
        <f t="shared" si="62"/>
        <v>0</v>
      </c>
      <c r="AM83" s="49">
        <f t="shared" si="62"/>
        <v>0</v>
      </c>
      <c r="AN83" s="49">
        <f t="shared" si="62"/>
        <v>0</v>
      </c>
      <c r="AO83" s="49">
        <f t="shared" si="62"/>
        <v>0</v>
      </c>
    </row>
    <row r="84" spans="3:41" x14ac:dyDescent="0.3">
      <c r="C84" s="34"/>
      <c r="D84" s="34" t="s">
        <v>44</v>
      </c>
      <c r="F84" s="49">
        <f>F22</f>
        <v>115.01720999999999</v>
      </c>
      <c r="G84" s="49">
        <f t="shared" ref="G84:AO84" si="63">G22</f>
        <v>241.53614099999996</v>
      </c>
      <c r="H84" s="49">
        <f t="shared" si="63"/>
        <v>381.85713719999995</v>
      </c>
      <c r="I84" s="49">
        <f t="shared" si="63"/>
        <v>538.74061163999988</v>
      </c>
      <c r="J84" s="49">
        <f t="shared" si="63"/>
        <v>715.49905996799987</v>
      </c>
      <c r="K84" s="49">
        <f t="shared" si="63"/>
        <v>873.17753336351984</v>
      </c>
      <c r="L84" s="49">
        <f t="shared" si="63"/>
        <v>1011.3944323279102</v>
      </c>
      <c r="M84" s="49">
        <f t="shared" si="63"/>
        <v>1129.7605253725485</v>
      </c>
      <c r="N84" s="49">
        <f t="shared" si="63"/>
        <v>1227.8787963790396</v>
      </c>
      <c r="O84" s="49">
        <f t="shared" si="63"/>
        <v>1305.3442889066205</v>
      </c>
      <c r="P84" s="49">
        <f t="shared" si="63"/>
        <v>1361.743947385713</v>
      </c>
      <c r="Q84" s="49">
        <f t="shared" si="63"/>
        <v>1408.1581761353473</v>
      </c>
      <c r="R84" s="49">
        <f t="shared" si="63"/>
        <v>1446.4575763409343</v>
      </c>
      <c r="S84" s="49">
        <f t="shared" si="63"/>
        <v>1478.9642231675932</v>
      </c>
      <c r="T84" s="49">
        <f t="shared" si="63"/>
        <v>1508.5435076309452</v>
      </c>
      <c r="U84" s="49">
        <f t="shared" si="63"/>
        <v>1538.714377783564</v>
      </c>
      <c r="V84" s="49">
        <f t="shared" si="63"/>
        <v>1569.4886653392355</v>
      </c>
      <c r="W84" s="49">
        <f t="shared" si="63"/>
        <v>1600.8784386460202</v>
      </c>
      <c r="X84" s="49">
        <f t="shared" si="63"/>
        <v>1632.8960074189404</v>
      </c>
      <c r="Y84" s="49">
        <f t="shared" si="63"/>
        <v>1665.5539275673191</v>
      </c>
      <c r="Z84" s="49">
        <f t="shared" si="63"/>
        <v>1371.4560456087183</v>
      </c>
      <c r="AA84" s="49">
        <f t="shared" si="63"/>
        <v>1104.2171020619403</v>
      </c>
      <c r="AB84" s="49">
        <f t="shared" si="63"/>
        <v>864.3742756952214</v>
      </c>
      <c r="AC84" s="49">
        <f t="shared" si="63"/>
        <v>652.47548885216281</v>
      </c>
      <c r="AD84" s="49">
        <f t="shared" si="63"/>
        <v>469.0796223232378</v>
      </c>
      <c r="AE84" s="49">
        <f t="shared" si="63"/>
        <v>314.75673451472898</v>
      </c>
      <c r="AF84" s="49">
        <f t="shared" si="63"/>
        <v>190.08828500104468</v>
      </c>
      <c r="AG84" s="49">
        <f t="shared" si="63"/>
        <v>95.667362548081414</v>
      </c>
      <c r="AH84" s="49">
        <f t="shared" si="63"/>
        <v>32.098917697053601</v>
      </c>
      <c r="AI84" s="49">
        <f t="shared" si="63"/>
        <v>0</v>
      </c>
      <c r="AJ84" s="49">
        <f t="shared" si="63"/>
        <v>0</v>
      </c>
      <c r="AK84" s="49">
        <f t="shared" si="63"/>
        <v>0</v>
      </c>
      <c r="AL84" s="49">
        <f t="shared" si="63"/>
        <v>0</v>
      </c>
      <c r="AM84" s="49">
        <f t="shared" si="63"/>
        <v>0</v>
      </c>
      <c r="AN84" s="49">
        <f t="shared" si="63"/>
        <v>0</v>
      </c>
      <c r="AO84" s="49">
        <f t="shared" si="63"/>
        <v>0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13E5-8B71-4E23-B8F8-7CC38CADDF28}">
  <dimension ref="A1:AO92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63</v>
      </c>
      <c r="D1" s="40"/>
    </row>
    <row r="2" spans="1:41" x14ac:dyDescent="0.3">
      <c r="A2" s="40" t="s">
        <v>72</v>
      </c>
      <c r="D2" s="40"/>
    </row>
    <row r="3" spans="1:41" x14ac:dyDescent="0.3">
      <c r="D3" s="59" t="s">
        <v>71</v>
      </c>
      <c r="E3" s="58" t="s">
        <v>54</v>
      </c>
      <c r="F3" s="57"/>
      <c r="G3" s="99" t="s">
        <v>37</v>
      </c>
      <c r="H3" s="57"/>
      <c r="I3" s="68" t="s">
        <v>55</v>
      </c>
      <c r="J3" s="78"/>
      <c r="K3" s="57"/>
      <c r="L3" s="83" t="s">
        <v>42</v>
      </c>
      <c r="M3" s="57"/>
    </row>
    <row r="4" spans="1:41" x14ac:dyDescent="0.3">
      <c r="A4" s="40"/>
      <c r="E4" s="58" t="s">
        <v>36</v>
      </c>
      <c r="F4" s="57"/>
      <c r="G4" s="99">
        <v>20</v>
      </c>
      <c r="H4" s="57" t="s">
        <v>33</v>
      </c>
      <c r="I4" s="68" t="s">
        <v>41</v>
      </c>
      <c r="J4" s="78"/>
      <c r="K4" s="57"/>
      <c r="L4" s="99">
        <v>5</v>
      </c>
      <c r="M4" s="57" t="s">
        <v>33</v>
      </c>
    </row>
    <row r="5" spans="1:41" x14ac:dyDescent="0.3">
      <c r="D5" s="40"/>
    </row>
    <row r="6" spans="1:41" x14ac:dyDescent="0.3">
      <c r="B6" s="41" t="s">
        <v>34</v>
      </c>
    </row>
    <row r="7" spans="1:41" x14ac:dyDescent="0.3">
      <c r="C7" s="40" t="s">
        <v>9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57</v>
      </c>
      <c r="F8" s="42">
        <f>'Portfolio$'!E6/10^6*1.1</f>
        <v>156.48599999999999</v>
      </c>
      <c r="G8" s="42">
        <f>F8*1.2</f>
        <v>187.78319999999999</v>
      </c>
      <c r="H8" s="42">
        <f t="shared" ref="H8:J8" si="1">G8*1.2</f>
        <v>225.33983999999998</v>
      </c>
      <c r="I8" s="42">
        <f t="shared" si="1"/>
        <v>270.40780799999999</v>
      </c>
      <c r="J8" s="42">
        <f t="shared" si="1"/>
        <v>324.48936959999997</v>
      </c>
      <c r="K8" s="42">
        <f>IF(K7-$F$7+1&gt;$G$4,0,J8*1.02)</f>
        <v>330.97915699199996</v>
      </c>
      <c r="L8" s="42">
        <f t="shared" ref="L8:Y8" si="2">IF(L7-$F$7+1&gt;$G$4,0,K8*1.02)</f>
        <v>337.59874013183997</v>
      </c>
      <c r="M8" s="42">
        <f t="shared" si="2"/>
        <v>344.3507149344768</v>
      </c>
      <c r="N8" s="42">
        <f t="shared" si="2"/>
        <v>351.23772923316636</v>
      </c>
      <c r="O8" s="42">
        <f t="shared" si="2"/>
        <v>358.26248381782972</v>
      </c>
      <c r="P8" s="42">
        <f t="shared" si="2"/>
        <v>365.42773349418633</v>
      </c>
      <c r="Q8" s="42">
        <f t="shared" si="2"/>
        <v>372.73628816407006</v>
      </c>
      <c r="R8" s="42">
        <f t="shared" si="2"/>
        <v>380.19101392735149</v>
      </c>
      <c r="S8" s="42">
        <f t="shared" si="2"/>
        <v>387.79483420589855</v>
      </c>
      <c r="T8" s="42">
        <f t="shared" si="2"/>
        <v>395.55073089001655</v>
      </c>
      <c r="U8" s="42">
        <f t="shared" si="2"/>
        <v>403.46174550781689</v>
      </c>
      <c r="V8" s="42">
        <f t="shared" si="2"/>
        <v>411.53098041797324</v>
      </c>
      <c r="W8" s="42">
        <f t="shared" si="2"/>
        <v>419.7616000263327</v>
      </c>
      <c r="X8" s="42">
        <f t="shared" si="2"/>
        <v>428.15683202685938</v>
      </c>
      <c r="Y8" s="42">
        <f t="shared" si="2"/>
        <v>436.71996866739659</v>
      </c>
    </row>
    <row r="9" spans="1:41" s="3" customFormat="1" ht="21" x14ac:dyDescent="0.25">
      <c r="B9" s="62"/>
      <c r="C9" s="60" t="s">
        <v>35</v>
      </c>
      <c r="F9" s="38" t="s">
        <v>17</v>
      </c>
      <c r="G9" s="39" t="s">
        <v>66</v>
      </c>
      <c r="H9" s="39" t="s">
        <v>52</v>
      </c>
      <c r="I9" s="63"/>
      <c r="J9" s="39" t="s">
        <v>67</v>
      </c>
      <c r="K9" s="39" t="s">
        <v>52</v>
      </c>
    </row>
    <row r="10" spans="1:41" x14ac:dyDescent="0.3">
      <c r="D10" s="34" t="s">
        <v>15</v>
      </c>
      <c r="F10" s="101">
        <v>0.64</v>
      </c>
      <c r="G10" s="102">
        <v>0.04</v>
      </c>
      <c r="H10" s="44">
        <f>F10*G10</f>
        <v>2.5600000000000001E-2</v>
      </c>
      <c r="I10" s="35"/>
      <c r="J10" s="80">
        <v>0.04</v>
      </c>
      <c r="K10" s="44">
        <f>$F10*J10</f>
        <v>2.5600000000000001E-2</v>
      </c>
    </row>
    <row r="11" spans="1:41" x14ac:dyDescent="0.3">
      <c r="D11" s="45" t="s">
        <v>16</v>
      </c>
      <c r="E11" s="45"/>
      <c r="F11" s="103">
        <v>0.36</v>
      </c>
      <c r="G11" s="104">
        <v>0.09</v>
      </c>
      <c r="H11" s="46">
        <f t="shared" ref="H11" si="3">F11*G11</f>
        <v>3.2399999999999998E-2</v>
      </c>
      <c r="I11" s="35"/>
      <c r="J11" s="81">
        <f>G11*H14</f>
        <v>0.12244897959183673</v>
      </c>
      <c r="K11" s="46">
        <f>$F11*J11</f>
        <v>4.4081632653061219E-2</v>
      </c>
    </row>
    <row r="12" spans="1:41" x14ac:dyDescent="0.3">
      <c r="D12" s="34" t="s">
        <v>42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38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39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58</v>
      </c>
      <c r="E15" s="100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59</v>
      </c>
      <c r="E16" s="106">
        <f>L4</f>
        <v>5</v>
      </c>
      <c r="F16" s="47" t="s">
        <v>33</v>
      </c>
      <c r="G16" s="44"/>
      <c r="H16" s="44"/>
      <c r="I16" s="35"/>
      <c r="J16" s="35"/>
    </row>
    <row r="17" spans="2:41" x14ac:dyDescent="0.3">
      <c r="B17" s="41" t="s">
        <v>60</v>
      </c>
      <c r="E17" s="35"/>
    </row>
    <row r="18" spans="2:41" x14ac:dyDescent="0.3">
      <c r="E18" s="61" t="s">
        <v>53</v>
      </c>
      <c r="F18" s="56">
        <f>F7</f>
        <v>2023</v>
      </c>
      <c r="G18" s="56">
        <f>F18+1</f>
        <v>2024</v>
      </c>
      <c r="H18" s="56">
        <f t="shared" ref="H18:AO18" si="4">G18+1</f>
        <v>2025</v>
      </c>
      <c r="I18" s="56">
        <f t="shared" si="4"/>
        <v>2026</v>
      </c>
      <c r="J18" s="56">
        <f t="shared" si="4"/>
        <v>2027</v>
      </c>
      <c r="K18" s="56">
        <f t="shared" si="4"/>
        <v>2028</v>
      </c>
      <c r="L18" s="56">
        <f t="shared" si="4"/>
        <v>2029</v>
      </c>
      <c r="M18" s="56">
        <f t="shared" si="4"/>
        <v>2030</v>
      </c>
      <c r="N18" s="56">
        <f t="shared" si="4"/>
        <v>2031</v>
      </c>
      <c r="O18" s="56">
        <f t="shared" si="4"/>
        <v>2032</v>
      </c>
      <c r="P18" s="56">
        <f t="shared" si="4"/>
        <v>2033</v>
      </c>
      <c r="Q18" s="56">
        <f t="shared" si="4"/>
        <v>2034</v>
      </c>
      <c r="R18" s="56">
        <f t="shared" si="4"/>
        <v>2035</v>
      </c>
      <c r="S18" s="56">
        <f t="shared" si="4"/>
        <v>2036</v>
      </c>
      <c r="T18" s="56">
        <f t="shared" si="4"/>
        <v>2037</v>
      </c>
      <c r="U18" s="56">
        <f t="shared" si="4"/>
        <v>2038</v>
      </c>
      <c r="V18" s="56">
        <f t="shared" si="4"/>
        <v>2039</v>
      </c>
      <c r="W18" s="56">
        <f t="shared" si="4"/>
        <v>2040</v>
      </c>
      <c r="X18" s="56">
        <f t="shared" si="4"/>
        <v>2041</v>
      </c>
      <c r="Y18" s="56">
        <f t="shared" si="4"/>
        <v>2042</v>
      </c>
      <c r="Z18" s="56">
        <f t="shared" si="4"/>
        <v>2043</v>
      </c>
      <c r="AA18" s="56">
        <f t="shared" si="4"/>
        <v>2044</v>
      </c>
      <c r="AB18" s="56">
        <f t="shared" si="4"/>
        <v>2045</v>
      </c>
      <c r="AC18" s="56">
        <f t="shared" si="4"/>
        <v>2046</v>
      </c>
      <c r="AD18" s="56">
        <f t="shared" si="4"/>
        <v>2047</v>
      </c>
      <c r="AE18" s="56">
        <f t="shared" si="4"/>
        <v>2048</v>
      </c>
      <c r="AF18" s="56">
        <f t="shared" si="4"/>
        <v>2049</v>
      </c>
      <c r="AG18" s="56">
        <f t="shared" si="4"/>
        <v>2050</v>
      </c>
      <c r="AH18" s="56">
        <f t="shared" si="4"/>
        <v>2051</v>
      </c>
      <c r="AI18" s="56">
        <f t="shared" si="4"/>
        <v>2052</v>
      </c>
      <c r="AJ18" s="56">
        <f t="shared" si="4"/>
        <v>2053</v>
      </c>
      <c r="AK18" s="56">
        <f t="shared" si="4"/>
        <v>2054</v>
      </c>
      <c r="AL18" s="56">
        <f t="shared" si="4"/>
        <v>2055</v>
      </c>
      <c r="AM18" s="56">
        <f t="shared" si="4"/>
        <v>2056</v>
      </c>
      <c r="AN18" s="56">
        <f t="shared" si="4"/>
        <v>2057</v>
      </c>
      <c r="AO18" s="56">
        <f t="shared" si="4"/>
        <v>2058</v>
      </c>
    </row>
    <row r="19" spans="2:41" x14ac:dyDescent="0.3">
      <c r="C19" s="40" t="s">
        <v>49</v>
      </c>
      <c r="E19" s="48">
        <f>NPV($E$15,F19:AO19)*(1+$E$15)</f>
        <v>0</v>
      </c>
      <c r="F19" s="53">
        <f t="shared" ref="F19:Y19" si="5">IF($G$3="Expense",F8,0)</f>
        <v>0</v>
      </c>
      <c r="G19" s="53">
        <f t="shared" si="5"/>
        <v>0</v>
      </c>
      <c r="H19" s="53">
        <f t="shared" si="5"/>
        <v>0</v>
      </c>
      <c r="I19" s="53">
        <f t="shared" si="5"/>
        <v>0</v>
      </c>
      <c r="J19" s="53">
        <f t="shared" si="5"/>
        <v>0</v>
      </c>
      <c r="K19" s="53">
        <f t="shared" si="5"/>
        <v>0</v>
      </c>
      <c r="L19" s="53">
        <f t="shared" si="5"/>
        <v>0</v>
      </c>
      <c r="M19" s="53">
        <f t="shared" si="5"/>
        <v>0</v>
      </c>
      <c r="N19" s="53">
        <f t="shared" si="5"/>
        <v>0</v>
      </c>
      <c r="O19" s="53">
        <f t="shared" si="5"/>
        <v>0</v>
      </c>
      <c r="P19" s="53">
        <f t="shared" si="5"/>
        <v>0</v>
      </c>
      <c r="Q19" s="53">
        <f t="shared" si="5"/>
        <v>0</v>
      </c>
      <c r="R19" s="53">
        <f t="shared" si="5"/>
        <v>0</v>
      </c>
      <c r="S19" s="53">
        <f t="shared" si="5"/>
        <v>0</v>
      </c>
      <c r="T19" s="53">
        <f t="shared" si="5"/>
        <v>0</v>
      </c>
      <c r="U19" s="53">
        <f t="shared" si="5"/>
        <v>0</v>
      </c>
      <c r="V19" s="53">
        <f t="shared" si="5"/>
        <v>0</v>
      </c>
      <c r="W19" s="53">
        <f t="shared" si="5"/>
        <v>0</v>
      </c>
      <c r="X19" s="53">
        <f t="shared" si="5"/>
        <v>0</v>
      </c>
      <c r="Y19" s="53">
        <f t="shared" si="5"/>
        <v>0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</row>
    <row r="20" spans="2:41" x14ac:dyDescent="0.3">
      <c r="C20" s="40" t="s">
        <v>50</v>
      </c>
    </row>
    <row r="21" spans="2:41" x14ac:dyDescent="0.3">
      <c r="D21" s="34" t="s">
        <v>51</v>
      </c>
      <c r="E21" s="48">
        <f>NPV($E$15,F21:AO21)*(1+$E$15)</f>
        <v>2640.8062428716439</v>
      </c>
      <c r="F21" s="49">
        <f>F8-F46-F19</f>
        <v>115.01720999999999</v>
      </c>
      <c r="G21" s="49">
        <f t="shared" ref="G21:Y21" si="6">G8-G46-G19</f>
        <v>138.02065199999998</v>
      </c>
      <c r="H21" s="49">
        <f t="shared" si="6"/>
        <v>165.62478239999999</v>
      </c>
      <c r="I21" s="49">
        <f t="shared" si="6"/>
        <v>198.74973888</v>
      </c>
      <c r="J21" s="49">
        <f t="shared" si="6"/>
        <v>238.49968665599999</v>
      </c>
      <c r="K21" s="49">
        <f t="shared" si="6"/>
        <v>243.26968038911997</v>
      </c>
      <c r="L21" s="49">
        <f t="shared" si="6"/>
        <v>248.13507399690238</v>
      </c>
      <c r="M21" s="49">
        <f t="shared" si="6"/>
        <v>253.09777547684044</v>
      </c>
      <c r="N21" s="49">
        <f t="shared" si="6"/>
        <v>258.15973098637727</v>
      </c>
      <c r="O21" s="49">
        <f t="shared" si="6"/>
        <v>263.32292560610483</v>
      </c>
      <c r="P21" s="49">
        <f t="shared" si="6"/>
        <v>268.58938411822692</v>
      </c>
      <c r="Q21" s="49">
        <f t="shared" si="6"/>
        <v>273.9611718005915</v>
      </c>
      <c r="R21" s="49">
        <f t="shared" si="6"/>
        <v>279.44039523660331</v>
      </c>
      <c r="S21" s="49">
        <f t="shared" si="6"/>
        <v>285.02920314133542</v>
      </c>
      <c r="T21" s="49">
        <f t="shared" si="6"/>
        <v>290.72978720416216</v>
      </c>
      <c r="U21" s="49">
        <f t="shared" si="6"/>
        <v>296.54438294824541</v>
      </c>
      <c r="V21" s="49">
        <f t="shared" si="6"/>
        <v>302.47527060721029</v>
      </c>
      <c r="W21" s="49">
        <f t="shared" si="6"/>
        <v>308.52477601935453</v>
      </c>
      <c r="X21" s="49">
        <f t="shared" si="6"/>
        <v>314.69527153974161</v>
      </c>
      <c r="Y21" s="49">
        <f t="shared" si="6"/>
        <v>320.9891769705365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62</v>
      </c>
      <c r="E22" s="48"/>
      <c r="F22" s="49">
        <f t="shared" ref="F22:AO22" si="7">E22+F21-F44</f>
        <v>115.01720999999999</v>
      </c>
      <c r="G22" s="49">
        <f t="shared" si="7"/>
        <v>230.03441999999995</v>
      </c>
      <c r="H22" s="49">
        <f t="shared" si="7"/>
        <v>345.05162999999993</v>
      </c>
      <c r="I22" s="49">
        <f t="shared" si="7"/>
        <v>460.06883999999991</v>
      </c>
      <c r="J22" s="49">
        <f t="shared" si="7"/>
        <v>575.08604999999989</v>
      </c>
      <c r="K22" s="49">
        <f t="shared" si="7"/>
        <v>647.17331640191981</v>
      </c>
      <c r="L22" s="49">
        <f t="shared" si="7"/>
        <v>698.47548233379825</v>
      </c>
      <c r="M22" s="49">
        <f t="shared" si="7"/>
        <v>732.71746534623423</v>
      </c>
      <c r="N22" s="49">
        <f t="shared" si="7"/>
        <v>754.52680525283881</v>
      </c>
      <c r="O22" s="49">
        <f t="shared" si="7"/>
        <v>769.61734135789561</v>
      </c>
      <c r="P22" s="49">
        <f t="shared" si="7"/>
        <v>785.00968818505362</v>
      </c>
      <c r="Q22" s="49">
        <f t="shared" si="7"/>
        <v>800.70988194875474</v>
      </c>
      <c r="R22" s="49">
        <f t="shared" si="7"/>
        <v>816.72407958772976</v>
      </c>
      <c r="S22" s="49">
        <f t="shared" si="7"/>
        <v>833.0585611794844</v>
      </c>
      <c r="T22" s="49">
        <f t="shared" si="7"/>
        <v>849.71973240307409</v>
      </c>
      <c r="U22" s="49">
        <f t="shared" si="7"/>
        <v>866.71412705113562</v>
      </c>
      <c r="V22" s="49">
        <f t="shared" si="7"/>
        <v>884.04840959215846</v>
      </c>
      <c r="W22" s="49">
        <f t="shared" si="7"/>
        <v>901.72937778400171</v>
      </c>
      <c r="X22" s="49">
        <f t="shared" si="7"/>
        <v>919.76396533968182</v>
      </c>
      <c r="Y22" s="49">
        <f t="shared" si="7"/>
        <v>938.15924464647537</v>
      </c>
      <c r="Z22" s="49">
        <f t="shared" si="7"/>
        <v>629.51346902945772</v>
      </c>
      <c r="AA22" s="49">
        <f t="shared" si="7"/>
        <v>380.17657000208914</v>
      </c>
      <c r="AB22" s="49">
        <f t="shared" si="7"/>
        <v>191.3347250961626</v>
      </c>
      <c r="AC22" s="49">
        <f t="shared" si="7"/>
        <v>64.197835394106974</v>
      </c>
      <c r="AD22" s="49">
        <f t="shared" si="7"/>
        <v>-3.2684965844964609E-13</v>
      </c>
      <c r="AE22" s="49">
        <f t="shared" si="7"/>
        <v>-3.2684965844964609E-13</v>
      </c>
      <c r="AF22" s="49">
        <f t="shared" si="7"/>
        <v>-3.2684965844964609E-13</v>
      </c>
      <c r="AG22" s="49">
        <f t="shared" si="7"/>
        <v>-3.2684965844964609E-13</v>
      </c>
      <c r="AH22" s="49">
        <f t="shared" si="7"/>
        <v>-3.2684965844964609E-13</v>
      </c>
      <c r="AI22" s="49">
        <f t="shared" si="7"/>
        <v>-3.2684965844964609E-13</v>
      </c>
      <c r="AJ22" s="49">
        <f t="shared" si="7"/>
        <v>-3.2684965844964609E-13</v>
      </c>
      <c r="AK22" s="49">
        <f t="shared" si="7"/>
        <v>-3.2684965844964609E-13</v>
      </c>
      <c r="AL22" s="49">
        <f t="shared" si="7"/>
        <v>-3.2684965844964609E-13</v>
      </c>
      <c r="AM22" s="49">
        <f t="shared" si="7"/>
        <v>-3.2684965844964609E-13</v>
      </c>
      <c r="AN22" s="49">
        <f t="shared" si="7"/>
        <v>-3.2684965844964609E-13</v>
      </c>
      <c r="AO22" s="49">
        <f t="shared" si="7"/>
        <v>-3.2684965844964609E-13</v>
      </c>
    </row>
    <row r="23" spans="2:41" x14ac:dyDescent="0.3">
      <c r="C23" s="40" t="s">
        <v>40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10</v>
      </c>
      <c r="E24" s="48">
        <f>NPV($E$15,F24:AO24)*(1+$E$15)</f>
        <v>100.97699313928655</v>
      </c>
      <c r="F24" s="49"/>
      <c r="G24" s="49">
        <f>IF(G$18-F$18&lt;=$E$16,F$21/$E$16,0)</f>
        <v>23.003442</v>
      </c>
      <c r="H24" s="49">
        <f>IF(H$18-F$18&lt;=$E$16,F$21/$E$16,0)</f>
        <v>23.003442</v>
      </c>
      <c r="I24" s="49">
        <f>IF(I$18-F$18&lt;=$E$16,F$21/$E$16,0)</f>
        <v>23.003442</v>
      </c>
      <c r="J24" s="49">
        <f>IF(J$18-F$18&lt;=$E$16,F$21/$E$16,0)</f>
        <v>23.003442</v>
      </c>
      <c r="K24" s="49">
        <f>IF(K$18-F$18&lt;=$E$16,F$21/$E$16,0)</f>
        <v>23.003442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11</v>
      </c>
      <c r="E25" s="48">
        <f t="shared" ref="E25:E44" si="8">NPV($E$15,F25:AO25)*(1+$E$15)</f>
        <v>121.17239176714384</v>
      </c>
      <c r="F25" s="49"/>
      <c r="G25" s="49"/>
      <c r="H25" s="49">
        <f>IF(H$18-G$18&lt;=$E$16,G$21/$E$16,0)</f>
        <v>27.604130399999995</v>
      </c>
      <c r="I25" s="49">
        <f>IF(I$18-G$18&lt;=$E$16,G$21/$E$16,0)</f>
        <v>27.604130399999995</v>
      </c>
      <c r="J25" s="49">
        <f>IF(J$18-G$18&lt;=$E$16,G$21/$E$16,0)</f>
        <v>27.604130399999995</v>
      </c>
      <c r="K25" s="49">
        <f>IF(K$18-G$18&lt;=$E$16,G$21/$E$16,0)</f>
        <v>27.604130399999995</v>
      </c>
      <c r="L25" s="49">
        <f>IF(L$18-G$18&lt;=$E$16,G$21/$E$16,0)</f>
        <v>27.604130399999995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12</v>
      </c>
      <c r="E26" s="48">
        <f t="shared" si="8"/>
        <v>145.40687012057259</v>
      </c>
      <c r="F26" s="49"/>
      <c r="G26" s="49"/>
      <c r="H26" s="49"/>
      <c r="I26" s="49">
        <f>IF(I$18-H$18&lt;=$E$16,H$21/$E$16,0)</f>
        <v>33.124956479999994</v>
      </c>
      <c r="J26" s="49">
        <f>IF(J$18-H$18&lt;=$E$16,H$21/$E$16,0)</f>
        <v>33.124956479999994</v>
      </c>
      <c r="K26" s="49">
        <f>IF(K$18-H$18&lt;=$E$16,H$21/$E$16,0)</f>
        <v>33.124956479999994</v>
      </c>
      <c r="L26" s="49">
        <f>IF(L$18-H$18&lt;=$E$16,H$21/$E$16,0)</f>
        <v>33.124956479999994</v>
      </c>
      <c r="M26" s="49">
        <f>IF(M$18-H$18&lt;=$E$16,H$21/$E$16,0)</f>
        <v>33.124956479999994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13</v>
      </c>
      <c r="E27" s="48">
        <f t="shared" si="8"/>
        <v>174.48824414468714</v>
      </c>
      <c r="F27" s="49"/>
      <c r="G27" s="49"/>
      <c r="H27" s="49"/>
      <c r="I27" s="49"/>
      <c r="J27" s="49">
        <f>IF(J$18-I$18&lt;=$E$16,I$21/$E$16,0)</f>
        <v>39.749947775999999</v>
      </c>
      <c r="K27" s="49">
        <f>IF(K$18-I$18&lt;=$E$16,I$21/$E$16,0)</f>
        <v>39.749947775999999</v>
      </c>
      <c r="L27" s="49">
        <f>IF(L$18-I$18&lt;=$E$16,I$21/$E$16,0)</f>
        <v>39.749947775999999</v>
      </c>
      <c r="M27" s="49">
        <f>IF(M$18-I$18&lt;=$E$16,I$21/$E$16,0)</f>
        <v>39.749947775999999</v>
      </c>
      <c r="N27" s="49">
        <f>IF(N$18-I$18&lt;=$E$16,I$21/$E$16,0)</f>
        <v>39.749947775999999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14</v>
      </c>
      <c r="E28" s="52">
        <f t="shared" si="8"/>
        <v>209.38589297362455</v>
      </c>
      <c r="F28" s="53"/>
      <c r="G28" s="53"/>
      <c r="H28" s="53"/>
      <c r="I28" s="53"/>
      <c r="J28" s="53"/>
      <c r="K28" s="49">
        <f>IF(K$18-J$18&lt;=$E$16,J$21/$E$16,0)</f>
        <v>47.699937331199997</v>
      </c>
      <c r="L28" s="49">
        <f>IF(L$18-J$18&lt;=$E$16,J$21/$E$16,0)</f>
        <v>47.699937331199997</v>
      </c>
      <c r="M28" s="49">
        <f>IF(M$18-J$18&lt;=$E$16,J$21/$E$16,0)</f>
        <v>47.699937331199997</v>
      </c>
      <c r="N28" s="49">
        <f>IF(N$18-J$18&lt;=$E$16,J$21/$E$16,0)</f>
        <v>47.699937331199997</v>
      </c>
      <c r="O28" s="49">
        <f>IF(O$18-J$18&lt;=$E$16,J$21/$E$16,0)</f>
        <v>47.699937331199997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18</v>
      </c>
      <c r="E29" s="52">
        <f t="shared" si="8"/>
        <v>213.57361083309704</v>
      </c>
      <c r="F29" s="53"/>
      <c r="G29" s="53"/>
      <c r="H29" s="53"/>
      <c r="I29" s="53"/>
      <c r="J29" s="53"/>
      <c r="K29" s="42"/>
      <c r="L29" s="49">
        <f>IF(L$18-K$18&lt;=$E$16,K$21/$E$16,0)</f>
        <v>48.653936077823992</v>
      </c>
      <c r="M29" s="49">
        <f>IF(M$18-K$18&lt;=$E$16,K$21/$E$16,0)</f>
        <v>48.653936077823992</v>
      </c>
      <c r="N29" s="49">
        <f>IF(N$18-K$18&lt;=$E$16,K$21/$E$16,0)</f>
        <v>48.653936077823992</v>
      </c>
      <c r="O29" s="49">
        <f>IF(O$18-K$18&lt;=$E$16,K$21/$E$16,0)</f>
        <v>48.653936077823992</v>
      </c>
      <c r="P29" s="49">
        <f>IF(P$18-K$18&lt;=$E$16,K$21/$E$16,0)</f>
        <v>48.653936077823992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19</v>
      </c>
      <c r="E30" s="52">
        <f t="shared" si="8"/>
        <v>217.84508304975898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49.627014799380476</v>
      </c>
      <c r="N30" s="49">
        <f>IF(N$18-L$18&lt;=$E$16,L$21/$E$16,0)</f>
        <v>49.627014799380476</v>
      </c>
      <c r="O30" s="49">
        <f>IF(O$18-L$18&lt;=$E$16,L$21/$E$16,0)</f>
        <v>49.627014799380476</v>
      </c>
      <c r="P30" s="49">
        <f>IF(P$18-L$18&lt;=$E$16,L$21/$E$16,0)</f>
        <v>49.627014799380476</v>
      </c>
      <c r="Q30" s="49">
        <f>IF(Q$18-L$18&lt;=$E$16,L$21/$E$16,0)</f>
        <v>49.627014799380476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20</v>
      </c>
      <c r="E31" s="52">
        <f t="shared" si="8"/>
        <v>222.20198471075418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50.619555095368085</v>
      </c>
      <c r="O31" s="49">
        <f>IF(O$18-M$18&lt;=$E$16,M$21/$E$16,0)</f>
        <v>50.619555095368085</v>
      </c>
      <c r="P31" s="49">
        <f>IF(P$18-M$18&lt;=$E$16,M$21/$E$16,0)</f>
        <v>50.619555095368085</v>
      </c>
      <c r="Q31" s="49">
        <f>IF(Q$18-M$18&lt;=$E$16,M$21/$E$16,0)</f>
        <v>50.619555095368085</v>
      </c>
      <c r="R31" s="49">
        <f>IF(R$18-M$18&lt;=$E$16,M$21/$E$16,0)</f>
        <v>50.619555095368085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21</v>
      </c>
      <c r="E32" s="52">
        <f t="shared" si="8"/>
        <v>226.64602440496927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51.631946197275454</v>
      </c>
      <c r="P32" s="49">
        <f>IF(P$18-N$18&lt;=$E$16,N$21/$E$16,0)</f>
        <v>51.631946197275454</v>
      </c>
      <c r="Q32" s="49">
        <f>IF(Q$18-N$18&lt;=$E$16,N$21/$E$16,0)</f>
        <v>51.631946197275454</v>
      </c>
      <c r="R32" s="49">
        <f>IF(R$18-N$18&lt;=$E$16,N$21/$E$16,0)</f>
        <v>51.631946197275454</v>
      </c>
      <c r="S32" s="49">
        <f>IF(S$18-N$18&lt;=$E$16,N$21/$E$16,0)</f>
        <v>51.631946197275454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22</v>
      </c>
      <c r="E33" s="52">
        <f t="shared" si="8"/>
        <v>231.17894489306866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52.664585121220966</v>
      </c>
      <c r="Q33" s="49">
        <f>IF(Q$18-O$18&lt;=$E$16,O$21/$E$16,0)</f>
        <v>52.664585121220966</v>
      </c>
      <c r="R33" s="49">
        <f>IF(R$18-O$18&lt;=$E$16,O$21/$E$16,0)</f>
        <v>52.664585121220966</v>
      </c>
      <c r="S33" s="49">
        <f>IF(S$18-O$18&lt;=$E$16,O$21/$E$16,0)</f>
        <v>52.664585121220966</v>
      </c>
      <c r="T33" s="49">
        <f>IF(T$18-O$18&lt;=$E$16,O$21/$E$16,0)</f>
        <v>52.664585121220966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23</v>
      </c>
      <c r="E34" s="52">
        <f t="shared" si="8"/>
        <v>235.80252379093002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53.717876823645383</v>
      </c>
      <c r="R34" s="49">
        <f>IF(R$18-P$18&lt;=$E$16,P$21/$E$16,0)</f>
        <v>53.717876823645383</v>
      </c>
      <c r="S34" s="49">
        <f>IF(S$18-P$18&lt;=$E$16,P$21/$E$16,0)</f>
        <v>53.717876823645383</v>
      </c>
      <c r="T34" s="49">
        <f>IF(T$18-P$18&lt;=$E$16,P$21/$E$16,0)</f>
        <v>53.717876823645383</v>
      </c>
      <c r="U34" s="49">
        <f>IF(U$18-P$18&lt;=$E$16,P$21/$E$16,0)</f>
        <v>53.717876823645383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24</v>
      </c>
      <c r="E35" s="52">
        <f t="shared" si="8"/>
        <v>240.51857426674869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54.7922343601183</v>
      </c>
      <c r="S35" s="49">
        <f>IF(S$18-Q$18&lt;=$E$16,Q$21/$E$16,0)</f>
        <v>54.7922343601183</v>
      </c>
      <c r="T35" s="49">
        <f>IF(T$18-Q$18&lt;=$E$16,Q$21/$E$16,0)</f>
        <v>54.7922343601183</v>
      </c>
      <c r="U35" s="49">
        <f>IF(U$18-Q$18&lt;=$E$16,Q$21/$E$16,0)</f>
        <v>54.7922343601183</v>
      </c>
      <c r="V35" s="49">
        <f>IF(V$18-Q$18&lt;=$E$16,Q$21/$E$16,0)</f>
        <v>54.7922343601183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25</v>
      </c>
      <c r="E36" s="52">
        <f t="shared" si="8"/>
        <v>245.32894575208365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55.888079047320659</v>
      </c>
      <c r="T36" s="49">
        <f>IF(T$18-R$18&lt;=$E$16,R$21/$E$16,0)</f>
        <v>55.888079047320659</v>
      </c>
      <c r="U36" s="49">
        <f>IF(U$18-R$18&lt;=$E$16,R$21/$E$16,0)</f>
        <v>55.888079047320659</v>
      </c>
      <c r="V36" s="49">
        <f>IF(V$18-R$18&lt;=$E$16,R$21/$E$16,0)</f>
        <v>55.888079047320659</v>
      </c>
      <c r="W36" s="49">
        <f>IF(W$18-R$18&lt;=$E$16,R$21/$E$16,0)</f>
        <v>55.888079047320659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26</v>
      </c>
      <c r="E37" s="52">
        <f t="shared" si="8"/>
        <v>250.2355246671253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57.00584062826708</v>
      </c>
      <c r="U37" s="49">
        <f>IF(U$18-S$18&lt;=$E$16,S$21/$E$16,0)</f>
        <v>57.00584062826708</v>
      </c>
      <c r="V37" s="49">
        <f>IF(V$18-S$18&lt;=$E$16,S$21/$E$16,0)</f>
        <v>57.00584062826708</v>
      </c>
      <c r="W37" s="49">
        <f>IF(W$18-S$18&lt;=$E$16,S$21/$E$16,0)</f>
        <v>57.00584062826708</v>
      </c>
      <c r="X37" s="49">
        <f>IF(X$18-S$18&lt;=$E$16,S$21/$E$16,0)</f>
        <v>57.00584062826708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27</v>
      </c>
      <c r="E38" s="52">
        <f t="shared" si="8"/>
        <v>255.24023516046788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58.145957440832433</v>
      </c>
      <c r="V38" s="49">
        <f>IF(V$18-T$18&lt;=$E$16,T$21/$E$16,0)</f>
        <v>58.145957440832433</v>
      </c>
      <c r="W38" s="49">
        <f>IF(W$18-T$18&lt;=$E$16,T$21/$E$16,0)</f>
        <v>58.145957440832433</v>
      </c>
      <c r="X38" s="49">
        <f>IF(X$18-T$18&lt;=$E$16,T$21/$E$16,0)</f>
        <v>58.145957440832433</v>
      </c>
      <c r="Y38" s="49">
        <f>IF(Y$18-T$18&lt;=$E$16,T$21/$E$16,0)</f>
        <v>58.145957440832433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28</v>
      </c>
      <c r="E39" s="52">
        <f t="shared" si="8"/>
        <v>260.34503986367724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59.308876589649081</v>
      </c>
      <c r="W39" s="49">
        <f>IF(W$18-U$18&lt;=$E$16,U$21/$E$16,0)</f>
        <v>59.308876589649081</v>
      </c>
      <c r="X39" s="49">
        <f>IF(X$18-U$18&lt;=$E$16,U$21/$E$16,0)</f>
        <v>59.308876589649081</v>
      </c>
      <c r="Y39" s="49">
        <f>IF(Y$18-U$18&lt;=$E$16,U$21/$E$16,0)</f>
        <v>59.308876589649081</v>
      </c>
      <c r="Z39" s="49">
        <f>IF(Z$18-U$18&lt;=$E$16,U$21/$E$16,0)</f>
        <v>59.308876589649081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29</v>
      </c>
      <c r="E40" s="52">
        <f t="shared" si="8"/>
        <v>265.55194066095078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60.49505412144206</v>
      </c>
      <c r="X40" s="49">
        <f>IF(X$18-V$18&lt;=$E$16,V$21/$E$16,0)</f>
        <v>60.49505412144206</v>
      </c>
      <c r="Y40" s="49">
        <f>IF(Y$18-V$18&lt;=$E$16,V$21/$E$16,0)</f>
        <v>60.49505412144206</v>
      </c>
      <c r="Z40" s="49">
        <f>IF(Z$18-V$18&lt;=$E$16,V$21/$E$16,0)</f>
        <v>60.49505412144206</v>
      </c>
      <c r="AA40" s="49">
        <f>IF(AA$18-V$18&lt;=$E$16,V$21/$E$16,0)</f>
        <v>60.49505412144206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30</v>
      </c>
      <c r="E41" s="52">
        <f t="shared" si="8"/>
        <v>270.86297947416983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61.704955203870909</v>
      </c>
      <c r="Y41" s="49">
        <f>IF(Y$18-W$18&lt;=$E$16,W$21/$E$16,0)</f>
        <v>61.704955203870909</v>
      </c>
      <c r="Z41" s="49">
        <f>IF(Z$18-W$18&lt;=$E$16,W$21/$E$16,0)</f>
        <v>61.704955203870909</v>
      </c>
      <c r="AA41" s="49">
        <f>IF(AA$18-W$18&lt;=$E$16,W$21/$E$16,0)</f>
        <v>61.704955203870909</v>
      </c>
      <c r="AB41" s="49">
        <f>IF(AB$18-W$18&lt;=$E$16,W$21/$E$16,0)</f>
        <v>61.704955203870909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31</v>
      </c>
      <c r="E42" s="52">
        <f t="shared" si="8"/>
        <v>276.2802390636532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62.939054307948325</v>
      </c>
      <c r="Z42" s="49">
        <f>IF(Z$18-X$18&lt;=$E$16,X$21/$E$16,0)</f>
        <v>62.939054307948325</v>
      </c>
      <c r="AA42" s="49">
        <f>IF(AA$18-X$18&lt;=$E$16,X$21/$E$16,0)</f>
        <v>62.939054307948325</v>
      </c>
      <c r="AB42" s="49">
        <f>IF(AB$18-X$18&lt;=$E$16,X$21/$E$16,0)</f>
        <v>62.939054307948325</v>
      </c>
      <c r="AC42" s="49">
        <f>IF(AC$18-X$18&lt;=$E$16,X$21/$E$16,0)</f>
        <v>62.939054307948325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32</v>
      </c>
      <c r="E43" s="50">
        <f t="shared" si="8"/>
        <v>281.8058438449263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64.197835394107301</v>
      </c>
      <c r="AA43" s="54">
        <f>IF(AA$18-Y$18&lt;=$E$16,Y$21/$E$16,0)</f>
        <v>64.197835394107301</v>
      </c>
      <c r="AB43" s="54">
        <f>IF(AB$18-Y$18&lt;=$E$16,Y$21/$E$16,0)</f>
        <v>64.197835394107301</v>
      </c>
      <c r="AC43" s="54">
        <f>IF(AC$18-Y$18&lt;=$E$16,Y$21/$E$16,0)</f>
        <v>64.197835394107301</v>
      </c>
      <c r="AD43" s="54">
        <f>IF(AD$18-Y$18&lt;=$E$16,Y$21/$E$16,0)</f>
        <v>64.197835394107301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4</v>
      </c>
      <c r="E44" s="48">
        <f t="shared" si="8"/>
        <v>2167.4126561010321</v>
      </c>
      <c r="F44" s="49">
        <f t="shared" ref="F44:S44" si="9">SUM(F24:F43)</f>
        <v>0</v>
      </c>
      <c r="G44" s="49">
        <f t="shared" si="9"/>
        <v>23.003442</v>
      </c>
      <c r="H44" s="49">
        <f t="shared" si="9"/>
        <v>50.607572399999995</v>
      </c>
      <c r="I44" s="49">
        <f t="shared" si="9"/>
        <v>83.73252887999999</v>
      </c>
      <c r="J44" s="49">
        <f t="shared" si="9"/>
        <v>123.48247665599999</v>
      </c>
      <c r="K44" s="49">
        <f t="shared" si="9"/>
        <v>171.18241398719999</v>
      </c>
      <c r="L44" s="49">
        <f t="shared" si="9"/>
        <v>196.83290806502399</v>
      </c>
      <c r="M44" s="49">
        <f t="shared" si="9"/>
        <v>218.85579246440446</v>
      </c>
      <c r="N44" s="49">
        <f t="shared" si="9"/>
        <v>236.35039107977258</v>
      </c>
      <c r="O44" s="49">
        <f t="shared" si="9"/>
        <v>248.23238950104798</v>
      </c>
      <c r="P44" s="49">
        <f t="shared" si="9"/>
        <v>253.19703729106897</v>
      </c>
      <c r="Q44" s="49">
        <f t="shared" si="9"/>
        <v>258.26097803689038</v>
      </c>
      <c r="R44" s="49">
        <f t="shared" si="9"/>
        <v>263.42619759762817</v>
      </c>
      <c r="S44" s="49">
        <f t="shared" si="9"/>
        <v>268.69472154958078</v>
      </c>
      <c r="T44" s="49">
        <f>SUM(T24:T43)</f>
        <v>274.06861598057242</v>
      </c>
      <c r="U44" s="49">
        <f t="shared" ref="U44:AO44" si="10">SUM(U24:U43)</f>
        <v>279.54998830018388</v>
      </c>
      <c r="V44" s="49">
        <f t="shared" si="10"/>
        <v>285.14098806618756</v>
      </c>
      <c r="W44" s="49">
        <f t="shared" si="10"/>
        <v>290.84380782751134</v>
      </c>
      <c r="X44" s="49">
        <f t="shared" si="10"/>
        <v>296.66068398406156</v>
      </c>
      <c r="Y44" s="49">
        <f t="shared" si="10"/>
        <v>302.59389766374278</v>
      </c>
      <c r="Z44" s="49">
        <f t="shared" si="10"/>
        <v>308.64577561701765</v>
      </c>
      <c r="AA44" s="49">
        <f t="shared" si="10"/>
        <v>249.33689902736859</v>
      </c>
      <c r="AB44" s="49">
        <f t="shared" si="10"/>
        <v>188.84184490592654</v>
      </c>
      <c r="AC44" s="49">
        <f t="shared" si="10"/>
        <v>127.13688970205563</v>
      </c>
      <c r="AD44" s="49">
        <f t="shared" si="10"/>
        <v>64.197835394107301</v>
      </c>
      <c r="AE44" s="49">
        <f t="shared" si="10"/>
        <v>0</v>
      </c>
      <c r="AF44" s="49">
        <f t="shared" si="10"/>
        <v>0</v>
      </c>
      <c r="AG44" s="49">
        <f t="shared" si="10"/>
        <v>0</v>
      </c>
      <c r="AH44" s="49">
        <f t="shared" si="10"/>
        <v>0</v>
      </c>
      <c r="AI44" s="49">
        <f t="shared" si="10"/>
        <v>0</v>
      </c>
      <c r="AJ44" s="49">
        <f t="shared" si="10"/>
        <v>0</v>
      </c>
      <c r="AK44" s="49">
        <f t="shared" si="10"/>
        <v>0</v>
      </c>
      <c r="AL44" s="49">
        <f t="shared" si="10"/>
        <v>0</v>
      </c>
      <c r="AM44" s="49">
        <f t="shared" si="10"/>
        <v>0</v>
      </c>
      <c r="AN44" s="49">
        <f t="shared" si="10"/>
        <v>0</v>
      </c>
      <c r="AO44" s="49">
        <f t="shared" si="10"/>
        <v>0</v>
      </c>
    </row>
    <row r="45" spans="3:41" x14ac:dyDescent="0.3">
      <c r="C45" s="40" t="s">
        <v>73</v>
      </c>
    </row>
    <row r="46" spans="3:41" x14ac:dyDescent="0.3">
      <c r="D46" s="34" t="s">
        <v>75</v>
      </c>
      <c r="E46" s="48">
        <f>NPV($E$15,F46:AO46)*(1+$E$15)</f>
        <v>952.12742089930043</v>
      </c>
      <c r="F46" s="49">
        <f>(F8-F19)*$H$13</f>
        <v>41.468789999999998</v>
      </c>
      <c r="G46" s="49">
        <f t="shared" ref="G46:Y46" si="11">(G8-G19)*$H$13</f>
        <v>49.762548000000002</v>
      </c>
      <c r="H46" s="49">
        <f t="shared" si="11"/>
        <v>59.715057600000002</v>
      </c>
      <c r="I46" s="49">
        <f t="shared" si="11"/>
        <v>71.658069120000008</v>
      </c>
      <c r="J46" s="49">
        <f t="shared" si="11"/>
        <v>85.989682943999995</v>
      </c>
      <c r="K46" s="49">
        <f t="shared" si="11"/>
        <v>87.709476602879988</v>
      </c>
      <c r="L46" s="49">
        <f t="shared" si="11"/>
        <v>89.463666134937597</v>
      </c>
      <c r="M46" s="49">
        <f t="shared" si="11"/>
        <v>91.252939457636359</v>
      </c>
      <c r="N46" s="49">
        <f t="shared" si="11"/>
        <v>93.077998246789093</v>
      </c>
      <c r="O46" s="49">
        <f t="shared" si="11"/>
        <v>94.939558211724886</v>
      </c>
      <c r="P46" s="49">
        <f t="shared" si="11"/>
        <v>96.838349375959382</v>
      </c>
      <c r="Q46" s="49">
        <f t="shared" si="11"/>
        <v>98.775116363478574</v>
      </c>
      <c r="R46" s="49">
        <f t="shared" si="11"/>
        <v>100.75061869074815</v>
      </c>
      <c r="S46" s="49">
        <f t="shared" si="11"/>
        <v>102.76563106456312</v>
      </c>
      <c r="T46" s="49">
        <f t="shared" si="11"/>
        <v>104.82094368585439</v>
      </c>
      <c r="U46" s="49">
        <f t="shared" si="11"/>
        <v>106.91736255957149</v>
      </c>
      <c r="V46" s="49">
        <f t="shared" si="11"/>
        <v>109.05570981076292</v>
      </c>
      <c r="W46" s="49">
        <f t="shared" si="11"/>
        <v>111.23682400697817</v>
      </c>
      <c r="X46" s="49">
        <f t="shared" si="11"/>
        <v>113.46156048711774</v>
      </c>
      <c r="Y46" s="49">
        <f t="shared" si="11"/>
        <v>115.73079169686009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62</v>
      </c>
      <c r="E47" s="48"/>
      <c r="F47" s="49">
        <f t="shared" ref="F47" si="12">E47+F46-F69</f>
        <v>41.468789999999998</v>
      </c>
      <c r="G47" s="49">
        <f t="shared" ref="G47" si="13">F47+G46-G69</f>
        <v>82.937579999999997</v>
      </c>
      <c r="H47" s="49">
        <f t="shared" ref="H47" si="14">G47+H46-H69</f>
        <v>124.40636999999998</v>
      </c>
      <c r="I47" s="49">
        <f t="shared" ref="I47" si="15">H47+I46-I69</f>
        <v>165.87515999999997</v>
      </c>
      <c r="J47" s="49">
        <f t="shared" ref="J47" si="16">I47+J46-J69</f>
        <v>207.34394999999998</v>
      </c>
      <c r="K47" s="49">
        <f t="shared" ref="K47" si="17">J47+K46-K69</f>
        <v>233.33459707008001</v>
      </c>
      <c r="L47" s="49">
        <f t="shared" ref="L47" si="18">K47+L46-L69</f>
        <v>251.83129635164164</v>
      </c>
      <c r="M47" s="49">
        <f t="shared" ref="M47" si="19">L47+M46-M69</f>
        <v>264.17704532891446</v>
      </c>
      <c r="N47" s="49">
        <f t="shared" ref="N47" si="20">M47+N46-N69</f>
        <v>272.04027672381278</v>
      </c>
      <c r="O47" s="49">
        <f t="shared" ref="O47" si="21">N47+O46-O69</f>
        <v>277.48108225828906</v>
      </c>
      <c r="P47" s="49">
        <f t="shared" ref="P47" si="22">O47+P46-P69</f>
        <v>283.03070390345482</v>
      </c>
      <c r="Q47" s="49">
        <f t="shared" ref="Q47" si="23">P47+Q46-Q69</f>
        <v>288.69131798152392</v>
      </c>
      <c r="R47" s="49">
        <f t="shared" ref="R47" si="24">Q47+R46-R69</f>
        <v>294.46514434115443</v>
      </c>
      <c r="S47" s="49">
        <f t="shared" ref="S47" si="25">R47+S46-S69</f>
        <v>300.35444722797752</v>
      </c>
      <c r="T47" s="49">
        <f t="shared" ref="T47" si="26">S47+T46-T69</f>
        <v>306.36153617253706</v>
      </c>
      <c r="U47" s="49">
        <f t="shared" ref="U47" si="27">T47+U46-U69</f>
        <v>312.48876689598785</v>
      </c>
      <c r="V47" s="49">
        <f t="shared" ref="V47" si="28">U47+V46-V69</f>
        <v>318.73854223390759</v>
      </c>
      <c r="W47" s="49">
        <f t="shared" ref="W47" si="29">V47+W46-W69</f>
        <v>325.11331307858575</v>
      </c>
      <c r="X47" s="49">
        <f t="shared" ref="X47" si="30">W47+X46-X69</f>
        <v>331.61557934015741</v>
      </c>
      <c r="Y47" s="49">
        <f t="shared" ref="Y47" si="31">X47+Y46-Y69</f>
        <v>338.24789092696051</v>
      </c>
      <c r="Z47" s="49">
        <f t="shared" ref="Z47" si="32">Y47+Z46-Z69</f>
        <v>226.96744121470243</v>
      </c>
      <c r="AA47" s="49">
        <f t="shared" ref="AA47" si="33">Z47+AA46-AA69</f>
        <v>137.07046401435866</v>
      </c>
      <c r="AB47" s="49">
        <f t="shared" ref="AB47" si="34">AA47+AB46-AB69</f>
        <v>68.984628776167469</v>
      </c>
      <c r="AC47" s="49">
        <f t="shared" ref="AC47" si="35">AB47+AC46-AC69</f>
        <v>23.146158339371908</v>
      </c>
      <c r="AD47" s="49">
        <f t="shared" ref="AD47" si="36">AC47+AD46-AD69</f>
        <v>-1.1013412404281553E-13</v>
      </c>
      <c r="AE47" s="49">
        <f t="shared" ref="AE47" si="37">AD47+AE46-AE69</f>
        <v>-1.1013412404281553E-13</v>
      </c>
      <c r="AF47" s="49">
        <f t="shared" ref="AF47" si="38">AE47+AF46-AF69</f>
        <v>-1.1013412404281553E-13</v>
      </c>
      <c r="AG47" s="49">
        <f t="shared" ref="AG47" si="39">AF47+AG46-AG69</f>
        <v>-1.1013412404281553E-13</v>
      </c>
      <c r="AH47" s="49">
        <f t="shared" ref="AH47" si="40">AG47+AH46-AH69</f>
        <v>-1.1013412404281553E-13</v>
      </c>
      <c r="AI47" s="49">
        <f t="shared" ref="AI47" si="41">AH47+AI46-AI69</f>
        <v>-1.1013412404281553E-13</v>
      </c>
      <c r="AJ47" s="49">
        <f t="shared" ref="AJ47" si="42">AI47+AJ46-AJ69</f>
        <v>-1.1013412404281553E-13</v>
      </c>
      <c r="AK47" s="49">
        <f t="shared" ref="AK47" si="43">AJ47+AK46-AK69</f>
        <v>-1.1013412404281553E-13</v>
      </c>
      <c r="AL47" s="49">
        <f t="shared" ref="AL47" si="44">AK47+AL46-AL69</f>
        <v>-1.1013412404281553E-13</v>
      </c>
      <c r="AM47" s="49">
        <f t="shared" ref="AM47" si="45">AL47+AM46-AM69</f>
        <v>-1.1013412404281553E-13</v>
      </c>
      <c r="AN47" s="49">
        <f t="shared" ref="AN47" si="46">AM47+AN46-AN69</f>
        <v>-1.1013412404281553E-13</v>
      </c>
      <c r="AO47" s="49">
        <f t="shared" ref="AO47" si="47">AN47+AO46-AO69</f>
        <v>-1.1013412404281553E-13</v>
      </c>
    </row>
    <row r="48" spans="3:41" x14ac:dyDescent="0.3">
      <c r="C48" s="40" t="s">
        <v>74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10</v>
      </c>
      <c r="E49" s="48">
        <f>NPV($E$15,F49:AO49)*(1+$E$15)</f>
        <v>36.406670995797192</v>
      </c>
      <c r="F49" s="49"/>
      <c r="G49" s="49">
        <f>IF(G$18-F$18&lt;=$E$16,F$46/$E$16,0)</f>
        <v>8.2937580000000004</v>
      </c>
      <c r="H49" s="49">
        <f>IF(H$18-F$18&lt;=$E$16,F$46/$E$16,0)</f>
        <v>8.2937580000000004</v>
      </c>
      <c r="I49" s="49">
        <f>IF(I$18-F$18&lt;=$E$16,F$46/$E$16,0)</f>
        <v>8.2937580000000004</v>
      </c>
      <c r="J49" s="49">
        <f>IF(J$18-F$18&lt;=$E$16,F$46/$E$16,0)</f>
        <v>8.2937580000000004</v>
      </c>
      <c r="K49" s="49">
        <f>IF(K$18-F$18&lt;=$E$16,F$46/$E$16,0)</f>
        <v>8.2937580000000004</v>
      </c>
      <c r="L49" s="49">
        <f>IF(L$18-F$18&lt;=$E$16,F$46/$E$16,0)</f>
        <v>0</v>
      </c>
      <c r="M49" s="49">
        <f>IF(M$18-F$18&lt;=$E$16,F$46/$E$16,0)</f>
        <v>0</v>
      </c>
      <c r="N49" s="49">
        <f>IF(N$18-F$18&lt;=$E$16,F$46/$E$16,0)</f>
        <v>0</v>
      </c>
      <c r="O49" s="49">
        <f>IF(O$18-F$18&lt;=$E$16,F$46/$E$16,0)</f>
        <v>0</v>
      </c>
      <c r="P49" s="49">
        <f>IF(P$18-F$18&lt;=$E$16,F$46/$E$16,0)</f>
        <v>0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11</v>
      </c>
      <c r="E50" s="48">
        <f t="shared" ref="E50:E69" si="48">NPV($E$15,F50:AO50)*(1+$E$15)</f>
        <v>43.688005194956631</v>
      </c>
      <c r="F50" s="49"/>
      <c r="G50" s="49"/>
      <c r="H50" s="49">
        <f>IF(H$18-G$18&lt;=$E$16,G$46/$E$16,0)</f>
        <v>9.9525096000000008</v>
      </c>
      <c r="I50" s="49">
        <f>IF(I$18-G$18&lt;=$E$16,G$46/$E$16,0)</f>
        <v>9.9525096000000008</v>
      </c>
      <c r="J50" s="49">
        <f>IF(J$18-G$18&lt;=$E$16,G$46/$E$16,0)</f>
        <v>9.9525096000000008</v>
      </c>
      <c r="K50" s="49">
        <f>IF(K$18-G$18&lt;=$E$16,G$46/$E$16,0)</f>
        <v>9.9525096000000008</v>
      </c>
      <c r="L50" s="49">
        <f>IF(L$18-G$18&lt;=$E$16,G$46/$E$16,0)</f>
        <v>9.9525096000000008</v>
      </c>
      <c r="M50" s="49">
        <f>IF(M$18-G$18&lt;=$E$16,G$46/$E$16,0)</f>
        <v>0</v>
      </c>
      <c r="N50" s="49">
        <f>IF(N$18-G$18&lt;=$E$16,G$46/$E$16,0)</f>
        <v>0</v>
      </c>
      <c r="O50" s="49">
        <f>IF(O$18-G$18&lt;=$E$16,G$46/$E$16,0)</f>
        <v>0</v>
      </c>
      <c r="P50" s="49">
        <f>IF(P$18-G$18&lt;=$E$16,G$46/$E$16,0)</f>
        <v>0</v>
      </c>
      <c r="Q50" s="49">
        <f>IF(Q$18-G$18&lt;=$E$16,G$46/$E$16,0)</f>
        <v>0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12</v>
      </c>
      <c r="E51" s="48">
        <f t="shared" si="48"/>
        <v>52.425606233947953</v>
      </c>
      <c r="F51" s="49"/>
      <c r="G51" s="49"/>
      <c r="H51" s="49"/>
      <c r="I51" s="49">
        <f>IF(I$18-H$18&lt;=$E$16,H$46/$E$16,0)</f>
        <v>11.943011520000001</v>
      </c>
      <c r="J51" s="49">
        <f>IF(J$18-H$18&lt;=$E$16,H$46/$E$16,0)</f>
        <v>11.943011520000001</v>
      </c>
      <c r="K51" s="49">
        <f>IF(K$18-H$18&lt;=$E$16,H$46/$E$16,0)</f>
        <v>11.943011520000001</v>
      </c>
      <c r="L51" s="49">
        <f>IF(L$18-H$18&lt;=$E$16,H$46/$E$16,0)</f>
        <v>11.943011520000001</v>
      </c>
      <c r="M51" s="49">
        <f>IF(M$18-H$18&lt;=$E$16,H$46/$E$16,0)</f>
        <v>11.943011520000001</v>
      </c>
      <c r="N51" s="49">
        <f>IF(N$18-H$18&lt;=$E$16,H$46/$E$16,0)</f>
        <v>0</v>
      </c>
      <c r="O51" s="49">
        <f>IF(O$18-H$18&lt;=$E$16,H$46/$E$16,0)</f>
        <v>0</v>
      </c>
      <c r="P51" s="49">
        <f>IF(P$18-H$18&lt;=$E$16,H$46/$E$16,0)</f>
        <v>0</v>
      </c>
      <c r="Q51" s="49">
        <f>IF(Q$18-H$18&lt;=$E$16,H$46/$E$16,0)</f>
        <v>0</v>
      </c>
      <c r="R51" s="49">
        <f>IF(R$18-H$18&lt;=$E$16,H$46/$E$16,0)</f>
        <v>0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13</v>
      </c>
      <c r="E52" s="48">
        <f t="shared" si="48"/>
        <v>62.910727480737542</v>
      </c>
      <c r="F52" s="49"/>
      <c r="G52" s="49"/>
      <c r="H52" s="49"/>
      <c r="I52" s="49"/>
      <c r="J52" s="49">
        <f>IF(J$18-I$18&lt;=$E$16,I$46/$E$16,0)</f>
        <v>14.331613824000002</v>
      </c>
      <c r="K52" s="49">
        <f>IF(K$18-I$18&lt;=$E$16,I$46/$E$16,0)</f>
        <v>14.331613824000002</v>
      </c>
      <c r="L52" s="49">
        <f>IF(L$18-I$18&lt;=$E$16,I$46/$E$16,0)</f>
        <v>14.331613824000002</v>
      </c>
      <c r="M52" s="49">
        <f>IF(M$18-I$18&lt;=$E$16,I$46/$E$16,0)</f>
        <v>14.331613824000002</v>
      </c>
      <c r="N52" s="49">
        <f>IF(N$18-I$18&lt;=$E$16,I$46/$E$16,0)</f>
        <v>14.331613824000002</v>
      </c>
      <c r="O52" s="49">
        <f>IF(O$18-I$18&lt;=$E$16,I$46/$E$16,0)</f>
        <v>0</v>
      </c>
      <c r="P52" s="49">
        <f>IF(P$18-I$18&lt;=$E$16,I$46/$E$16,0)</f>
        <v>0</v>
      </c>
      <c r="Q52" s="49">
        <f>IF(Q$18-I$18&lt;=$E$16,I$46/$E$16,0)</f>
        <v>0</v>
      </c>
      <c r="R52" s="49">
        <f>IF(R$18-I$18&lt;=$E$16,I$46/$E$16,0)</f>
        <v>0</v>
      </c>
      <c r="S52" s="49">
        <f>IF(S$18-I$18&lt;=$E$16,I$46/$E$16,0)</f>
        <v>0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14</v>
      </c>
      <c r="E53" s="52">
        <f t="shared" si="48"/>
        <v>75.492872976885039</v>
      </c>
      <c r="F53" s="53"/>
      <c r="G53" s="53"/>
      <c r="H53" s="53"/>
      <c r="I53" s="53"/>
      <c r="J53" s="53"/>
      <c r="K53" s="49">
        <f>IF(K$18-J$18&lt;=$E$16,J$46/$E$16,0)</f>
        <v>17.197936588799998</v>
      </c>
      <c r="L53" s="49">
        <f>IF(L$18-J$18&lt;=$E$16,J$46/$E$16,0)</f>
        <v>17.197936588799998</v>
      </c>
      <c r="M53" s="49">
        <f>IF(M$18-J$18&lt;=$E$16,J$46/$E$16,0)</f>
        <v>17.197936588799998</v>
      </c>
      <c r="N53" s="49">
        <f>IF(N$18-J$18&lt;=$E$16,J$46/$E$16,0)</f>
        <v>17.197936588799998</v>
      </c>
      <c r="O53" s="49">
        <f>IF(O$18-J$18&lt;=$E$16,J$46/$E$16,0)</f>
        <v>17.197936588799998</v>
      </c>
      <c r="P53" s="49">
        <f>IF(P$18-J$18&lt;=$E$16,J$46/$E$16,0)</f>
        <v>0</v>
      </c>
      <c r="Q53" s="49">
        <f>IF(Q$18-J$18&lt;=$E$16,J$46/$E$16,0)</f>
        <v>0</v>
      </c>
      <c r="R53" s="49">
        <f>IF(R$18-J$18&lt;=$E$16,J$46/$E$16,0)</f>
        <v>0</v>
      </c>
      <c r="S53" s="49">
        <f>IF(S$18-J$18&lt;=$E$16,J$46/$E$16,0)</f>
        <v>0</v>
      </c>
      <c r="T53" s="49">
        <f>IF(T$18-J$18&lt;=$E$16,J$46/$E$16,0)</f>
        <v>0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18</v>
      </c>
      <c r="E54" s="52">
        <f t="shared" si="48"/>
        <v>77.002730436422738</v>
      </c>
      <c r="F54" s="53"/>
      <c r="G54" s="53"/>
      <c r="H54" s="53"/>
      <c r="I54" s="53"/>
      <c r="J54" s="53"/>
      <c r="K54" s="42"/>
      <c r="L54" s="49">
        <f>IF(L$18-K$18&lt;=$E$16,K$46/$E$16,0)</f>
        <v>17.541895320575996</v>
      </c>
      <c r="M54" s="49">
        <f>IF(M$18-K$18&lt;=$E$16,K$46/$E$16,0)</f>
        <v>17.541895320575996</v>
      </c>
      <c r="N54" s="49">
        <f>IF(N$18-K$18&lt;=$E$16,K$46/$E$16,0)</f>
        <v>17.541895320575996</v>
      </c>
      <c r="O54" s="49">
        <f>IF(O$18-K$18&lt;=$E$16,K$46/$E$16,0)</f>
        <v>17.541895320575996</v>
      </c>
      <c r="P54" s="49">
        <f>IF(P$18-K$18&lt;=$E$16,K$46/$E$16,0)</f>
        <v>17.541895320575996</v>
      </c>
      <c r="Q54" s="49">
        <f>IF(Q$18-K$18&lt;=$E$16,K$46/$E$16,0)</f>
        <v>0</v>
      </c>
      <c r="R54" s="49">
        <f>IF(R$18-K$18&lt;=$E$16,K$46/$E$16,0)</f>
        <v>0</v>
      </c>
      <c r="S54" s="49">
        <f>IF(S$18-K$18&lt;=$E$16,K$46/$E$16,0)</f>
        <v>0</v>
      </c>
      <c r="T54" s="49">
        <f>IF(T$18-K$18&lt;=$E$16,K$46/$E$16,0)</f>
        <v>0</v>
      </c>
      <c r="U54" s="49">
        <f>IF(U$18-K$18&lt;=$E$16,K$46/$E$16,0)</f>
        <v>0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19</v>
      </c>
      <c r="E55" s="52">
        <f t="shared" si="48"/>
        <v>78.542785045151206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17.89273322698752</v>
      </c>
      <c r="N55" s="49">
        <f>IF(N$18-L$18&lt;=$E$16,L$46/$E$16,0)</f>
        <v>17.89273322698752</v>
      </c>
      <c r="O55" s="49">
        <f>IF(O$18-L$18&lt;=$E$16,L$46/$E$16,0)</f>
        <v>17.89273322698752</v>
      </c>
      <c r="P55" s="49">
        <f>IF(P$18-L$18&lt;=$E$16,L$46/$E$16,0)</f>
        <v>17.89273322698752</v>
      </c>
      <c r="Q55" s="49">
        <f>IF(Q$18-L$18&lt;=$E$16,L$46/$E$16,0)</f>
        <v>17.89273322698752</v>
      </c>
      <c r="R55" s="49">
        <f>IF(R$18-L$18&lt;=$E$16,L$46/$E$16,0)</f>
        <v>0</v>
      </c>
      <c r="S55" s="49">
        <f>IF(S$18-L$18&lt;=$E$16,L$46/$E$16,0)</f>
        <v>0</v>
      </c>
      <c r="T55" s="49">
        <f>IF(T$18-L$18&lt;=$E$16,L$46/$E$16,0)</f>
        <v>0</v>
      </c>
      <c r="U55" s="49">
        <f>IF(U$18-L$18&lt;=$E$16,L$46/$E$16,0)</f>
        <v>0</v>
      </c>
      <c r="V55" s="49">
        <f>IF(V$18-L$18&lt;=$E$16,L$46/$E$16,0)</f>
        <v>0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20</v>
      </c>
      <c r="E56" s="52">
        <f t="shared" si="48"/>
        <v>80.11364074605423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18.250587891527271</v>
      </c>
      <c r="O56" s="49">
        <f>IF(O$18-M$18&lt;=$E$16,M$46/$E$16,0)</f>
        <v>18.250587891527271</v>
      </c>
      <c r="P56" s="49">
        <f>IF(P$18-M$18&lt;=$E$16,M$46/$E$16,0)</f>
        <v>18.250587891527271</v>
      </c>
      <c r="Q56" s="49">
        <f>IF(Q$18-M$18&lt;=$E$16,M$46/$E$16,0)</f>
        <v>18.250587891527271</v>
      </c>
      <c r="R56" s="49">
        <f>IF(R$18-M$18&lt;=$E$16,M$46/$E$16,0)</f>
        <v>18.250587891527271</v>
      </c>
      <c r="S56" s="49">
        <f>IF(S$18-M$18&lt;=$E$16,M$46/$E$16,0)</f>
        <v>0</v>
      </c>
      <c r="T56" s="49">
        <f>IF(T$18-M$18&lt;=$E$16,M$46/$E$16,0)</f>
        <v>0</v>
      </c>
      <c r="U56" s="49">
        <f>IF(U$18-M$18&lt;=$E$16,M$46/$E$16,0)</f>
        <v>0</v>
      </c>
      <c r="V56" s="49">
        <f>IF(V$18-M$18&lt;=$E$16,M$46/$E$16,0)</f>
        <v>0</v>
      </c>
      <c r="W56" s="49">
        <f>IF(W$18-M$18&lt;=$E$16,M$46/$E$16,0)</f>
        <v>0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21</v>
      </c>
      <c r="E57" s="52">
        <f t="shared" si="48"/>
        <v>81.715913560975324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18.615599649357819</v>
      </c>
      <c r="P57" s="49">
        <f>IF(P$18-N$18&lt;=$E$16,N$46/$E$16,0)</f>
        <v>18.615599649357819</v>
      </c>
      <c r="Q57" s="49">
        <f>IF(Q$18-N$18&lt;=$E$16,N$46/$E$16,0)</f>
        <v>18.615599649357819</v>
      </c>
      <c r="R57" s="49">
        <f>IF(R$18-N$18&lt;=$E$16,N$46/$E$16,0)</f>
        <v>18.615599649357819</v>
      </c>
      <c r="S57" s="49">
        <f>IF(S$18-N$18&lt;=$E$16,N$46/$E$16,0)</f>
        <v>18.615599649357819</v>
      </c>
      <c r="T57" s="49">
        <f>IF(T$18-N$18&lt;=$E$16,N$46/$E$16,0)</f>
        <v>0</v>
      </c>
      <c r="U57" s="49">
        <f>IF(U$18-N$18&lt;=$E$16,N$46/$E$16,0)</f>
        <v>0</v>
      </c>
      <c r="V57" s="49">
        <f>IF(V$18-N$18&lt;=$E$16,N$46/$E$16,0)</f>
        <v>0</v>
      </c>
      <c r="W57" s="49">
        <f>IF(W$18-N$18&lt;=$E$16,N$46/$E$16,0)</f>
        <v>0</v>
      </c>
      <c r="X57" s="49">
        <f>IF(X$18-N$18&lt;=$E$16,N$46/$E$16,0)</f>
        <v>0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22</v>
      </c>
      <c r="E58" s="52">
        <f t="shared" si="48"/>
        <v>83.350231832194851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18.987911642344976</v>
      </c>
      <c r="Q58" s="49">
        <f>IF(Q$18-O$18&lt;=$E$16,O$46/$E$16,0)</f>
        <v>18.987911642344976</v>
      </c>
      <c r="R58" s="49">
        <f>IF(R$18-O$18&lt;=$E$16,O$46/$E$16,0)</f>
        <v>18.987911642344976</v>
      </c>
      <c r="S58" s="49">
        <f>IF(S$18-O$18&lt;=$E$16,O$46/$E$16,0)</f>
        <v>18.987911642344976</v>
      </c>
      <c r="T58" s="49">
        <f>IF(T$18-O$18&lt;=$E$16,O$46/$E$16,0)</f>
        <v>18.987911642344976</v>
      </c>
      <c r="U58" s="49">
        <f>IF(U$18-O$18&lt;=$E$16,O$46/$E$16,0)</f>
        <v>0</v>
      </c>
      <c r="V58" s="49">
        <f>IF(V$18-O$18&lt;=$E$16,O$46/$E$16,0)</f>
        <v>0</v>
      </c>
      <c r="W58" s="49">
        <f>IF(W$18-O$18&lt;=$E$16,O$46/$E$16,0)</f>
        <v>0</v>
      </c>
      <c r="X58" s="49">
        <f>IF(X$18-O$18&lt;=$E$16,O$46/$E$16,0)</f>
        <v>0</v>
      </c>
      <c r="Y58" s="49">
        <f>IF(Y$18-O$18&lt;=$E$16,O$46/$E$16,0)</f>
        <v>0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23</v>
      </c>
      <c r="E59" s="52">
        <f t="shared" si="48"/>
        <v>85.017236468838732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19.367669875191876</v>
      </c>
      <c r="R59" s="49">
        <f>IF(R$18-P$18&lt;=$E$16,P$46/$E$16,0)</f>
        <v>19.367669875191876</v>
      </c>
      <c r="S59" s="49">
        <f>IF(S$18-P$18&lt;=$E$16,P$46/$E$16,0)</f>
        <v>19.367669875191876</v>
      </c>
      <c r="T59" s="49">
        <f>IF(T$18-P$18&lt;=$E$16,P$46/$E$16,0)</f>
        <v>19.367669875191876</v>
      </c>
      <c r="U59" s="49">
        <f>IF(U$18-P$18&lt;=$E$16,P$46/$E$16,0)</f>
        <v>19.367669875191876</v>
      </c>
      <c r="V59" s="49">
        <f>IF(V$18-P$18&lt;=$E$16,P$46/$E$16,0)</f>
        <v>0</v>
      </c>
      <c r="W59" s="49">
        <f>IF(W$18-P$18&lt;=$E$16,P$46/$E$16,0)</f>
        <v>0</v>
      </c>
      <c r="X59" s="49">
        <f>IF(X$18-P$18&lt;=$E$16,P$46/$E$16,0)</f>
        <v>0</v>
      </c>
      <c r="Y59" s="49">
        <f>IF(Y$18-P$18&lt;=$E$16,P$46/$E$16,0)</f>
        <v>0</v>
      </c>
      <c r="Z59" s="49">
        <f>IF(Z$18-P$18&lt;=$E$16,P$46/$E$16,0)</f>
        <v>0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24</v>
      </c>
      <c r="E60" s="52">
        <f t="shared" si="48"/>
        <v>86.717581198215527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19.755023272695716</v>
      </c>
      <c r="S60" s="49">
        <f>IF(S$18-Q$18&lt;=$E$16,Q$46/$E$16,0)</f>
        <v>19.755023272695716</v>
      </c>
      <c r="T60" s="49">
        <f>IF(T$18-Q$18&lt;=$E$16,Q$46/$E$16,0)</f>
        <v>19.755023272695716</v>
      </c>
      <c r="U60" s="49">
        <f>IF(U$18-Q$18&lt;=$E$16,Q$46/$E$16,0)</f>
        <v>19.755023272695716</v>
      </c>
      <c r="V60" s="49">
        <f>IF(V$18-Q$18&lt;=$E$16,Q$46/$E$16,0)</f>
        <v>19.755023272695716</v>
      </c>
      <c r="W60" s="49">
        <f>IF(W$18-Q$18&lt;=$E$16,Q$46/$E$16,0)</f>
        <v>0</v>
      </c>
      <c r="X60" s="49">
        <f>IF(X$18-Q$18&lt;=$E$16,Q$46/$E$16,0)</f>
        <v>0</v>
      </c>
      <c r="Y60" s="49">
        <f>IF(Y$18-Q$18&lt;=$E$16,Q$46/$E$16,0)</f>
        <v>0</v>
      </c>
      <c r="Z60" s="49">
        <f>IF(Z$18-Q$18&lt;=$E$16,Q$46/$E$16,0)</f>
        <v>0</v>
      </c>
      <c r="AA60" s="49">
        <f>IF(AA$18-Q$18&lt;=$E$16,Q$46/$E$16,0)</f>
        <v>0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25</v>
      </c>
      <c r="E61" s="52">
        <f t="shared" si="48"/>
        <v>88.451932822179842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20.150123738149631</v>
      </c>
      <c r="T61" s="49">
        <f>IF(T$18-R$18&lt;=$E$16,R$46/$E$16,0)</f>
        <v>20.150123738149631</v>
      </c>
      <c r="U61" s="49">
        <f>IF(U$18-R$18&lt;=$E$16,R$46/$E$16,0)</f>
        <v>20.150123738149631</v>
      </c>
      <c r="V61" s="49">
        <f>IF(V$18-R$18&lt;=$E$16,R$46/$E$16,0)</f>
        <v>20.150123738149631</v>
      </c>
      <c r="W61" s="49">
        <f>IF(W$18-R$18&lt;=$E$16,R$46/$E$16,0)</f>
        <v>20.150123738149631</v>
      </c>
      <c r="X61" s="49">
        <f>IF(X$18-R$18&lt;=$E$16,R$46/$E$16,0)</f>
        <v>0</v>
      </c>
      <c r="Y61" s="49">
        <f>IF(Y$18-R$18&lt;=$E$16,R$46/$E$16,0)</f>
        <v>0</v>
      </c>
      <c r="Z61" s="49">
        <f>IF(Z$18-R$18&lt;=$E$16,R$46/$E$16,0)</f>
        <v>0</v>
      </c>
      <c r="AA61" s="49">
        <f>IF(AA$18-R$18&lt;=$E$16,R$46/$E$16,0)</f>
        <v>0</v>
      </c>
      <c r="AB61" s="49">
        <f>IF(AB$18-R$18&lt;=$E$16,R$46/$E$16,0)</f>
        <v>0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26</v>
      </c>
      <c r="E62" s="52">
        <f t="shared" si="48"/>
        <v>90.220971478623412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20.553126212912623</v>
      </c>
      <c r="U62" s="49">
        <f>IF(U$18-S$18&lt;=$E$16,S$46/$E$16,0)</f>
        <v>20.553126212912623</v>
      </c>
      <c r="V62" s="49">
        <f>IF(V$18-S$18&lt;=$E$16,S$46/$E$16,0)</f>
        <v>20.553126212912623</v>
      </c>
      <c r="W62" s="49">
        <f>IF(W$18-S$18&lt;=$E$16,S$46/$E$16,0)</f>
        <v>20.553126212912623</v>
      </c>
      <c r="X62" s="49">
        <f>IF(X$18-S$18&lt;=$E$16,S$46/$E$16,0)</f>
        <v>20.553126212912623</v>
      </c>
      <c r="Y62" s="49">
        <f>IF(Y$18-S$18&lt;=$E$16,S$46/$E$16,0)</f>
        <v>0</v>
      </c>
      <c r="Z62" s="49">
        <f>IF(Z$18-S$18&lt;=$E$16,S$46/$E$16,0)</f>
        <v>0</v>
      </c>
      <c r="AA62" s="49">
        <f>IF(AA$18-S$18&lt;=$E$16,S$46/$E$16,0)</f>
        <v>0</v>
      </c>
      <c r="AB62" s="49">
        <f>IF(AB$18-S$18&lt;=$E$16,S$46/$E$16,0)</f>
        <v>0</v>
      </c>
      <c r="AC62" s="49">
        <f>IF(AC$18-S$18&lt;=$E$16,S$46/$E$16,0)</f>
        <v>0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27</v>
      </c>
      <c r="E63" s="52">
        <f t="shared" si="48"/>
        <v>92.025390908195916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20.964188737170879</v>
      </c>
      <c r="V63" s="49">
        <f>IF(V$18-T$18&lt;=$E$16,T$46/$E$16,0)</f>
        <v>20.964188737170879</v>
      </c>
      <c r="W63" s="49">
        <f>IF(W$18-T$18&lt;=$E$16,T$46/$E$16,0)</f>
        <v>20.964188737170879</v>
      </c>
      <c r="X63" s="49">
        <f>IF(X$18-T$18&lt;=$E$16,T$46/$E$16,0)</f>
        <v>20.964188737170879</v>
      </c>
      <c r="Y63" s="49">
        <f>IF(Y$18-T$18&lt;=$E$16,T$46/$E$16,0)</f>
        <v>20.964188737170879</v>
      </c>
      <c r="Z63" s="49">
        <f>IF(Z$18-T$18&lt;=$E$16,T$46/$E$16,0)</f>
        <v>0</v>
      </c>
      <c r="AA63" s="49">
        <f>IF(AA$18-T$18&lt;=$E$16,T$46/$E$16,0)</f>
        <v>0</v>
      </c>
      <c r="AB63" s="49">
        <f>IF(AB$18-T$18&lt;=$E$16,T$46/$E$16,0)</f>
        <v>0</v>
      </c>
      <c r="AC63" s="49">
        <f>IF(AC$18-T$18&lt;=$E$16,T$46/$E$16,0)</f>
        <v>0</v>
      </c>
      <c r="AD63" s="49">
        <f>IF(AD$18-T$18&lt;=$E$16,T$46/$E$16,0)</f>
        <v>0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28</v>
      </c>
      <c r="E64" s="52">
        <f t="shared" si="48"/>
        <v>93.865898726359859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21.383472511914299</v>
      </c>
      <c r="W64" s="49">
        <f>IF(W$18-U$18&lt;=$E$16,U$46/$E$16,0)</f>
        <v>21.383472511914299</v>
      </c>
      <c r="X64" s="49">
        <f>IF(X$18-U$18&lt;=$E$16,U$46/$E$16,0)</f>
        <v>21.383472511914299</v>
      </c>
      <c r="Y64" s="49">
        <f>IF(Y$18-U$18&lt;=$E$16,U$46/$E$16,0)</f>
        <v>21.383472511914299</v>
      </c>
      <c r="Z64" s="49">
        <f>IF(Z$18-U$18&lt;=$E$16,U$46/$E$16,0)</f>
        <v>21.383472511914299</v>
      </c>
      <c r="AA64" s="49">
        <f>IF(AA$18-U$18&lt;=$E$16,U$46/$E$16,0)</f>
        <v>0</v>
      </c>
      <c r="AB64" s="49">
        <f>IF(AB$18-U$18&lt;=$E$16,U$46/$E$16,0)</f>
        <v>0</v>
      </c>
      <c r="AC64" s="49">
        <f>IF(AC$18-U$18&lt;=$E$16,U$46/$E$16,0)</f>
        <v>0</v>
      </c>
      <c r="AD64" s="49">
        <f>IF(AD$18-U$18&lt;=$E$16,U$46/$E$16,0)</f>
        <v>0</v>
      </c>
      <c r="AE64" s="49">
        <f>IF(AE$18-U$18&lt;=$E$16,U$46/$E$16,0)</f>
        <v>0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29</v>
      </c>
      <c r="E65" s="52">
        <f t="shared" si="48"/>
        <v>95.743216700887032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21.811141962152583</v>
      </c>
      <c r="X65" s="49">
        <f>IF(X$18-V$18&lt;=$E$16,V$46/$E$16,0)</f>
        <v>21.811141962152583</v>
      </c>
      <c r="Y65" s="49">
        <f>IF(Y$18-V$18&lt;=$E$16,V$46/$E$16,0)</f>
        <v>21.811141962152583</v>
      </c>
      <c r="Z65" s="49">
        <f>IF(Z$18-V$18&lt;=$E$16,V$46/$E$16,0)</f>
        <v>21.811141962152583</v>
      </c>
      <c r="AA65" s="49">
        <f>IF(AA$18-V$18&lt;=$E$16,V$46/$E$16,0)</f>
        <v>21.811141962152583</v>
      </c>
      <c r="AB65" s="49">
        <f>IF(AB$18-V$18&lt;=$E$16,V$46/$E$16,0)</f>
        <v>0</v>
      </c>
      <c r="AC65" s="49">
        <f>IF(AC$18-V$18&lt;=$E$16,V$46/$E$16,0)</f>
        <v>0</v>
      </c>
      <c r="AD65" s="49">
        <f>IF(AD$18-V$18&lt;=$E$16,V$46/$E$16,0)</f>
        <v>0</v>
      </c>
      <c r="AE65" s="49">
        <f>IF(AE$18-V$18&lt;=$E$16,V$46/$E$16,0)</f>
        <v>0</v>
      </c>
      <c r="AF65" s="49">
        <f>IF(AF$18-V$18&lt;=$E$16,V$46/$E$16,0)</f>
        <v>0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30</v>
      </c>
      <c r="E66" s="52">
        <f t="shared" si="48"/>
        <v>97.658081034904768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22.247364801395634</v>
      </c>
      <c r="Y66" s="49">
        <f>IF(Y$18-W$18&lt;=$E$16,W$46/$E$16,0)</f>
        <v>22.247364801395634</v>
      </c>
      <c r="Z66" s="49">
        <f>IF(Z$18-W$18&lt;=$E$16,W$46/$E$16,0)</f>
        <v>22.247364801395634</v>
      </c>
      <c r="AA66" s="49">
        <f>IF(AA$18-W$18&lt;=$E$16,W$46/$E$16,0)</f>
        <v>22.247364801395634</v>
      </c>
      <c r="AB66" s="49">
        <f>IF(AB$18-W$18&lt;=$E$16,W$46/$E$16,0)</f>
        <v>22.247364801395634</v>
      </c>
      <c r="AC66" s="49">
        <f>IF(AC$18-W$18&lt;=$E$16,W$46/$E$16,0)</f>
        <v>0</v>
      </c>
      <c r="AD66" s="49">
        <f>IF(AD$18-W$18&lt;=$E$16,W$46/$E$16,0)</f>
        <v>0</v>
      </c>
      <c r="AE66" s="49">
        <f>IF(AE$18-W$18&lt;=$E$16,W$46/$E$16,0)</f>
        <v>0</v>
      </c>
      <c r="AF66" s="49">
        <f>IF(AF$18-W$18&lt;=$E$16,W$46/$E$16,0)</f>
        <v>0</v>
      </c>
      <c r="AG66" s="49">
        <f>IF(AG$18-W$18&lt;=$E$16,W$46/$E$16,0)</f>
        <v>0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31</v>
      </c>
      <c r="E67" s="52">
        <f t="shared" si="48"/>
        <v>99.611242655602865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22.692312097423546</v>
      </c>
      <c r="Z67" s="49">
        <f>IF(Z$18-X$18&lt;=$E$16,X$46/$E$16,0)</f>
        <v>22.692312097423546</v>
      </c>
      <c r="AA67" s="49">
        <f>IF(AA$18-X$18&lt;=$E$16,X$46/$E$16,0)</f>
        <v>22.692312097423546</v>
      </c>
      <c r="AB67" s="49">
        <f>IF(AB$18-X$18&lt;=$E$16,X$46/$E$16,0)</f>
        <v>22.692312097423546</v>
      </c>
      <c r="AC67" s="49">
        <f>IF(AC$18-X$18&lt;=$E$16,X$46/$E$16,0)</f>
        <v>22.692312097423546</v>
      </c>
      <c r="AD67" s="49">
        <f>IF(AD$18-X$18&lt;=$E$16,X$46/$E$16,0)</f>
        <v>0</v>
      </c>
      <c r="AE67" s="49">
        <f>IF(AE$18-X$18&lt;=$E$16,X$46/$E$16,0)</f>
        <v>0</v>
      </c>
      <c r="AF67" s="49">
        <f>IF(AF$18-X$18&lt;=$E$16,X$46/$E$16,0)</f>
        <v>0</v>
      </c>
      <c r="AG67" s="49">
        <f>IF(AG$18-X$18&lt;=$E$16,X$46/$E$16,0)</f>
        <v>0</v>
      </c>
      <c r="AH67" s="49">
        <f>IF(AH$18-X$18&lt;=$E$16,X$46/$E$16,0)</f>
        <v>0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32</v>
      </c>
      <c r="E68" s="50">
        <f t="shared" si="48"/>
        <v>101.60346750871493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23.146158339372018</v>
      </c>
      <c r="AA68" s="54">
        <f>IF(AA$18-Y$18&lt;=$E$16,Y$46/$E$16,0)</f>
        <v>23.146158339372018</v>
      </c>
      <c r="AB68" s="54">
        <f>IF(AB$18-Y$18&lt;=$E$16,Y$46/$E$16,0)</f>
        <v>23.146158339372018</v>
      </c>
      <c r="AC68" s="54">
        <f>IF(AC$18-Y$18&lt;=$E$16,Y$46/$E$16,0)</f>
        <v>23.146158339372018</v>
      </c>
      <c r="AD68" s="54">
        <f>IF(AD$18-Y$18&lt;=$E$16,Y$46/$E$16,0)</f>
        <v>23.146158339372018</v>
      </c>
      <c r="AE68" s="54">
        <f>IF(AE$18-Y$18&lt;=$E$16,Y$46/$E$16,0)</f>
        <v>0</v>
      </c>
      <c r="AF68" s="54">
        <f>IF(AF$18-Y$18&lt;=$E$16,Y$46/$E$16,0)</f>
        <v>0</v>
      </c>
      <c r="AG68" s="54">
        <f>IF(AG$18-Y$18&lt;=$E$16,Y$46/$E$16,0)</f>
        <v>0</v>
      </c>
      <c r="AH68" s="54">
        <f>IF(AH$18-Y$18&lt;=$E$16,Y$46/$E$16,0)</f>
        <v>0</v>
      </c>
      <c r="AI68" s="54">
        <f>IF(AI$18-Y$18&lt;=$E$16,Y$46/$E$16,0)</f>
        <v>0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4</v>
      </c>
      <c r="E69" s="48">
        <f t="shared" si="48"/>
        <v>781.44810049901162</v>
      </c>
      <c r="F69" s="49">
        <f t="shared" ref="F69:S69" si="49">SUM(F49:F68)</f>
        <v>0</v>
      </c>
      <c r="G69" s="49">
        <f t="shared" si="49"/>
        <v>8.2937580000000004</v>
      </c>
      <c r="H69" s="49">
        <f t="shared" si="49"/>
        <v>18.246267600000003</v>
      </c>
      <c r="I69" s="49">
        <f t="shared" si="49"/>
        <v>30.189279120000002</v>
      </c>
      <c r="J69" s="49">
        <f t="shared" si="49"/>
        <v>44.520892944000003</v>
      </c>
      <c r="K69" s="49">
        <f t="shared" si="49"/>
        <v>61.718829532800001</v>
      </c>
      <c r="L69" s="49">
        <f t="shared" si="49"/>
        <v>70.966966853375993</v>
      </c>
      <c r="M69" s="49">
        <f t="shared" si="49"/>
        <v>78.907190480363511</v>
      </c>
      <c r="N69" s="49">
        <f t="shared" si="49"/>
        <v>85.214766851890786</v>
      </c>
      <c r="O69" s="49">
        <f t="shared" si="49"/>
        <v>89.498752677248604</v>
      </c>
      <c r="P69" s="49">
        <f t="shared" si="49"/>
        <v>91.288727730793596</v>
      </c>
      <c r="Q69" s="49">
        <f t="shared" si="49"/>
        <v>93.114502285409472</v>
      </c>
      <c r="R69" s="49">
        <f t="shared" si="49"/>
        <v>94.97679233111765</v>
      </c>
      <c r="S69" s="49">
        <f t="shared" si="49"/>
        <v>96.876328177740021</v>
      </c>
      <c r="T69" s="49">
        <f>SUM(T49:T68)</f>
        <v>98.813854741294818</v>
      </c>
      <c r="U69" s="49">
        <f t="shared" ref="U69:AO69" si="50">SUM(U49:U68)</f>
        <v>100.79013183612071</v>
      </c>
      <c r="V69" s="49">
        <f t="shared" si="50"/>
        <v>102.80593447284315</v>
      </c>
      <c r="W69" s="49">
        <f t="shared" si="50"/>
        <v>104.86205316230001</v>
      </c>
      <c r="X69" s="49">
        <f t="shared" si="50"/>
        <v>106.95929422554602</v>
      </c>
      <c r="Y69" s="49">
        <f t="shared" si="50"/>
        <v>109.09848011005695</v>
      </c>
      <c r="Z69" s="49">
        <f t="shared" si="50"/>
        <v>111.28044971225808</v>
      </c>
      <c r="AA69" s="49">
        <f t="shared" si="50"/>
        <v>89.896977200343784</v>
      </c>
      <c r="AB69" s="49">
        <f t="shared" si="50"/>
        <v>68.085835238191194</v>
      </c>
      <c r="AC69" s="49">
        <f t="shared" si="50"/>
        <v>45.838470436795561</v>
      </c>
      <c r="AD69" s="49">
        <f t="shared" si="50"/>
        <v>23.146158339372018</v>
      </c>
      <c r="AE69" s="49">
        <f t="shared" si="50"/>
        <v>0</v>
      </c>
      <c r="AF69" s="49">
        <f t="shared" si="50"/>
        <v>0</v>
      </c>
      <c r="AG69" s="49">
        <f t="shared" si="50"/>
        <v>0</v>
      </c>
      <c r="AH69" s="49">
        <f t="shared" si="50"/>
        <v>0</v>
      </c>
      <c r="AI69" s="49">
        <f t="shared" si="50"/>
        <v>0</v>
      </c>
      <c r="AJ69" s="49">
        <f t="shared" si="50"/>
        <v>0</v>
      </c>
      <c r="AK69" s="49">
        <f t="shared" si="50"/>
        <v>0</v>
      </c>
      <c r="AL69" s="49">
        <f t="shared" si="50"/>
        <v>0</v>
      </c>
      <c r="AM69" s="49">
        <f t="shared" si="50"/>
        <v>0</v>
      </c>
      <c r="AN69" s="49">
        <f t="shared" si="50"/>
        <v>0</v>
      </c>
      <c r="AO69" s="49">
        <f t="shared" si="50"/>
        <v>0</v>
      </c>
    </row>
    <row r="70" spans="2:41" x14ac:dyDescent="0.3">
      <c r="B70" s="41" t="s">
        <v>56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53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49</v>
      </c>
      <c r="E72" s="48">
        <f>NPV($E$15,F72:AO72)*(1+$E$15)</f>
        <v>0</v>
      </c>
      <c r="F72" s="42">
        <f t="shared" ref="F72:AO72" si="51">F19</f>
        <v>0</v>
      </c>
      <c r="G72" s="42">
        <f t="shared" si="51"/>
        <v>0</v>
      </c>
      <c r="H72" s="42">
        <f t="shared" si="51"/>
        <v>0</v>
      </c>
      <c r="I72" s="42">
        <f t="shared" si="51"/>
        <v>0</v>
      </c>
      <c r="J72" s="42">
        <f t="shared" si="51"/>
        <v>0</v>
      </c>
      <c r="K72" s="42">
        <f t="shared" si="51"/>
        <v>0</v>
      </c>
      <c r="L72" s="42">
        <f t="shared" si="51"/>
        <v>0</v>
      </c>
      <c r="M72" s="42">
        <f t="shared" si="51"/>
        <v>0</v>
      </c>
      <c r="N72" s="42">
        <f t="shared" si="51"/>
        <v>0</v>
      </c>
      <c r="O72" s="42">
        <f t="shared" si="51"/>
        <v>0</v>
      </c>
      <c r="P72" s="42">
        <f t="shared" si="51"/>
        <v>0</v>
      </c>
      <c r="Q72" s="42">
        <f t="shared" si="51"/>
        <v>0</v>
      </c>
      <c r="R72" s="42">
        <f t="shared" si="51"/>
        <v>0</v>
      </c>
      <c r="S72" s="42">
        <f t="shared" si="51"/>
        <v>0</v>
      </c>
      <c r="T72" s="42">
        <f t="shared" si="51"/>
        <v>0</v>
      </c>
      <c r="U72" s="42">
        <f t="shared" si="51"/>
        <v>0</v>
      </c>
      <c r="V72" s="42">
        <f t="shared" si="51"/>
        <v>0</v>
      </c>
      <c r="W72" s="42">
        <f t="shared" si="51"/>
        <v>0</v>
      </c>
      <c r="X72" s="42">
        <f t="shared" si="51"/>
        <v>0</v>
      </c>
      <c r="Y72" s="42">
        <f t="shared" si="51"/>
        <v>0</v>
      </c>
      <c r="Z72" s="42">
        <f t="shared" si="51"/>
        <v>0</v>
      </c>
      <c r="AA72" s="42">
        <f t="shared" si="51"/>
        <v>0</v>
      </c>
      <c r="AB72" s="42">
        <f t="shared" si="51"/>
        <v>0</v>
      </c>
      <c r="AC72" s="42">
        <f t="shared" si="51"/>
        <v>0</v>
      </c>
      <c r="AD72" s="42">
        <f t="shared" si="51"/>
        <v>0</v>
      </c>
      <c r="AE72" s="42">
        <f t="shared" si="51"/>
        <v>0</v>
      </c>
      <c r="AF72" s="42">
        <f t="shared" si="51"/>
        <v>0</v>
      </c>
      <c r="AG72" s="42">
        <f t="shared" si="51"/>
        <v>0</v>
      </c>
      <c r="AH72" s="42">
        <f t="shared" si="51"/>
        <v>0</v>
      </c>
      <c r="AI72" s="42">
        <f t="shared" si="51"/>
        <v>0</v>
      </c>
      <c r="AJ72" s="42">
        <f t="shared" si="51"/>
        <v>0</v>
      </c>
      <c r="AK72" s="42">
        <f t="shared" si="51"/>
        <v>0</v>
      </c>
      <c r="AL72" s="42">
        <f t="shared" si="51"/>
        <v>0</v>
      </c>
      <c r="AM72" s="42">
        <f t="shared" si="51"/>
        <v>0</v>
      </c>
      <c r="AN72" s="42">
        <f t="shared" si="51"/>
        <v>0</v>
      </c>
      <c r="AO72" s="42">
        <f t="shared" si="51"/>
        <v>0</v>
      </c>
    </row>
    <row r="73" spans="2:41" x14ac:dyDescent="0.3">
      <c r="D73" s="94" t="s">
        <v>76</v>
      </c>
      <c r="E73" s="95">
        <f t="shared" ref="E73:E83" si="52">NPV($E$15,F73:AO73)*(1+$E$15)</f>
        <v>2167.4126561010321</v>
      </c>
      <c r="F73" s="109">
        <v>0</v>
      </c>
      <c r="G73" s="107">
        <f>G44</f>
        <v>23.003442</v>
      </c>
      <c r="H73" s="107">
        <f t="shared" ref="H73:AO73" si="53">H44</f>
        <v>50.607572399999995</v>
      </c>
      <c r="I73" s="107">
        <f t="shared" si="53"/>
        <v>83.73252887999999</v>
      </c>
      <c r="J73" s="107">
        <f t="shared" si="53"/>
        <v>123.48247665599999</v>
      </c>
      <c r="K73" s="107">
        <f t="shared" si="53"/>
        <v>171.18241398719999</v>
      </c>
      <c r="L73" s="107">
        <f t="shared" si="53"/>
        <v>196.83290806502399</v>
      </c>
      <c r="M73" s="107">
        <f t="shared" si="53"/>
        <v>218.85579246440446</v>
      </c>
      <c r="N73" s="107">
        <f t="shared" si="53"/>
        <v>236.35039107977258</v>
      </c>
      <c r="O73" s="107">
        <f t="shared" si="53"/>
        <v>248.23238950104798</v>
      </c>
      <c r="P73" s="107">
        <f t="shared" si="53"/>
        <v>253.19703729106897</v>
      </c>
      <c r="Q73" s="107">
        <f t="shared" si="53"/>
        <v>258.26097803689038</v>
      </c>
      <c r="R73" s="107">
        <f t="shared" si="53"/>
        <v>263.42619759762817</v>
      </c>
      <c r="S73" s="107">
        <f t="shared" si="53"/>
        <v>268.69472154958078</v>
      </c>
      <c r="T73" s="107">
        <f t="shared" si="53"/>
        <v>274.06861598057242</v>
      </c>
      <c r="U73" s="107">
        <f t="shared" si="53"/>
        <v>279.54998830018388</v>
      </c>
      <c r="V73" s="107">
        <f t="shared" si="53"/>
        <v>285.14098806618756</v>
      </c>
      <c r="W73" s="107">
        <f t="shared" si="53"/>
        <v>290.84380782751134</v>
      </c>
      <c r="X73" s="107">
        <f t="shared" si="53"/>
        <v>296.66068398406156</v>
      </c>
      <c r="Y73" s="107">
        <f t="shared" si="53"/>
        <v>302.59389766374278</v>
      </c>
      <c r="Z73" s="107">
        <f t="shared" si="53"/>
        <v>308.64577561701765</v>
      </c>
      <c r="AA73" s="107">
        <f t="shared" si="53"/>
        <v>249.33689902736859</v>
      </c>
      <c r="AB73" s="107">
        <f t="shared" si="53"/>
        <v>188.84184490592654</v>
      </c>
      <c r="AC73" s="107">
        <f t="shared" si="53"/>
        <v>127.13688970205563</v>
      </c>
      <c r="AD73" s="107">
        <f t="shared" si="53"/>
        <v>64.197835394107301</v>
      </c>
      <c r="AE73" s="107">
        <f t="shared" si="53"/>
        <v>0</v>
      </c>
      <c r="AF73" s="107">
        <f t="shared" si="53"/>
        <v>0</v>
      </c>
      <c r="AG73" s="107">
        <f t="shared" si="53"/>
        <v>0</v>
      </c>
      <c r="AH73" s="107">
        <f t="shared" si="53"/>
        <v>0</v>
      </c>
      <c r="AI73" s="107">
        <f t="shared" si="53"/>
        <v>0</v>
      </c>
      <c r="AJ73" s="107">
        <f t="shared" si="53"/>
        <v>0</v>
      </c>
      <c r="AK73" s="107">
        <f t="shared" si="53"/>
        <v>0</v>
      </c>
      <c r="AL73" s="107">
        <f t="shared" si="53"/>
        <v>0</v>
      </c>
      <c r="AM73" s="107">
        <f t="shared" si="53"/>
        <v>0</v>
      </c>
      <c r="AN73" s="107">
        <f t="shared" si="53"/>
        <v>0</v>
      </c>
      <c r="AO73" s="107">
        <f t="shared" si="53"/>
        <v>0</v>
      </c>
    </row>
    <row r="74" spans="2:41" x14ac:dyDescent="0.3">
      <c r="D74" s="96" t="s">
        <v>77</v>
      </c>
      <c r="E74" s="97">
        <f t="shared" si="52"/>
        <v>781.44810049901162</v>
      </c>
      <c r="F74" s="98">
        <v>0</v>
      </c>
      <c r="G74" s="110">
        <f>G69</f>
        <v>8.2937580000000004</v>
      </c>
      <c r="H74" s="110">
        <f t="shared" ref="H74:AO74" si="54">H69</f>
        <v>18.246267600000003</v>
      </c>
      <c r="I74" s="110">
        <f t="shared" si="54"/>
        <v>30.189279120000002</v>
      </c>
      <c r="J74" s="110">
        <f t="shared" si="54"/>
        <v>44.520892944000003</v>
      </c>
      <c r="K74" s="110">
        <f t="shared" si="54"/>
        <v>61.718829532800001</v>
      </c>
      <c r="L74" s="110">
        <f t="shared" si="54"/>
        <v>70.966966853375993</v>
      </c>
      <c r="M74" s="110">
        <f t="shared" si="54"/>
        <v>78.907190480363511</v>
      </c>
      <c r="N74" s="110">
        <f t="shared" si="54"/>
        <v>85.214766851890786</v>
      </c>
      <c r="O74" s="110">
        <f t="shared" si="54"/>
        <v>89.498752677248604</v>
      </c>
      <c r="P74" s="110">
        <f t="shared" si="54"/>
        <v>91.288727730793596</v>
      </c>
      <c r="Q74" s="110">
        <f t="shared" si="54"/>
        <v>93.114502285409472</v>
      </c>
      <c r="R74" s="110">
        <f t="shared" si="54"/>
        <v>94.97679233111765</v>
      </c>
      <c r="S74" s="110">
        <f t="shared" si="54"/>
        <v>96.876328177740021</v>
      </c>
      <c r="T74" s="110">
        <f t="shared" si="54"/>
        <v>98.813854741294818</v>
      </c>
      <c r="U74" s="110">
        <f t="shared" si="54"/>
        <v>100.79013183612071</v>
      </c>
      <c r="V74" s="110">
        <f t="shared" si="54"/>
        <v>102.80593447284315</v>
      </c>
      <c r="W74" s="110">
        <f t="shared" si="54"/>
        <v>104.86205316230001</v>
      </c>
      <c r="X74" s="110">
        <f t="shared" si="54"/>
        <v>106.95929422554602</v>
      </c>
      <c r="Y74" s="110">
        <f t="shared" si="54"/>
        <v>109.09848011005695</v>
      </c>
      <c r="Z74" s="110">
        <f t="shared" si="54"/>
        <v>111.28044971225808</v>
      </c>
      <c r="AA74" s="110">
        <f t="shared" si="54"/>
        <v>89.896977200343784</v>
      </c>
      <c r="AB74" s="110">
        <f t="shared" si="54"/>
        <v>68.085835238191194</v>
      </c>
      <c r="AC74" s="110">
        <f t="shared" si="54"/>
        <v>45.838470436795561</v>
      </c>
      <c r="AD74" s="110">
        <f t="shared" si="54"/>
        <v>23.146158339372018</v>
      </c>
      <c r="AE74" s="110">
        <f t="shared" si="54"/>
        <v>0</v>
      </c>
      <c r="AF74" s="110">
        <f t="shared" si="54"/>
        <v>0</v>
      </c>
      <c r="AG74" s="110">
        <f t="shared" si="54"/>
        <v>0</v>
      </c>
      <c r="AH74" s="110">
        <f t="shared" si="54"/>
        <v>0</v>
      </c>
      <c r="AI74" s="110">
        <f t="shared" si="54"/>
        <v>0</v>
      </c>
      <c r="AJ74" s="110">
        <f t="shared" si="54"/>
        <v>0</v>
      </c>
      <c r="AK74" s="110">
        <f t="shared" si="54"/>
        <v>0</v>
      </c>
      <c r="AL74" s="110">
        <f t="shared" si="54"/>
        <v>0</v>
      </c>
      <c r="AM74" s="110">
        <f t="shared" si="54"/>
        <v>0</v>
      </c>
      <c r="AN74" s="110">
        <f t="shared" si="54"/>
        <v>0</v>
      </c>
      <c r="AO74" s="110">
        <f t="shared" si="54"/>
        <v>0</v>
      </c>
    </row>
    <row r="75" spans="2:41" x14ac:dyDescent="0.3">
      <c r="D75" s="34" t="s">
        <v>78</v>
      </c>
      <c r="E75" s="48">
        <f t="shared" si="52"/>
        <v>2948.8607566000437</v>
      </c>
      <c r="F75" s="53">
        <f>SUM(F73:F74)</f>
        <v>0</v>
      </c>
      <c r="G75" s="53">
        <f>SUM(G73:G74)</f>
        <v>31.2972</v>
      </c>
      <c r="H75" s="53">
        <f t="shared" ref="H75:AO75" si="55">SUM(H73:H74)</f>
        <v>68.853839999999991</v>
      </c>
      <c r="I75" s="53">
        <f t="shared" si="55"/>
        <v>113.921808</v>
      </c>
      <c r="J75" s="53">
        <f t="shared" si="55"/>
        <v>168.00336959999998</v>
      </c>
      <c r="K75" s="53">
        <f t="shared" si="55"/>
        <v>232.90124351999998</v>
      </c>
      <c r="L75" s="53">
        <f t="shared" si="55"/>
        <v>267.79987491839995</v>
      </c>
      <c r="M75" s="53">
        <f t="shared" si="55"/>
        <v>297.76298294476794</v>
      </c>
      <c r="N75" s="53">
        <f t="shared" si="55"/>
        <v>321.56515793166335</v>
      </c>
      <c r="O75" s="53">
        <f t="shared" si="55"/>
        <v>337.73114217829658</v>
      </c>
      <c r="P75" s="53">
        <f t="shared" si="55"/>
        <v>344.48576502186256</v>
      </c>
      <c r="Q75" s="53">
        <f t="shared" si="55"/>
        <v>351.37548032229984</v>
      </c>
      <c r="R75" s="53">
        <f t="shared" si="55"/>
        <v>358.4029899287458</v>
      </c>
      <c r="S75" s="53">
        <f t="shared" si="55"/>
        <v>365.57104972732077</v>
      </c>
      <c r="T75" s="53">
        <f t="shared" si="55"/>
        <v>372.88247072186721</v>
      </c>
      <c r="U75" s="53">
        <f t="shared" si="55"/>
        <v>380.34012013630456</v>
      </c>
      <c r="V75" s="53">
        <f t="shared" si="55"/>
        <v>387.94692253903071</v>
      </c>
      <c r="W75" s="53">
        <f t="shared" si="55"/>
        <v>395.70586098981136</v>
      </c>
      <c r="X75" s="53">
        <f t="shared" si="55"/>
        <v>403.61997820960755</v>
      </c>
      <c r="Y75" s="53">
        <f t="shared" si="55"/>
        <v>411.69237777379976</v>
      </c>
      <c r="Z75" s="53">
        <f t="shared" si="55"/>
        <v>419.92622532927572</v>
      </c>
      <c r="AA75" s="53">
        <f t="shared" si="55"/>
        <v>339.23387622771236</v>
      </c>
      <c r="AB75" s="53">
        <f t="shared" si="55"/>
        <v>256.92768014411774</v>
      </c>
      <c r="AC75" s="53">
        <f t="shared" si="55"/>
        <v>172.97536013885119</v>
      </c>
      <c r="AD75" s="53">
        <f t="shared" si="55"/>
        <v>87.343993733479323</v>
      </c>
      <c r="AE75" s="53">
        <f t="shared" si="55"/>
        <v>0</v>
      </c>
      <c r="AF75" s="53">
        <f t="shared" si="55"/>
        <v>0</v>
      </c>
      <c r="AG75" s="53">
        <f t="shared" si="55"/>
        <v>0</v>
      </c>
      <c r="AH75" s="53">
        <f t="shared" si="55"/>
        <v>0</v>
      </c>
      <c r="AI75" s="53">
        <f t="shared" si="55"/>
        <v>0</v>
      </c>
      <c r="AJ75" s="53">
        <f t="shared" si="55"/>
        <v>0</v>
      </c>
      <c r="AK75" s="53">
        <f t="shared" si="55"/>
        <v>0</v>
      </c>
      <c r="AL75" s="53">
        <f t="shared" si="55"/>
        <v>0</v>
      </c>
      <c r="AM75" s="53">
        <f t="shared" si="55"/>
        <v>0</v>
      </c>
      <c r="AN75" s="53">
        <f t="shared" si="55"/>
        <v>0</v>
      </c>
      <c r="AO75" s="53">
        <f t="shared" si="55"/>
        <v>0</v>
      </c>
    </row>
    <row r="76" spans="2:41" x14ac:dyDescent="0.3">
      <c r="D76" s="94" t="s">
        <v>47</v>
      </c>
      <c r="E76" s="95">
        <f t="shared" si="52"/>
        <v>173.91779382762894</v>
      </c>
      <c r="F76" s="109">
        <v>0</v>
      </c>
      <c r="G76" s="109">
        <f t="shared" ref="G76:AO76" si="56">F$22*$H10</f>
        <v>2.9444405759999999</v>
      </c>
      <c r="H76" s="109">
        <f t="shared" si="56"/>
        <v>5.8888811519999988</v>
      </c>
      <c r="I76" s="109">
        <f t="shared" si="56"/>
        <v>8.8333217279999978</v>
      </c>
      <c r="J76" s="109">
        <f t="shared" si="56"/>
        <v>11.777762303999998</v>
      </c>
      <c r="K76" s="109">
        <f t="shared" si="56"/>
        <v>14.722202879999998</v>
      </c>
      <c r="L76" s="109">
        <f t="shared" si="56"/>
        <v>16.567636899889148</v>
      </c>
      <c r="M76" s="109">
        <f t="shared" si="56"/>
        <v>17.880972347745235</v>
      </c>
      <c r="N76" s="109">
        <f t="shared" si="56"/>
        <v>18.757567112863597</v>
      </c>
      <c r="O76" s="109">
        <f t="shared" si="56"/>
        <v>19.315886214472673</v>
      </c>
      <c r="P76" s="109">
        <f t="shared" si="56"/>
        <v>19.702203938762128</v>
      </c>
      <c r="Q76" s="109">
        <f t="shared" si="56"/>
        <v>20.096248017537373</v>
      </c>
      <c r="R76" s="109">
        <f t="shared" si="56"/>
        <v>20.498172977888121</v>
      </c>
      <c r="S76" s="109">
        <f t="shared" si="56"/>
        <v>20.908136437445883</v>
      </c>
      <c r="T76" s="109">
        <f t="shared" si="56"/>
        <v>21.326299166194801</v>
      </c>
      <c r="U76" s="109">
        <f t="shared" si="56"/>
        <v>21.752825149518699</v>
      </c>
      <c r="V76" s="109">
        <f t="shared" si="56"/>
        <v>22.187881652509073</v>
      </c>
      <c r="W76" s="109">
        <f t="shared" si="56"/>
        <v>22.631639285559256</v>
      </c>
      <c r="X76" s="109">
        <f t="shared" si="56"/>
        <v>23.084272071270444</v>
      </c>
      <c r="Y76" s="109">
        <f t="shared" si="56"/>
        <v>23.545957512695857</v>
      </c>
      <c r="Z76" s="109">
        <f t="shared" si="56"/>
        <v>24.01687666294977</v>
      </c>
      <c r="AA76" s="109">
        <f t="shared" si="56"/>
        <v>16.115544807154119</v>
      </c>
      <c r="AB76" s="109">
        <f t="shared" si="56"/>
        <v>9.7325201920534816</v>
      </c>
      <c r="AC76" s="109">
        <f t="shared" si="56"/>
        <v>4.8981689624617628</v>
      </c>
      <c r="AD76" s="109">
        <f t="shared" si="56"/>
        <v>1.6434645860891386</v>
      </c>
      <c r="AE76" s="109">
        <f t="shared" si="56"/>
        <v>-8.3673512563109396E-15</v>
      </c>
      <c r="AF76" s="109">
        <f t="shared" si="56"/>
        <v>-8.3673512563109396E-15</v>
      </c>
      <c r="AG76" s="109">
        <f t="shared" si="56"/>
        <v>-8.3673512563109396E-15</v>
      </c>
      <c r="AH76" s="109">
        <f t="shared" si="56"/>
        <v>-8.3673512563109396E-15</v>
      </c>
      <c r="AI76" s="109">
        <f t="shared" si="56"/>
        <v>-8.3673512563109396E-15</v>
      </c>
      <c r="AJ76" s="109">
        <f t="shared" si="56"/>
        <v>-8.3673512563109396E-15</v>
      </c>
      <c r="AK76" s="109">
        <f t="shared" si="56"/>
        <v>-8.3673512563109396E-15</v>
      </c>
      <c r="AL76" s="109">
        <f t="shared" si="56"/>
        <v>-8.3673512563109396E-15</v>
      </c>
      <c r="AM76" s="109">
        <f t="shared" si="56"/>
        <v>-8.3673512563109396E-15</v>
      </c>
      <c r="AN76" s="109">
        <f t="shared" si="56"/>
        <v>-8.3673512563109396E-15</v>
      </c>
      <c r="AO76" s="109">
        <f t="shared" si="56"/>
        <v>-8.3673512563109396E-15</v>
      </c>
    </row>
    <row r="77" spans="2:41" x14ac:dyDescent="0.3">
      <c r="D77" s="96" t="s">
        <v>68</v>
      </c>
      <c r="E77" s="97">
        <f t="shared" si="52"/>
        <v>220.11470781309285</v>
      </c>
      <c r="F77" s="98">
        <v>0</v>
      </c>
      <c r="G77" s="98">
        <f t="shared" ref="G77:AO77" si="57">F$22*$H11</f>
        <v>3.7265576039999995</v>
      </c>
      <c r="H77" s="98">
        <f t="shared" si="57"/>
        <v>7.453115207999998</v>
      </c>
      <c r="I77" s="98">
        <f t="shared" si="57"/>
        <v>11.179672811999998</v>
      </c>
      <c r="J77" s="98">
        <f t="shared" si="57"/>
        <v>14.906230415999996</v>
      </c>
      <c r="K77" s="98">
        <f t="shared" si="57"/>
        <v>18.632788019999996</v>
      </c>
      <c r="L77" s="98">
        <f t="shared" si="57"/>
        <v>20.968415451422199</v>
      </c>
      <c r="M77" s="98">
        <f t="shared" si="57"/>
        <v>22.630605627615061</v>
      </c>
      <c r="N77" s="98">
        <f t="shared" si="57"/>
        <v>23.740045877217987</v>
      </c>
      <c r="O77" s="98">
        <f t="shared" si="57"/>
        <v>24.446668490191975</v>
      </c>
      <c r="P77" s="98">
        <f t="shared" si="57"/>
        <v>24.935601859995817</v>
      </c>
      <c r="Q77" s="98">
        <f t="shared" si="57"/>
        <v>25.434313897195736</v>
      </c>
      <c r="R77" s="98">
        <f t="shared" si="57"/>
        <v>25.943000175139652</v>
      </c>
      <c r="S77" s="98">
        <f t="shared" si="57"/>
        <v>26.461860178642443</v>
      </c>
      <c r="T77" s="98">
        <f t="shared" si="57"/>
        <v>26.991097382215294</v>
      </c>
      <c r="U77" s="98">
        <f t="shared" si="57"/>
        <v>27.5309193298596</v>
      </c>
      <c r="V77" s="98">
        <f t="shared" si="57"/>
        <v>28.081537716456793</v>
      </c>
      <c r="W77" s="98">
        <f t="shared" si="57"/>
        <v>28.643168470785934</v>
      </c>
      <c r="X77" s="98">
        <f t="shared" si="57"/>
        <v>29.216031840201655</v>
      </c>
      <c r="Y77" s="98">
        <f t="shared" si="57"/>
        <v>29.800352477005688</v>
      </c>
      <c r="Z77" s="98">
        <f t="shared" si="57"/>
        <v>30.396359526545801</v>
      </c>
      <c r="AA77" s="98">
        <f t="shared" si="57"/>
        <v>20.396236396554428</v>
      </c>
      <c r="AB77" s="98">
        <f t="shared" si="57"/>
        <v>12.317720868067687</v>
      </c>
      <c r="AC77" s="98">
        <f t="shared" si="57"/>
        <v>6.1992450931156675</v>
      </c>
      <c r="AD77" s="98">
        <f t="shared" si="57"/>
        <v>2.0800098667690659</v>
      </c>
      <c r="AE77" s="98">
        <f t="shared" si="57"/>
        <v>-1.0589928933768533E-14</v>
      </c>
      <c r="AF77" s="98">
        <f t="shared" si="57"/>
        <v>-1.0589928933768533E-14</v>
      </c>
      <c r="AG77" s="98">
        <f t="shared" si="57"/>
        <v>-1.0589928933768533E-14</v>
      </c>
      <c r="AH77" s="98">
        <f t="shared" si="57"/>
        <v>-1.0589928933768533E-14</v>
      </c>
      <c r="AI77" s="98">
        <f t="shared" si="57"/>
        <v>-1.0589928933768533E-14</v>
      </c>
      <c r="AJ77" s="98">
        <f t="shared" si="57"/>
        <v>-1.0589928933768533E-14</v>
      </c>
      <c r="AK77" s="98">
        <f t="shared" si="57"/>
        <v>-1.0589928933768533E-14</v>
      </c>
      <c r="AL77" s="98">
        <f t="shared" si="57"/>
        <v>-1.0589928933768533E-14</v>
      </c>
      <c r="AM77" s="98">
        <f t="shared" si="57"/>
        <v>-1.0589928933768533E-14</v>
      </c>
      <c r="AN77" s="98">
        <f t="shared" si="57"/>
        <v>-1.0589928933768533E-14</v>
      </c>
      <c r="AO77" s="98">
        <f t="shared" si="57"/>
        <v>-1.0589928933768533E-14</v>
      </c>
    </row>
    <row r="78" spans="2:41" x14ac:dyDescent="0.3">
      <c r="D78" s="34" t="s">
        <v>48</v>
      </c>
      <c r="E78" s="48">
        <f t="shared" si="52"/>
        <v>394.0325016407217</v>
      </c>
      <c r="F78" s="42">
        <f t="shared" ref="F78:AO78" si="58">SUM(F76:F77)</f>
        <v>0</v>
      </c>
      <c r="G78" s="42">
        <f t="shared" si="58"/>
        <v>6.6709981799999998</v>
      </c>
      <c r="H78" s="42">
        <f t="shared" si="58"/>
        <v>13.341996359999996</v>
      </c>
      <c r="I78" s="42">
        <f t="shared" si="58"/>
        <v>20.012994539999994</v>
      </c>
      <c r="J78" s="42">
        <f t="shared" si="58"/>
        <v>26.683992719999992</v>
      </c>
      <c r="K78" s="42">
        <f t="shared" si="58"/>
        <v>33.35499089999999</v>
      </c>
      <c r="L78" s="42">
        <f t="shared" si="58"/>
        <v>37.536052351311348</v>
      </c>
      <c r="M78" s="42">
        <f t="shared" si="58"/>
        <v>40.511577975360296</v>
      </c>
      <c r="N78" s="42">
        <f t="shared" si="58"/>
        <v>42.497612990081585</v>
      </c>
      <c r="O78" s="42">
        <f t="shared" si="58"/>
        <v>43.762554704664652</v>
      </c>
      <c r="P78" s="42">
        <f t="shared" si="58"/>
        <v>44.637805798757945</v>
      </c>
      <c r="Q78" s="42">
        <f t="shared" si="58"/>
        <v>45.530561914733113</v>
      </c>
      <c r="R78" s="42">
        <f t="shared" si="58"/>
        <v>46.441173153027776</v>
      </c>
      <c r="S78" s="42">
        <f t="shared" si="58"/>
        <v>47.369996616088329</v>
      </c>
      <c r="T78" s="42">
        <f t="shared" si="58"/>
        <v>48.317396548410095</v>
      </c>
      <c r="U78" s="42">
        <f t="shared" si="58"/>
        <v>49.283744479378299</v>
      </c>
      <c r="V78" s="42">
        <f t="shared" si="58"/>
        <v>50.26941936896587</v>
      </c>
      <c r="W78" s="42">
        <f t="shared" si="58"/>
        <v>51.27480775634519</v>
      </c>
      <c r="X78" s="42">
        <f t="shared" si="58"/>
        <v>52.300303911472099</v>
      </c>
      <c r="Y78" s="42">
        <f t="shared" si="58"/>
        <v>53.346309989701545</v>
      </c>
      <c r="Z78" s="42">
        <f t="shared" si="58"/>
        <v>54.413236189495571</v>
      </c>
      <c r="AA78" s="42">
        <f t="shared" si="58"/>
        <v>36.511781203708551</v>
      </c>
      <c r="AB78" s="42">
        <f t="shared" si="58"/>
        <v>22.050241060121166</v>
      </c>
      <c r="AC78" s="42">
        <f t="shared" si="58"/>
        <v>11.097414055577431</v>
      </c>
      <c r="AD78" s="42">
        <f t="shared" si="58"/>
        <v>3.7234744528582047</v>
      </c>
      <c r="AE78" s="42">
        <f t="shared" si="58"/>
        <v>-1.8957280190079474E-14</v>
      </c>
      <c r="AF78" s="42">
        <f t="shared" si="58"/>
        <v>-1.8957280190079474E-14</v>
      </c>
      <c r="AG78" s="42">
        <f t="shared" si="58"/>
        <v>-1.8957280190079474E-14</v>
      </c>
      <c r="AH78" s="42">
        <f t="shared" si="58"/>
        <v>-1.8957280190079474E-14</v>
      </c>
      <c r="AI78" s="42">
        <f t="shared" si="58"/>
        <v>-1.8957280190079474E-14</v>
      </c>
      <c r="AJ78" s="42">
        <f t="shared" si="58"/>
        <v>-1.8957280190079474E-14</v>
      </c>
      <c r="AK78" s="42">
        <f t="shared" si="58"/>
        <v>-1.8957280190079474E-14</v>
      </c>
      <c r="AL78" s="42">
        <f t="shared" si="58"/>
        <v>-1.8957280190079474E-14</v>
      </c>
      <c r="AM78" s="42">
        <f t="shared" si="58"/>
        <v>-1.8957280190079474E-14</v>
      </c>
      <c r="AN78" s="42">
        <f t="shared" si="58"/>
        <v>-1.8957280190079474E-14</v>
      </c>
      <c r="AO78" s="42">
        <f t="shared" si="58"/>
        <v>-1.8957280190079474E-14</v>
      </c>
    </row>
    <row r="79" spans="2:41" x14ac:dyDescent="0.3">
      <c r="D79" s="86" t="s">
        <v>69</v>
      </c>
      <c r="E79" s="87">
        <f t="shared" si="52"/>
        <v>79.361085129890611</v>
      </c>
      <c r="F79" s="88">
        <f t="shared" ref="F79:AO79" si="59">F77*($H$14-1)</f>
        <v>0</v>
      </c>
      <c r="G79" s="88">
        <f t="shared" si="59"/>
        <v>1.3435887959999997</v>
      </c>
      <c r="H79" s="88">
        <f t="shared" si="59"/>
        <v>2.6871775919999989</v>
      </c>
      <c r="I79" s="88">
        <f t="shared" si="59"/>
        <v>4.0307663879999991</v>
      </c>
      <c r="J79" s="88">
        <f t="shared" si="59"/>
        <v>5.3743551839999979</v>
      </c>
      <c r="K79" s="88">
        <f t="shared" si="59"/>
        <v>6.7179439799999976</v>
      </c>
      <c r="L79" s="88">
        <f t="shared" si="59"/>
        <v>7.5600409450705879</v>
      </c>
      <c r="M79" s="88">
        <f t="shared" si="59"/>
        <v>8.1593340017931837</v>
      </c>
      <c r="N79" s="88">
        <f t="shared" si="59"/>
        <v>8.5593362686568248</v>
      </c>
      <c r="O79" s="88">
        <f t="shared" si="59"/>
        <v>8.8141049658515271</v>
      </c>
      <c r="P79" s="88">
        <f t="shared" si="59"/>
        <v>8.9903870651685587</v>
      </c>
      <c r="Q79" s="88">
        <f t="shared" si="59"/>
        <v>9.1701948064719314</v>
      </c>
      <c r="R79" s="88">
        <f t="shared" si="59"/>
        <v>9.3535987026013707</v>
      </c>
      <c r="S79" s="88">
        <f t="shared" si="59"/>
        <v>9.5406706766533969</v>
      </c>
      <c r="T79" s="88">
        <f t="shared" si="59"/>
        <v>9.7314840901864645</v>
      </c>
      <c r="U79" s="88">
        <f t="shared" si="59"/>
        <v>9.9261137719901953</v>
      </c>
      <c r="V79" s="88">
        <f t="shared" si="59"/>
        <v>10.124636047429998</v>
      </c>
      <c r="W79" s="88">
        <f t="shared" si="59"/>
        <v>10.3271287683786</v>
      </c>
      <c r="X79" s="88">
        <f t="shared" si="59"/>
        <v>10.533671343746173</v>
      </c>
      <c r="Y79" s="88">
        <f t="shared" si="59"/>
        <v>10.744344770621097</v>
      </c>
      <c r="Z79" s="88">
        <f t="shared" si="59"/>
        <v>10.959231666033519</v>
      </c>
      <c r="AA79" s="88">
        <f t="shared" si="59"/>
        <v>7.3537450953563575</v>
      </c>
      <c r="AB79" s="88">
        <f t="shared" si="59"/>
        <v>4.4410830340652199</v>
      </c>
      <c r="AC79" s="88">
        <f t="shared" si="59"/>
        <v>2.2351019723478256</v>
      </c>
      <c r="AD79" s="88">
        <f t="shared" si="59"/>
        <v>0.74993553019564951</v>
      </c>
      <c r="AE79" s="88">
        <f t="shared" si="59"/>
        <v>-3.8181376427872939E-15</v>
      </c>
      <c r="AF79" s="88">
        <f t="shared" si="59"/>
        <v>-3.8181376427872939E-15</v>
      </c>
      <c r="AG79" s="88">
        <f t="shared" si="59"/>
        <v>-3.8181376427872939E-15</v>
      </c>
      <c r="AH79" s="88">
        <f t="shared" si="59"/>
        <v>-3.8181376427872939E-15</v>
      </c>
      <c r="AI79" s="88">
        <f t="shared" si="59"/>
        <v>-3.8181376427872939E-15</v>
      </c>
      <c r="AJ79" s="88">
        <f t="shared" si="59"/>
        <v>-3.8181376427872939E-15</v>
      </c>
      <c r="AK79" s="88">
        <f t="shared" si="59"/>
        <v>-3.8181376427872939E-15</v>
      </c>
      <c r="AL79" s="88">
        <f t="shared" si="59"/>
        <v>-3.8181376427872939E-15</v>
      </c>
      <c r="AM79" s="88">
        <f t="shared" si="59"/>
        <v>-3.8181376427872939E-15</v>
      </c>
      <c r="AN79" s="88">
        <f t="shared" si="59"/>
        <v>-3.8181376427872939E-15</v>
      </c>
      <c r="AO79" s="88">
        <f t="shared" si="59"/>
        <v>-3.8181376427872939E-15</v>
      </c>
    </row>
    <row r="80" spans="2:41" x14ac:dyDescent="0.3">
      <c r="D80" s="45" t="s">
        <v>70</v>
      </c>
      <c r="E80" s="50">
        <f>NPV($E$15,F80:AO80)*(1+$E$15)</f>
        <v>79.361085129890611</v>
      </c>
      <c r="F80" s="55">
        <f>F79</f>
        <v>0</v>
      </c>
      <c r="G80" s="55">
        <f t="shared" ref="G80:AO80" si="60">G79</f>
        <v>1.3435887959999997</v>
      </c>
      <c r="H80" s="55">
        <f t="shared" si="60"/>
        <v>2.6871775919999989</v>
      </c>
      <c r="I80" s="55">
        <f t="shared" si="60"/>
        <v>4.0307663879999991</v>
      </c>
      <c r="J80" s="55">
        <f t="shared" si="60"/>
        <v>5.3743551839999979</v>
      </c>
      <c r="K80" s="55">
        <f t="shared" si="60"/>
        <v>6.7179439799999976</v>
      </c>
      <c r="L80" s="55">
        <f t="shared" si="60"/>
        <v>7.5600409450705879</v>
      </c>
      <c r="M80" s="55">
        <f t="shared" si="60"/>
        <v>8.1593340017931837</v>
      </c>
      <c r="N80" s="55">
        <f t="shared" si="60"/>
        <v>8.5593362686568248</v>
      </c>
      <c r="O80" s="55">
        <f t="shared" si="60"/>
        <v>8.8141049658515271</v>
      </c>
      <c r="P80" s="55">
        <f t="shared" si="60"/>
        <v>8.9903870651685587</v>
      </c>
      <c r="Q80" s="55">
        <f t="shared" si="60"/>
        <v>9.1701948064719314</v>
      </c>
      <c r="R80" s="55">
        <f t="shared" si="60"/>
        <v>9.3535987026013707</v>
      </c>
      <c r="S80" s="55">
        <f t="shared" si="60"/>
        <v>9.5406706766533969</v>
      </c>
      <c r="T80" s="55">
        <f t="shared" si="60"/>
        <v>9.7314840901864645</v>
      </c>
      <c r="U80" s="55">
        <f t="shared" si="60"/>
        <v>9.9261137719901953</v>
      </c>
      <c r="V80" s="55">
        <f t="shared" si="60"/>
        <v>10.124636047429998</v>
      </c>
      <c r="W80" s="55">
        <f t="shared" si="60"/>
        <v>10.3271287683786</v>
      </c>
      <c r="X80" s="55">
        <f t="shared" si="60"/>
        <v>10.533671343746173</v>
      </c>
      <c r="Y80" s="55">
        <f t="shared" si="60"/>
        <v>10.744344770621097</v>
      </c>
      <c r="Z80" s="55">
        <f t="shared" si="60"/>
        <v>10.959231666033519</v>
      </c>
      <c r="AA80" s="55">
        <f t="shared" si="60"/>
        <v>7.3537450953563575</v>
      </c>
      <c r="AB80" s="55">
        <f t="shared" si="60"/>
        <v>4.4410830340652199</v>
      </c>
      <c r="AC80" s="55">
        <f t="shared" si="60"/>
        <v>2.2351019723478256</v>
      </c>
      <c r="AD80" s="55">
        <f t="shared" si="60"/>
        <v>0.74993553019564951</v>
      </c>
      <c r="AE80" s="55">
        <f t="shared" si="60"/>
        <v>-3.8181376427872939E-15</v>
      </c>
      <c r="AF80" s="55">
        <f t="shared" si="60"/>
        <v>-3.8181376427872939E-15</v>
      </c>
      <c r="AG80" s="55">
        <f t="shared" si="60"/>
        <v>-3.8181376427872939E-15</v>
      </c>
      <c r="AH80" s="55">
        <f t="shared" si="60"/>
        <v>-3.8181376427872939E-15</v>
      </c>
      <c r="AI80" s="55">
        <f t="shared" si="60"/>
        <v>-3.8181376427872939E-15</v>
      </c>
      <c r="AJ80" s="55">
        <f t="shared" si="60"/>
        <v>-3.8181376427872939E-15</v>
      </c>
      <c r="AK80" s="55">
        <f t="shared" si="60"/>
        <v>-3.8181376427872939E-15</v>
      </c>
      <c r="AL80" s="55">
        <f t="shared" si="60"/>
        <v>-3.8181376427872939E-15</v>
      </c>
      <c r="AM80" s="55">
        <f t="shared" si="60"/>
        <v>-3.8181376427872939E-15</v>
      </c>
      <c r="AN80" s="55">
        <f t="shared" si="60"/>
        <v>-3.8181376427872939E-15</v>
      </c>
      <c r="AO80" s="55">
        <f t="shared" si="60"/>
        <v>-3.8181376427872939E-15</v>
      </c>
    </row>
    <row r="81" spans="3:41" x14ac:dyDescent="0.3">
      <c r="D81" s="93" t="s">
        <v>43</v>
      </c>
      <c r="E81" s="91">
        <f t="shared" si="52"/>
        <v>3422.254343370656</v>
      </c>
      <c r="F81" s="92">
        <f t="shared" ref="F81:AO81" si="61">SUM(F75,F78,F72,F80)</f>
        <v>0</v>
      </c>
      <c r="G81" s="92">
        <f t="shared" si="61"/>
        <v>39.311786976</v>
      </c>
      <c r="H81" s="92">
        <f t="shared" si="61"/>
        <v>84.883013951999985</v>
      </c>
      <c r="I81" s="92">
        <f t="shared" si="61"/>
        <v>137.96556892799998</v>
      </c>
      <c r="J81" s="92">
        <f t="shared" si="61"/>
        <v>200.06171750399997</v>
      </c>
      <c r="K81" s="92">
        <f t="shared" si="61"/>
        <v>272.97417839999991</v>
      </c>
      <c r="L81" s="92">
        <f t="shared" si="61"/>
        <v>312.89596821478187</v>
      </c>
      <c r="M81" s="92">
        <f t="shared" si="61"/>
        <v>346.43389492192142</v>
      </c>
      <c r="N81" s="92">
        <f t="shared" si="61"/>
        <v>372.62210719040172</v>
      </c>
      <c r="O81" s="92">
        <f t="shared" si="61"/>
        <v>390.30780184881274</v>
      </c>
      <c r="P81" s="92">
        <f t="shared" si="61"/>
        <v>398.11395788578903</v>
      </c>
      <c r="Q81" s="92">
        <f t="shared" si="61"/>
        <v>406.07623704350488</v>
      </c>
      <c r="R81" s="92">
        <f t="shared" si="61"/>
        <v>414.1977617843749</v>
      </c>
      <c r="S81" s="92">
        <f t="shared" si="61"/>
        <v>422.48171702006249</v>
      </c>
      <c r="T81" s="92">
        <f t="shared" si="61"/>
        <v>430.93135136046379</v>
      </c>
      <c r="U81" s="92">
        <f t="shared" si="61"/>
        <v>439.54997838767304</v>
      </c>
      <c r="V81" s="92">
        <f t="shared" si="61"/>
        <v>448.34097795542658</v>
      </c>
      <c r="W81" s="92">
        <f t="shared" si="61"/>
        <v>457.30779751453514</v>
      </c>
      <c r="X81" s="92">
        <f t="shared" si="61"/>
        <v>466.45395346482582</v>
      </c>
      <c r="Y81" s="92">
        <f t="shared" si="61"/>
        <v>475.78303253412241</v>
      </c>
      <c r="Z81" s="92">
        <f t="shared" si="61"/>
        <v>485.29869318480485</v>
      </c>
      <c r="AA81" s="92">
        <f t="shared" si="61"/>
        <v>383.09940252677728</v>
      </c>
      <c r="AB81" s="92">
        <f t="shared" si="61"/>
        <v>283.41900423830413</v>
      </c>
      <c r="AC81" s="92">
        <f t="shared" si="61"/>
        <v>186.30787616677645</v>
      </c>
      <c r="AD81" s="92">
        <f t="shared" si="61"/>
        <v>91.817403716533164</v>
      </c>
      <c r="AE81" s="92">
        <f t="shared" si="61"/>
        <v>-2.2775417832866769E-14</v>
      </c>
      <c r="AF81" s="92">
        <f t="shared" si="61"/>
        <v>-2.2775417832866769E-14</v>
      </c>
      <c r="AG81" s="92">
        <f t="shared" si="61"/>
        <v>-2.2775417832866769E-14</v>
      </c>
      <c r="AH81" s="92">
        <f t="shared" si="61"/>
        <v>-2.2775417832866769E-14</v>
      </c>
      <c r="AI81" s="92">
        <f t="shared" si="61"/>
        <v>-2.2775417832866769E-14</v>
      </c>
      <c r="AJ81" s="92">
        <f t="shared" si="61"/>
        <v>-2.2775417832866769E-14</v>
      </c>
      <c r="AK81" s="92">
        <f t="shared" si="61"/>
        <v>-2.2775417832866769E-14</v>
      </c>
      <c r="AL81" s="92">
        <f t="shared" si="61"/>
        <v>-2.2775417832866769E-14</v>
      </c>
      <c r="AM81" s="92">
        <f t="shared" si="61"/>
        <v>-2.2775417832866769E-14</v>
      </c>
      <c r="AN81" s="92">
        <f t="shared" si="61"/>
        <v>-2.2775417832866769E-14</v>
      </c>
      <c r="AO81" s="92">
        <f t="shared" si="61"/>
        <v>-2.2775417832866769E-14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61</v>
      </c>
      <c r="E83" s="48">
        <f t="shared" si="52"/>
        <v>-170.67932040028816</v>
      </c>
      <c r="F83" s="49">
        <f t="shared" ref="F83:AO83" si="62">-F8+F81</f>
        <v>-156.48599999999999</v>
      </c>
      <c r="G83" s="49">
        <f t="shared" si="62"/>
        <v>-148.47141302399999</v>
      </c>
      <c r="H83" s="49">
        <f t="shared" si="62"/>
        <v>-140.45682604799998</v>
      </c>
      <c r="I83" s="49">
        <f t="shared" si="62"/>
        <v>-132.44223907200001</v>
      </c>
      <c r="J83" s="49">
        <f t="shared" si="62"/>
        <v>-124.427652096</v>
      </c>
      <c r="K83" s="49">
        <f t="shared" si="62"/>
        <v>-58.004978592000043</v>
      </c>
      <c r="L83" s="49">
        <f t="shared" si="62"/>
        <v>-24.702771917058101</v>
      </c>
      <c r="M83" s="49">
        <f t="shared" si="62"/>
        <v>2.0831799874446233</v>
      </c>
      <c r="N83" s="49">
        <f t="shared" si="62"/>
        <v>21.384377957235358</v>
      </c>
      <c r="O83" s="49">
        <f t="shared" si="62"/>
        <v>32.045318030983026</v>
      </c>
      <c r="P83" s="49">
        <f t="shared" si="62"/>
        <v>32.686224391602707</v>
      </c>
      <c r="Q83" s="49">
        <f t="shared" si="62"/>
        <v>33.339948879434814</v>
      </c>
      <c r="R83" s="49">
        <f t="shared" si="62"/>
        <v>34.006747857023413</v>
      </c>
      <c r="S83" s="49">
        <f t="shared" si="62"/>
        <v>34.686882814163937</v>
      </c>
      <c r="T83" s="49">
        <f t="shared" si="62"/>
        <v>35.380620470447241</v>
      </c>
      <c r="U83" s="49">
        <f t="shared" si="62"/>
        <v>36.08823287985615</v>
      </c>
      <c r="V83" s="49">
        <f t="shared" si="62"/>
        <v>36.809997537453341</v>
      </c>
      <c r="W83" s="49">
        <f t="shared" si="62"/>
        <v>37.546197488202438</v>
      </c>
      <c r="X83" s="49">
        <f t="shared" si="62"/>
        <v>38.297121437966439</v>
      </c>
      <c r="Y83" s="49">
        <f t="shared" si="62"/>
        <v>39.063063866725827</v>
      </c>
      <c r="Z83" s="49">
        <f t="shared" si="62"/>
        <v>485.29869318480485</v>
      </c>
      <c r="AA83" s="49">
        <f t="shared" si="62"/>
        <v>383.09940252677728</v>
      </c>
      <c r="AB83" s="49">
        <f t="shared" si="62"/>
        <v>283.41900423830413</v>
      </c>
      <c r="AC83" s="49">
        <f t="shared" si="62"/>
        <v>186.30787616677645</v>
      </c>
      <c r="AD83" s="49">
        <f t="shared" si="62"/>
        <v>91.817403716533164</v>
      </c>
      <c r="AE83" s="49">
        <f t="shared" si="62"/>
        <v>-2.2775417832866769E-14</v>
      </c>
      <c r="AF83" s="49">
        <f t="shared" si="62"/>
        <v>-2.2775417832866769E-14</v>
      </c>
      <c r="AG83" s="49">
        <f t="shared" si="62"/>
        <v>-2.2775417832866769E-14</v>
      </c>
      <c r="AH83" s="49">
        <f t="shared" si="62"/>
        <v>-2.2775417832866769E-14</v>
      </c>
      <c r="AI83" s="49">
        <f t="shared" si="62"/>
        <v>-2.2775417832866769E-14</v>
      </c>
      <c r="AJ83" s="49">
        <f t="shared" si="62"/>
        <v>-2.2775417832866769E-14</v>
      </c>
      <c r="AK83" s="49">
        <f t="shared" si="62"/>
        <v>-2.2775417832866769E-14</v>
      </c>
      <c r="AL83" s="49">
        <f t="shared" si="62"/>
        <v>-2.2775417832866769E-14</v>
      </c>
      <c r="AM83" s="49">
        <f t="shared" si="62"/>
        <v>-2.2775417832866769E-14</v>
      </c>
      <c r="AN83" s="49">
        <f t="shared" si="62"/>
        <v>-2.2775417832866769E-14</v>
      </c>
      <c r="AO83" s="49">
        <f t="shared" si="62"/>
        <v>-2.2775417832866769E-14</v>
      </c>
    </row>
    <row r="84" spans="3:41" x14ac:dyDescent="0.3">
      <c r="C84" s="34"/>
      <c r="D84" s="34" t="s">
        <v>44</v>
      </c>
      <c r="F84" s="49">
        <f>F22</f>
        <v>115.01720999999999</v>
      </c>
      <c r="G84" s="49">
        <f t="shared" ref="G84:AO84" si="63">G22</f>
        <v>230.03441999999995</v>
      </c>
      <c r="H84" s="49">
        <f t="shared" si="63"/>
        <v>345.05162999999993</v>
      </c>
      <c r="I84" s="49">
        <f t="shared" si="63"/>
        <v>460.06883999999991</v>
      </c>
      <c r="J84" s="49">
        <f t="shared" si="63"/>
        <v>575.08604999999989</v>
      </c>
      <c r="K84" s="49">
        <f t="shared" si="63"/>
        <v>647.17331640191981</v>
      </c>
      <c r="L84" s="49">
        <f t="shared" si="63"/>
        <v>698.47548233379825</v>
      </c>
      <c r="M84" s="49">
        <f t="shared" si="63"/>
        <v>732.71746534623423</v>
      </c>
      <c r="N84" s="49">
        <f t="shared" si="63"/>
        <v>754.52680525283881</v>
      </c>
      <c r="O84" s="49">
        <f t="shared" si="63"/>
        <v>769.61734135789561</v>
      </c>
      <c r="P84" s="49">
        <f t="shared" si="63"/>
        <v>785.00968818505362</v>
      </c>
      <c r="Q84" s="49">
        <f t="shared" si="63"/>
        <v>800.70988194875474</v>
      </c>
      <c r="R84" s="49">
        <f t="shared" si="63"/>
        <v>816.72407958772976</v>
      </c>
      <c r="S84" s="49">
        <f t="shared" si="63"/>
        <v>833.0585611794844</v>
      </c>
      <c r="T84" s="49">
        <f t="shared" si="63"/>
        <v>849.71973240307409</v>
      </c>
      <c r="U84" s="49">
        <f t="shared" si="63"/>
        <v>866.71412705113562</v>
      </c>
      <c r="V84" s="49">
        <f t="shared" si="63"/>
        <v>884.04840959215846</v>
      </c>
      <c r="W84" s="49">
        <f t="shared" si="63"/>
        <v>901.72937778400171</v>
      </c>
      <c r="X84" s="49">
        <f t="shared" si="63"/>
        <v>919.76396533968182</v>
      </c>
      <c r="Y84" s="49">
        <f t="shared" si="63"/>
        <v>938.15924464647537</v>
      </c>
      <c r="Z84" s="49">
        <f t="shared" si="63"/>
        <v>629.51346902945772</v>
      </c>
      <c r="AA84" s="49">
        <f t="shared" si="63"/>
        <v>380.17657000208914</v>
      </c>
      <c r="AB84" s="49">
        <f t="shared" si="63"/>
        <v>191.3347250961626</v>
      </c>
      <c r="AC84" s="49">
        <f t="shared" si="63"/>
        <v>64.197835394106974</v>
      </c>
      <c r="AD84" s="49">
        <f t="shared" si="63"/>
        <v>-3.2684965844964609E-13</v>
      </c>
      <c r="AE84" s="49">
        <f t="shared" si="63"/>
        <v>-3.2684965844964609E-13</v>
      </c>
      <c r="AF84" s="49">
        <f t="shared" si="63"/>
        <v>-3.2684965844964609E-13</v>
      </c>
      <c r="AG84" s="49">
        <f t="shared" si="63"/>
        <v>-3.2684965844964609E-13</v>
      </c>
      <c r="AH84" s="49">
        <f t="shared" si="63"/>
        <v>-3.2684965844964609E-13</v>
      </c>
      <c r="AI84" s="49">
        <f t="shared" si="63"/>
        <v>-3.2684965844964609E-13</v>
      </c>
      <c r="AJ84" s="49">
        <f t="shared" si="63"/>
        <v>-3.2684965844964609E-13</v>
      </c>
      <c r="AK84" s="49">
        <f t="shared" si="63"/>
        <v>-3.2684965844964609E-13</v>
      </c>
      <c r="AL84" s="49">
        <f t="shared" si="63"/>
        <v>-3.2684965844964609E-13</v>
      </c>
      <c r="AM84" s="49">
        <f t="shared" si="63"/>
        <v>-3.2684965844964609E-13</v>
      </c>
      <c r="AN84" s="49">
        <f t="shared" si="63"/>
        <v>-3.2684965844964609E-13</v>
      </c>
      <c r="AO84" s="49">
        <f t="shared" si="63"/>
        <v>-3.2684965844964609E-13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EB13-A2B8-454C-9E05-96C73AE4081F}">
  <dimension ref="A1:AO92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9.44140625" style="34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63</v>
      </c>
      <c r="D1" s="40"/>
    </row>
    <row r="2" spans="1:41" x14ac:dyDescent="0.3">
      <c r="A2" s="40" t="s">
        <v>72</v>
      </c>
      <c r="D2" s="40"/>
    </row>
    <row r="3" spans="1:41" x14ac:dyDescent="0.3">
      <c r="D3" s="59" t="s">
        <v>71</v>
      </c>
      <c r="E3" s="58" t="s">
        <v>54</v>
      </c>
      <c r="F3" s="57"/>
      <c r="G3" s="99" t="s">
        <v>37</v>
      </c>
      <c r="H3" s="57"/>
      <c r="I3" s="68" t="s">
        <v>55</v>
      </c>
      <c r="J3" s="78"/>
      <c r="K3" s="57"/>
      <c r="L3" s="83" t="s">
        <v>42</v>
      </c>
      <c r="M3" s="57"/>
    </row>
    <row r="4" spans="1:41" x14ac:dyDescent="0.3">
      <c r="A4" s="40"/>
      <c r="E4" s="58" t="s">
        <v>36</v>
      </c>
      <c r="F4" s="57"/>
      <c r="G4" s="99">
        <v>20</v>
      </c>
      <c r="H4" s="57" t="s">
        <v>33</v>
      </c>
      <c r="I4" s="68" t="s">
        <v>41</v>
      </c>
      <c r="J4" s="78"/>
      <c r="K4" s="57"/>
      <c r="L4" s="99">
        <v>16</v>
      </c>
      <c r="M4" s="57" t="s">
        <v>33</v>
      </c>
    </row>
    <row r="5" spans="1:41" x14ac:dyDescent="0.3">
      <c r="D5" s="40"/>
    </row>
    <row r="6" spans="1:41" x14ac:dyDescent="0.3">
      <c r="B6" s="41" t="s">
        <v>34</v>
      </c>
    </row>
    <row r="7" spans="1:41" x14ac:dyDescent="0.3">
      <c r="C7" s="40" t="s">
        <v>9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57</v>
      </c>
      <c r="F8" s="42">
        <f>'Portfolio$'!E6/10^6*1.1</f>
        <v>156.48599999999999</v>
      </c>
      <c r="G8" s="42">
        <f>F8*1.2</f>
        <v>187.78319999999999</v>
      </c>
      <c r="H8" s="42">
        <f t="shared" ref="H8:J8" si="1">G8*1.2</f>
        <v>225.33983999999998</v>
      </c>
      <c r="I8" s="42">
        <f t="shared" si="1"/>
        <v>270.40780799999999</v>
      </c>
      <c r="J8" s="42">
        <f t="shared" si="1"/>
        <v>324.48936959999997</v>
      </c>
      <c r="K8" s="42">
        <f>IF(K7-$F$7+1&gt;$G$4,0,J8*1.02)</f>
        <v>330.97915699199996</v>
      </c>
      <c r="L8" s="42">
        <f t="shared" ref="L8:Y8" si="2">IF(L7-$F$7+1&gt;$G$4,0,K8*1.02)</f>
        <v>337.59874013183997</v>
      </c>
      <c r="M8" s="42">
        <f t="shared" si="2"/>
        <v>344.3507149344768</v>
      </c>
      <c r="N8" s="42">
        <f t="shared" si="2"/>
        <v>351.23772923316636</v>
      </c>
      <c r="O8" s="42">
        <f t="shared" si="2"/>
        <v>358.26248381782972</v>
      </c>
      <c r="P8" s="42">
        <f t="shared" si="2"/>
        <v>365.42773349418633</v>
      </c>
      <c r="Q8" s="42">
        <f t="shared" si="2"/>
        <v>372.73628816407006</v>
      </c>
      <c r="R8" s="42">
        <f t="shared" si="2"/>
        <v>380.19101392735149</v>
      </c>
      <c r="S8" s="42">
        <f t="shared" si="2"/>
        <v>387.79483420589855</v>
      </c>
      <c r="T8" s="42">
        <f t="shared" si="2"/>
        <v>395.55073089001655</v>
      </c>
      <c r="U8" s="42">
        <f t="shared" si="2"/>
        <v>403.46174550781689</v>
      </c>
      <c r="V8" s="42">
        <f t="shared" si="2"/>
        <v>411.53098041797324</v>
      </c>
      <c r="W8" s="42">
        <f t="shared" si="2"/>
        <v>419.7616000263327</v>
      </c>
      <c r="X8" s="42">
        <f t="shared" si="2"/>
        <v>428.15683202685938</v>
      </c>
      <c r="Y8" s="42">
        <f t="shared" si="2"/>
        <v>436.71996866739659</v>
      </c>
    </row>
    <row r="9" spans="1:41" s="3" customFormat="1" ht="21" x14ac:dyDescent="0.25">
      <c r="B9" s="62"/>
      <c r="C9" s="60" t="s">
        <v>35</v>
      </c>
      <c r="F9" s="38" t="s">
        <v>17</v>
      </c>
      <c r="G9" s="39" t="s">
        <v>66</v>
      </c>
      <c r="H9" s="39" t="s">
        <v>52</v>
      </c>
      <c r="I9" s="63"/>
      <c r="J9" s="39" t="s">
        <v>67</v>
      </c>
      <c r="K9" s="39" t="s">
        <v>52</v>
      </c>
    </row>
    <row r="10" spans="1:41" x14ac:dyDescent="0.3">
      <c r="D10" s="34" t="s">
        <v>15</v>
      </c>
      <c r="F10" s="101">
        <v>0.64</v>
      </c>
      <c r="G10" s="102">
        <v>0.04</v>
      </c>
      <c r="H10" s="44">
        <f>F10*G10</f>
        <v>2.5600000000000001E-2</v>
      </c>
      <c r="I10" s="35"/>
      <c r="J10" s="80">
        <v>0.04</v>
      </c>
      <c r="K10" s="44">
        <f>$F10*J10</f>
        <v>2.5600000000000001E-2</v>
      </c>
    </row>
    <row r="11" spans="1:41" x14ac:dyDescent="0.3">
      <c r="D11" s="45" t="s">
        <v>16</v>
      </c>
      <c r="E11" s="45"/>
      <c r="F11" s="103">
        <v>0.36</v>
      </c>
      <c r="G11" s="104">
        <v>0.09</v>
      </c>
      <c r="H11" s="46">
        <f t="shared" ref="H11" si="3">F11*G11</f>
        <v>3.2399999999999998E-2</v>
      </c>
      <c r="I11" s="35"/>
      <c r="J11" s="81">
        <f>G11*H14</f>
        <v>0.12244897959183673</v>
      </c>
      <c r="K11" s="46">
        <f>$F11*J11</f>
        <v>4.4081632653061219E-2</v>
      </c>
    </row>
    <row r="12" spans="1:41" x14ac:dyDescent="0.3">
      <c r="D12" s="34" t="s">
        <v>42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38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39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58</v>
      </c>
      <c r="E15" s="100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59</v>
      </c>
      <c r="E16" s="106">
        <f>L4</f>
        <v>16</v>
      </c>
      <c r="F16" s="47" t="s">
        <v>33</v>
      </c>
      <c r="G16" s="44"/>
      <c r="H16" s="44"/>
      <c r="I16" s="35"/>
      <c r="J16" s="35"/>
    </row>
    <row r="17" spans="2:41" x14ac:dyDescent="0.3">
      <c r="B17" s="41" t="s">
        <v>60</v>
      </c>
      <c r="E17" s="35"/>
    </row>
    <row r="18" spans="2:41" x14ac:dyDescent="0.3">
      <c r="E18" s="61" t="s">
        <v>53</v>
      </c>
      <c r="F18" s="56">
        <f>F7</f>
        <v>2023</v>
      </c>
      <c r="G18" s="56">
        <f>F18+1</f>
        <v>2024</v>
      </c>
      <c r="H18" s="56">
        <f t="shared" ref="H18:AO18" si="4">G18+1</f>
        <v>2025</v>
      </c>
      <c r="I18" s="56">
        <f t="shared" si="4"/>
        <v>2026</v>
      </c>
      <c r="J18" s="56">
        <f t="shared" si="4"/>
        <v>2027</v>
      </c>
      <c r="K18" s="56">
        <f t="shared" si="4"/>
        <v>2028</v>
      </c>
      <c r="L18" s="56">
        <f t="shared" si="4"/>
        <v>2029</v>
      </c>
      <c r="M18" s="56">
        <f t="shared" si="4"/>
        <v>2030</v>
      </c>
      <c r="N18" s="56">
        <f t="shared" si="4"/>
        <v>2031</v>
      </c>
      <c r="O18" s="56">
        <f t="shared" si="4"/>
        <v>2032</v>
      </c>
      <c r="P18" s="56">
        <f t="shared" si="4"/>
        <v>2033</v>
      </c>
      <c r="Q18" s="56">
        <f t="shared" si="4"/>
        <v>2034</v>
      </c>
      <c r="R18" s="56">
        <f t="shared" si="4"/>
        <v>2035</v>
      </c>
      <c r="S18" s="56">
        <f t="shared" si="4"/>
        <v>2036</v>
      </c>
      <c r="T18" s="56">
        <f t="shared" si="4"/>
        <v>2037</v>
      </c>
      <c r="U18" s="56">
        <f t="shared" si="4"/>
        <v>2038</v>
      </c>
      <c r="V18" s="56">
        <f t="shared" si="4"/>
        <v>2039</v>
      </c>
      <c r="W18" s="56">
        <f t="shared" si="4"/>
        <v>2040</v>
      </c>
      <c r="X18" s="56">
        <f t="shared" si="4"/>
        <v>2041</v>
      </c>
      <c r="Y18" s="56">
        <f t="shared" si="4"/>
        <v>2042</v>
      </c>
      <c r="Z18" s="56">
        <f t="shared" si="4"/>
        <v>2043</v>
      </c>
      <c r="AA18" s="56">
        <f t="shared" si="4"/>
        <v>2044</v>
      </c>
      <c r="AB18" s="56">
        <f t="shared" si="4"/>
        <v>2045</v>
      </c>
      <c r="AC18" s="56">
        <f t="shared" si="4"/>
        <v>2046</v>
      </c>
      <c r="AD18" s="56">
        <f t="shared" si="4"/>
        <v>2047</v>
      </c>
      <c r="AE18" s="56">
        <f t="shared" si="4"/>
        <v>2048</v>
      </c>
      <c r="AF18" s="56">
        <f t="shared" si="4"/>
        <v>2049</v>
      </c>
      <c r="AG18" s="56">
        <f t="shared" si="4"/>
        <v>2050</v>
      </c>
      <c r="AH18" s="56">
        <f t="shared" si="4"/>
        <v>2051</v>
      </c>
      <c r="AI18" s="56">
        <f t="shared" si="4"/>
        <v>2052</v>
      </c>
      <c r="AJ18" s="56">
        <f t="shared" si="4"/>
        <v>2053</v>
      </c>
      <c r="AK18" s="56">
        <f t="shared" si="4"/>
        <v>2054</v>
      </c>
      <c r="AL18" s="56">
        <f t="shared" si="4"/>
        <v>2055</v>
      </c>
      <c r="AM18" s="56">
        <f t="shared" si="4"/>
        <v>2056</v>
      </c>
      <c r="AN18" s="56">
        <f t="shared" si="4"/>
        <v>2057</v>
      </c>
      <c r="AO18" s="56">
        <f t="shared" si="4"/>
        <v>2058</v>
      </c>
    </row>
    <row r="19" spans="2:41" x14ac:dyDescent="0.3">
      <c r="C19" s="40" t="s">
        <v>49</v>
      </c>
      <c r="E19" s="48">
        <f>NPV($E$15,F19:AO19)*(1+$E$15)</f>
        <v>0</v>
      </c>
      <c r="F19" s="53">
        <f t="shared" ref="F19:Y19" si="5">IF($G$3="Expense",F8,0)</f>
        <v>0</v>
      </c>
      <c r="G19" s="53">
        <f t="shared" si="5"/>
        <v>0</v>
      </c>
      <c r="H19" s="53">
        <f t="shared" si="5"/>
        <v>0</v>
      </c>
      <c r="I19" s="53">
        <f t="shared" si="5"/>
        <v>0</v>
      </c>
      <c r="J19" s="53">
        <f t="shared" si="5"/>
        <v>0</v>
      </c>
      <c r="K19" s="53">
        <f t="shared" si="5"/>
        <v>0</v>
      </c>
      <c r="L19" s="53">
        <f t="shared" si="5"/>
        <v>0</v>
      </c>
      <c r="M19" s="53">
        <f t="shared" si="5"/>
        <v>0</v>
      </c>
      <c r="N19" s="53">
        <f t="shared" si="5"/>
        <v>0</v>
      </c>
      <c r="O19" s="53">
        <f t="shared" si="5"/>
        <v>0</v>
      </c>
      <c r="P19" s="53">
        <f t="shared" si="5"/>
        <v>0</v>
      </c>
      <c r="Q19" s="53">
        <f t="shared" si="5"/>
        <v>0</v>
      </c>
      <c r="R19" s="53">
        <f t="shared" si="5"/>
        <v>0</v>
      </c>
      <c r="S19" s="53">
        <f t="shared" si="5"/>
        <v>0</v>
      </c>
      <c r="T19" s="53">
        <f t="shared" si="5"/>
        <v>0</v>
      </c>
      <c r="U19" s="53">
        <f t="shared" si="5"/>
        <v>0</v>
      </c>
      <c r="V19" s="53">
        <f t="shared" si="5"/>
        <v>0</v>
      </c>
      <c r="W19" s="53">
        <f t="shared" si="5"/>
        <v>0</v>
      </c>
      <c r="X19" s="53">
        <f t="shared" si="5"/>
        <v>0</v>
      </c>
      <c r="Y19" s="53">
        <f t="shared" si="5"/>
        <v>0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</row>
    <row r="20" spans="2:41" x14ac:dyDescent="0.3">
      <c r="C20" s="40" t="s">
        <v>50</v>
      </c>
    </row>
    <row r="21" spans="2:41" x14ac:dyDescent="0.3">
      <c r="D21" s="34" t="s">
        <v>51</v>
      </c>
      <c r="E21" s="48">
        <f>NPV($E$15,F21:AO21)*(1+$E$15)</f>
        <v>2640.8062428716439</v>
      </c>
      <c r="F21" s="49">
        <f>F8-F46-F19</f>
        <v>115.01720999999999</v>
      </c>
      <c r="G21" s="49">
        <f t="shared" ref="G21:Y21" si="6">G8-G46-G19</f>
        <v>138.02065199999998</v>
      </c>
      <c r="H21" s="49">
        <f t="shared" si="6"/>
        <v>165.62478239999999</v>
      </c>
      <c r="I21" s="49">
        <f t="shared" si="6"/>
        <v>198.74973888</v>
      </c>
      <c r="J21" s="49">
        <f t="shared" si="6"/>
        <v>238.49968665599999</v>
      </c>
      <c r="K21" s="49">
        <f t="shared" si="6"/>
        <v>243.26968038911997</v>
      </c>
      <c r="L21" s="49">
        <f t="shared" si="6"/>
        <v>248.13507399690238</v>
      </c>
      <c r="M21" s="49">
        <f t="shared" si="6"/>
        <v>253.09777547684044</v>
      </c>
      <c r="N21" s="49">
        <f t="shared" si="6"/>
        <v>258.15973098637727</v>
      </c>
      <c r="O21" s="49">
        <f t="shared" si="6"/>
        <v>263.32292560610483</v>
      </c>
      <c r="P21" s="49">
        <f t="shared" si="6"/>
        <v>268.58938411822692</v>
      </c>
      <c r="Q21" s="49">
        <f t="shared" si="6"/>
        <v>273.9611718005915</v>
      </c>
      <c r="R21" s="49">
        <f t="shared" si="6"/>
        <v>279.44039523660331</v>
      </c>
      <c r="S21" s="49">
        <f t="shared" si="6"/>
        <v>285.02920314133542</v>
      </c>
      <c r="T21" s="49">
        <f t="shared" si="6"/>
        <v>290.72978720416216</v>
      </c>
      <c r="U21" s="49">
        <f t="shared" si="6"/>
        <v>296.54438294824541</v>
      </c>
      <c r="V21" s="49">
        <f t="shared" si="6"/>
        <v>302.47527060721029</v>
      </c>
      <c r="W21" s="49">
        <f t="shared" si="6"/>
        <v>308.52477601935453</v>
      </c>
      <c r="X21" s="49">
        <f t="shared" si="6"/>
        <v>314.69527153974161</v>
      </c>
      <c r="Y21" s="49">
        <f t="shared" si="6"/>
        <v>320.9891769705365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62</v>
      </c>
      <c r="E22" s="48"/>
      <c r="F22" s="49">
        <f t="shared" ref="F22:AO22" si="7">E22+F21-F44</f>
        <v>115.01720999999999</v>
      </c>
      <c r="G22" s="49">
        <f t="shared" si="7"/>
        <v>245.84928637499996</v>
      </c>
      <c r="H22" s="49">
        <f t="shared" si="7"/>
        <v>395.65920239999997</v>
      </c>
      <c r="I22" s="49">
        <f t="shared" si="7"/>
        <v>568.24252600499995</v>
      </c>
      <c r="J22" s="49">
        <f t="shared" si="7"/>
        <v>768.15393870599996</v>
      </c>
      <c r="K22" s="49">
        <f t="shared" si="7"/>
        <v>957.92911472411993</v>
      </c>
      <c r="L22" s="49">
        <f t="shared" si="7"/>
        <v>1137.3653293257023</v>
      </c>
      <c r="M22" s="49">
        <f t="shared" si="7"/>
        <v>1306.2558032824165</v>
      </c>
      <c r="N22" s="49">
        <f t="shared" si="7"/>
        <v>1464.3896217813649</v>
      </c>
      <c r="O22" s="49">
        <f t="shared" si="7"/>
        <v>1611.5516517133924</v>
      </c>
      <c r="P22" s="49">
        <f t="shared" si="7"/>
        <v>1747.5224573071603</v>
      </c>
      <c r="Q22" s="49">
        <f t="shared" si="7"/>
        <v>1872.0782140759036</v>
      </c>
      <c r="R22" s="49">
        <f t="shared" si="7"/>
        <v>1984.9906210431213</v>
      </c>
      <c r="S22" s="49">
        <f t="shared" si="7"/>
        <v>2086.0268112127837</v>
      </c>
      <c r="T22" s="49">
        <f t="shared" si="7"/>
        <v>2174.9492602489395</v>
      </c>
      <c r="U22" s="49">
        <f t="shared" si="7"/>
        <v>2251.5156933289186</v>
      </c>
      <c r="V22" s="49">
        <f t="shared" si="7"/>
        <v>2315.4789901335971</v>
      </c>
      <c r="W22" s="49">
        <f t="shared" si="7"/>
        <v>2373.7756635624692</v>
      </c>
      <c r="X22" s="49">
        <f t="shared" si="7"/>
        <v>2427.5863247605184</v>
      </c>
      <c r="Y22" s="49">
        <f t="shared" si="7"/>
        <v>2478.3739858181289</v>
      </c>
      <c r="Z22" s="49">
        <f t="shared" si="7"/>
        <v>2200.5325050245442</v>
      </c>
      <c r="AA22" s="49">
        <f t="shared" si="7"/>
        <v>1937.5972546469598</v>
      </c>
      <c r="AB22" s="49">
        <f t="shared" si="7"/>
        <v>1689.8663592936953</v>
      </c>
      <c r="AC22" s="49">
        <f t="shared" si="7"/>
        <v>1457.6439060652372</v>
      </c>
      <c r="AD22" s="49">
        <f t="shared" si="7"/>
        <v>1241.2400638040815</v>
      </c>
      <c r="AE22" s="49">
        <f t="shared" si="7"/>
        <v>1040.9712047295745</v>
      </c>
      <c r="AF22" s="49">
        <f t="shared" si="7"/>
        <v>857.16002850544908</v>
      </c>
      <c r="AG22" s="49">
        <f t="shared" si="7"/>
        <v>690.13568878871274</v>
      </c>
      <c r="AH22" s="49">
        <f t="shared" si="7"/>
        <v>540.23392230951345</v>
      </c>
      <c r="AI22" s="49">
        <f t="shared" si="7"/>
        <v>407.79718053260183</v>
      </c>
      <c r="AJ22" s="49">
        <f t="shared" si="7"/>
        <v>293.17476395202368</v>
      </c>
      <c r="AK22" s="49">
        <f t="shared" si="7"/>
        <v>196.72295907170567</v>
      </c>
      <c r="AL22" s="49">
        <f t="shared" si="7"/>
        <v>118.80517812565299</v>
      </c>
      <c r="AM22" s="49">
        <f t="shared" si="7"/>
        <v>59.792101592550942</v>
      </c>
      <c r="AN22" s="49">
        <f t="shared" si="7"/>
        <v>20.06182356065856</v>
      </c>
      <c r="AO22" s="49">
        <f t="shared" si="7"/>
        <v>2.8421709430404007E-14</v>
      </c>
    </row>
    <row r="23" spans="2:41" x14ac:dyDescent="0.3">
      <c r="C23" s="40" t="s">
        <v>40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10</v>
      </c>
      <c r="E24" s="48">
        <f>NPV($E$15,F24:AO24)*(1+$E$15)</f>
        <v>72.793364767199833</v>
      </c>
      <c r="F24" s="49"/>
      <c r="G24" s="49">
        <f>IF(G$18-F$18&lt;=$E$16,F$21/$E$16,0)</f>
        <v>7.1885756249999995</v>
      </c>
      <c r="H24" s="49">
        <f>IF(H$18-F$18&lt;=$E$16,F$21/$E$16,0)</f>
        <v>7.1885756249999995</v>
      </c>
      <c r="I24" s="49">
        <f>IF(I$18-F$18&lt;=$E$16,F$21/$E$16,0)</f>
        <v>7.1885756249999995</v>
      </c>
      <c r="J24" s="49">
        <f>IF(J$18-F$18&lt;=$E$16,F$21/$E$16,0)</f>
        <v>7.1885756249999995</v>
      </c>
      <c r="K24" s="49">
        <f>IF(K$18-F$18&lt;=$E$16,F$21/$E$16,0)</f>
        <v>7.1885756249999995</v>
      </c>
      <c r="L24" s="49">
        <f>IF(L$18-F$18&lt;=$E$16,F$21/$E$16,0)</f>
        <v>7.1885756249999995</v>
      </c>
      <c r="M24" s="49">
        <f>IF(M$18-F$18&lt;=$E$16,F$21/$E$16,0)</f>
        <v>7.1885756249999995</v>
      </c>
      <c r="N24" s="49">
        <f>IF(N$18-F$18&lt;=$E$16,F$21/$E$16,0)</f>
        <v>7.1885756249999995</v>
      </c>
      <c r="O24" s="49">
        <f>IF(O$18-F$18&lt;=$E$16,F$21/$E$16,0)</f>
        <v>7.1885756249999995</v>
      </c>
      <c r="P24" s="49">
        <f>IF(P$18-F$18&lt;=$E$16,F$21/$E$16,0)</f>
        <v>7.1885756249999995</v>
      </c>
      <c r="Q24" s="49">
        <f>IF(Q$18-F$18&lt;=$E$16,F$21/$E$16,0)</f>
        <v>7.1885756249999995</v>
      </c>
      <c r="R24" s="49">
        <f>IF(R$18-F$18&lt;=$E$16,F$21/$E$16,0)</f>
        <v>7.1885756249999995</v>
      </c>
      <c r="S24" s="49">
        <f>IF(S$18-F$18&lt;=$E$16,F$21/$E$16,0)</f>
        <v>7.1885756249999995</v>
      </c>
      <c r="T24" s="49">
        <f>IF(T$18-F$18&lt;=$E$16,F$21/$E$16,0)</f>
        <v>7.1885756249999995</v>
      </c>
      <c r="U24" s="49">
        <f>IF(U$18-F$18&lt;=$E$16,F$21/$E$16,0)</f>
        <v>7.1885756249999995</v>
      </c>
      <c r="V24" s="49">
        <f>IF(V$18-F$18&lt;=$E$16,F$21/$E$16,0)</f>
        <v>7.1885756249999995</v>
      </c>
      <c r="W24" s="49"/>
      <c r="X24" s="49"/>
      <c r="Y24" s="49"/>
    </row>
    <row r="25" spans="2:41" x14ac:dyDescent="0.3">
      <c r="D25" s="34" t="s">
        <v>11</v>
      </c>
      <c r="E25" s="48">
        <f t="shared" ref="E25:E44" si="8">NPV($E$15,F25:AO25)*(1+$E$15)</f>
        <v>87.352037720639785</v>
      </c>
      <c r="F25" s="49"/>
      <c r="G25" s="49"/>
      <c r="H25" s="49">
        <f>IF(H$18-G$18&lt;=$E$16,G$21/$E$16,0)</f>
        <v>8.626290749999999</v>
      </c>
      <c r="I25" s="49">
        <f>IF(I$18-G$18&lt;=$E$16,G$21/$E$16,0)</f>
        <v>8.626290749999999</v>
      </c>
      <c r="J25" s="49">
        <f>IF(J$18-G$18&lt;=$E$16,G$21/$E$16,0)</f>
        <v>8.626290749999999</v>
      </c>
      <c r="K25" s="49">
        <f>IF(K$18-G$18&lt;=$E$16,G$21/$E$16,0)</f>
        <v>8.626290749999999</v>
      </c>
      <c r="L25" s="49">
        <f>IF(L$18-G$18&lt;=$E$16,G$21/$E$16,0)</f>
        <v>8.626290749999999</v>
      </c>
      <c r="M25" s="49">
        <f>IF(M$18-G$18&lt;=$E$16,G$21/$E$16,0)</f>
        <v>8.626290749999999</v>
      </c>
      <c r="N25" s="49">
        <f>IF(N$18-G$18&lt;=$E$16,G$21/$E$16,0)</f>
        <v>8.626290749999999</v>
      </c>
      <c r="O25" s="49">
        <f>IF(O$18-G$18&lt;=$E$16,G$21/$E$16,0)</f>
        <v>8.626290749999999</v>
      </c>
      <c r="P25" s="49">
        <f>IF(P$18-G$18&lt;=$E$16,G$21/$E$16,0)</f>
        <v>8.626290749999999</v>
      </c>
      <c r="Q25" s="49">
        <f>IF(Q$18-G$18&lt;=$E$16,G$21/$E$16,0)</f>
        <v>8.626290749999999</v>
      </c>
      <c r="R25" s="49">
        <f>IF(R$18-G$18&lt;=$E$16,G$21/$E$16,0)</f>
        <v>8.626290749999999</v>
      </c>
      <c r="S25" s="49">
        <f>IF(S$18-G$18&lt;=$E$16,G$21/$E$16,0)</f>
        <v>8.626290749999999</v>
      </c>
      <c r="T25" s="49">
        <f>IF(T$18-G$18&lt;=$E$16,G$21/$E$16,0)</f>
        <v>8.626290749999999</v>
      </c>
      <c r="U25" s="49">
        <f>IF(U$18-G$18&lt;=$E$16,G$21/$E$16,0)</f>
        <v>8.626290749999999</v>
      </c>
      <c r="V25" s="49">
        <f>IF(V$18-G$18&lt;=$E$16,G$21/$E$16,0)</f>
        <v>8.626290749999999</v>
      </c>
      <c r="W25" s="49">
        <f>IF(W$18-G$18&lt;=$E$16,G$21/$E$16,0)</f>
        <v>8.626290749999999</v>
      </c>
      <c r="X25" s="49"/>
      <c r="Y25" s="49"/>
    </row>
    <row r="26" spans="2:41" x14ac:dyDescent="0.3">
      <c r="D26" s="34" t="s">
        <v>12</v>
      </c>
      <c r="E26" s="48">
        <f t="shared" si="8"/>
        <v>104.82244526476772</v>
      </c>
      <c r="F26" s="49"/>
      <c r="G26" s="49"/>
      <c r="H26" s="49"/>
      <c r="I26" s="49">
        <f>IF(I$18-H$18&lt;=$E$16,H$21/$E$16,0)</f>
        <v>10.351548899999999</v>
      </c>
      <c r="J26" s="49">
        <f>IF(J$18-H$18&lt;=$E$16,H$21/$E$16,0)</f>
        <v>10.351548899999999</v>
      </c>
      <c r="K26" s="49">
        <f>IF(K$18-H$18&lt;=$E$16,H$21/$E$16,0)</f>
        <v>10.351548899999999</v>
      </c>
      <c r="L26" s="49">
        <f>IF(L$18-H$18&lt;=$E$16,H$21/$E$16,0)</f>
        <v>10.351548899999999</v>
      </c>
      <c r="M26" s="49">
        <f>IF(M$18-H$18&lt;=$E$16,H$21/$E$16,0)</f>
        <v>10.351548899999999</v>
      </c>
      <c r="N26" s="49">
        <f>IF(N$18-H$18&lt;=$E$16,H$21/$E$16,0)</f>
        <v>10.351548899999999</v>
      </c>
      <c r="O26" s="49">
        <f>IF(O$18-H$18&lt;=$E$16,H$21/$E$16,0)</f>
        <v>10.351548899999999</v>
      </c>
      <c r="P26" s="49">
        <f>IF(P$18-H$18&lt;=$E$16,H$21/$E$16,0)</f>
        <v>10.351548899999999</v>
      </c>
      <c r="Q26" s="49">
        <f>IF(Q$18-H$18&lt;=$E$16,H$21/$E$16,0)</f>
        <v>10.351548899999999</v>
      </c>
      <c r="R26" s="49">
        <f>IF(R$18-H$18&lt;=$E$16,H$21/$E$16,0)</f>
        <v>10.351548899999999</v>
      </c>
      <c r="S26" s="49">
        <f>IF(S$18-H$18&lt;=$E$16,H$21/$E$16,0)</f>
        <v>10.351548899999999</v>
      </c>
      <c r="T26" s="49">
        <f>IF(T$18-H$18&lt;=$E$16,H$21/$E$16,0)</f>
        <v>10.351548899999999</v>
      </c>
      <c r="U26" s="49">
        <f>IF(U$18-H$18&lt;=$E$16,H$21/$E$16,0)</f>
        <v>10.351548899999999</v>
      </c>
      <c r="V26" s="49">
        <f>IF(V$18-H$18&lt;=$E$16,H$21/$E$16,0)</f>
        <v>10.351548899999999</v>
      </c>
      <c r="W26" s="49">
        <f>IF(W$18-H$18&lt;=$E$16,H$21/$E$16,0)</f>
        <v>10.351548899999999</v>
      </c>
      <c r="X26" s="49">
        <f>IF(X$18-H$18&lt;=$E$16,H$21/$E$16,0)</f>
        <v>10.351548899999999</v>
      </c>
      <c r="Y26" s="49"/>
    </row>
    <row r="27" spans="2:41" x14ac:dyDescent="0.3">
      <c r="D27" s="34" t="s">
        <v>13</v>
      </c>
      <c r="E27" s="48">
        <f t="shared" si="8"/>
        <v>125.7869343177213</v>
      </c>
      <c r="F27" s="49"/>
      <c r="G27" s="49"/>
      <c r="H27" s="49"/>
      <c r="I27" s="49"/>
      <c r="J27" s="49">
        <f>IF(J$18-I$18&lt;=$E$16,I$21/$E$16,0)</f>
        <v>12.42185868</v>
      </c>
      <c r="K27" s="49">
        <f>IF(K$18-I$18&lt;=$E$16,I$21/$E$16,0)</f>
        <v>12.42185868</v>
      </c>
      <c r="L27" s="49">
        <f>IF(L$18-I$18&lt;=$E$16,I$21/$E$16,0)</f>
        <v>12.42185868</v>
      </c>
      <c r="M27" s="49">
        <f>IF(M$18-I$18&lt;=$E$16,I$21/$E$16,0)</f>
        <v>12.42185868</v>
      </c>
      <c r="N27" s="49">
        <f>IF(N$18-I$18&lt;=$E$16,I$21/$E$16,0)</f>
        <v>12.42185868</v>
      </c>
      <c r="O27" s="49">
        <f>IF(O$18-I$18&lt;=$E$16,I$21/$E$16,0)</f>
        <v>12.42185868</v>
      </c>
      <c r="P27" s="49">
        <f>IF(P$18-I$18&lt;=$E$16,I$21/$E$16,0)</f>
        <v>12.42185868</v>
      </c>
      <c r="Q27" s="49">
        <f>IF(Q$18-I$18&lt;=$E$16,I$21/$E$16,0)</f>
        <v>12.42185868</v>
      </c>
      <c r="R27" s="49">
        <f>IF(R$18-I$18&lt;=$E$16,I$21/$E$16,0)</f>
        <v>12.42185868</v>
      </c>
      <c r="S27" s="49">
        <f>IF(S$18-I$18&lt;=$E$16,I$21/$E$16,0)</f>
        <v>12.42185868</v>
      </c>
      <c r="T27" s="49">
        <f>IF(T$18-I$18&lt;=$E$16,I$21/$E$16,0)</f>
        <v>12.42185868</v>
      </c>
      <c r="U27" s="49">
        <f>IF(U$18-I$18&lt;=$E$16,I$21/$E$16,0)</f>
        <v>12.42185868</v>
      </c>
      <c r="V27" s="49">
        <f>IF(V$18-I$18&lt;=$E$16,I$21/$E$16,0)</f>
        <v>12.42185868</v>
      </c>
      <c r="W27" s="49">
        <f>IF(W$18-I$18&lt;=$E$16,I$21/$E$16,0)</f>
        <v>12.42185868</v>
      </c>
      <c r="X27" s="49">
        <f>IF(X$18-I$18&lt;=$E$16,I$21/$E$16,0)</f>
        <v>12.42185868</v>
      </c>
      <c r="Y27" s="49">
        <f>IF(Y$18-I$18&lt;=$E$16,I$21/$E$16,0)</f>
        <v>12.42185868</v>
      </c>
    </row>
    <row r="28" spans="2:41" x14ac:dyDescent="0.3">
      <c r="D28" s="51" t="s">
        <v>14</v>
      </c>
      <c r="E28" s="52">
        <f t="shared" si="8"/>
        <v>150.94432118126556</v>
      </c>
      <c r="F28" s="53"/>
      <c r="G28" s="53"/>
      <c r="H28" s="53"/>
      <c r="I28" s="53"/>
      <c r="J28" s="53"/>
      <c r="K28" s="49">
        <f>IF(K$18-J$18&lt;=$E$16,J$21/$E$16,0)</f>
        <v>14.906230416</v>
      </c>
      <c r="L28" s="49">
        <f>IF(L$18-J$18&lt;=$E$16,J$21/$E$16,0)</f>
        <v>14.906230416</v>
      </c>
      <c r="M28" s="49">
        <f>IF(M$18-J$18&lt;=$E$16,J$21/$E$16,0)</f>
        <v>14.906230416</v>
      </c>
      <c r="N28" s="49">
        <f>IF(N$18-J$18&lt;=$E$16,J$21/$E$16,0)</f>
        <v>14.906230416</v>
      </c>
      <c r="O28" s="49">
        <f>IF(O$18-J$18&lt;=$E$16,J$21/$E$16,0)</f>
        <v>14.906230416</v>
      </c>
      <c r="P28" s="49">
        <f>IF(P$18-J$18&lt;=$E$16,J$21/$E$16,0)</f>
        <v>14.906230416</v>
      </c>
      <c r="Q28" s="49">
        <f>IF(Q$18-J$18&lt;=$E$16,J$21/$E$16,0)</f>
        <v>14.906230416</v>
      </c>
      <c r="R28" s="49">
        <f>IF(R$18-J$18&lt;=$E$16,J$21/$E$16,0)</f>
        <v>14.906230416</v>
      </c>
      <c r="S28" s="49">
        <f>IF(S$18-J$18&lt;=$E$16,J$21/$E$16,0)</f>
        <v>14.906230416</v>
      </c>
      <c r="T28" s="49">
        <f>IF(T$18-J$18&lt;=$E$16,J$21/$E$16,0)</f>
        <v>14.906230416</v>
      </c>
      <c r="U28" s="49">
        <f>IF(U$18-J$18&lt;=$E$16,J$21/$E$16,0)</f>
        <v>14.906230416</v>
      </c>
      <c r="V28" s="49">
        <f>IF(V$18-J$18&lt;=$E$16,J$21/$E$16,0)</f>
        <v>14.906230416</v>
      </c>
      <c r="W28" s="49">
        <f>IF(W$18-J$18&lt;=$E$16,J$21/$E$16,0)</f>
        <v>14.906230416</v>
      </c>
      <c r="X28" s="49">
        <f>IF(X$18-J$18&lt;=$E$16,J$21/$E$16,0)</f>
        <v>14.906230416</v>
      </c>
      <c r="Y28" s="49">
        <f>IF(Y$18-J$18&lt;=$E$16,J$21/$E$16,0)</f>
        <v>14.906230416</v>
      </c>
      <c r="Z28" s="49">
        <f>IF(Z$18-J$18&lt;=$E$16,J$21/$E$16,0)</f>
        <v>14.906230416</v>
      </c>
    </row>
    <row r="29" spans="2:41" x14ac:dyDescent="0.3">
      <c r="D29" s="51" t="s">
        <v>18</v>
      </c>
      <c r="E29" s="52">
        <f t="shared" si="8"/>
        <v>153.96320760489087</v>
      </c>
      <c r="F29" s="53"/>
      <c r="G29" s="53"/>
      <c r="H29" s="53"/>
      <c r="I29" s="53"/>
      <c r="J29" s="53"/>
      <c r="K29" s="42"/>
      <c r="L29" s="49">
        <f>IF(L$18-K$18&lt;=$E$16,K$21/$E$16,0)</f>
        <v>15.204355024319998</v>
      </c>
      <c r="M29" s="49">
        <f>IF(M$18-K$18&lt;=$E$16,K$21/$E$16,0)</f>
        <v>15.204355024319998</v>
      </c>
      <c r="N29" s="49">
        <f>IF(N$18-K$18&lt;=$E$16,K$21/$E$16,0)</f>
        <v>15.204355024319998</v>
      </c>
      <c r="O29" s="49">
        <f>IF(O$18-K$18&lt;=$E$16,K$21/$E$16,0)</f>
        <v>15.204355024319998</v>
      </c>
      <c r="P29" s="49">
        <f>IF(P$18-K$18&lt;=$E$16,K$21/$E$16,0)</f>
        <v>15.204355024319998</v>
      </c>
      <c r="Q29" s="49">
        <f>IF(Q$18-K$18&lt;=$E$16,K$21/$E$16,0)</f>
        <v>15.204355024319998</v>
      </c>
      <c r="R29" s="49">
        <f>IF(R$18-K$18&lt;=$E$16,K$21/$E$16,0)</f>
        <v>15.204355024319998</v>
      </c>
      <c r="S29" s="49">
        <f>IF(S$18-K$18&lt;=$E$16,K$21/$E$16,0)</f>
        <v>15.204355024319998</v>
      </c>
      <c r="T29" s="49">
        <f>IF(T$18-K$18&lt;=$E$16,K$21/$E$16,0)</f>
        <v>15.204355024319998</v>
      </c>
      <c r="U29" s="49">
        <f>IF(U$18-K$18&lt;=$E$16,K$21/$E$16,0)</f>
        <v>15.204355024319998</v>
      </c>
      <c r="V29" s="49">
        <f>IF(V$18-K$18&lt;=$E$16,K$21/$E$16,0)</f>
        <v>15.204355024319998</v>
      </c>
      <c r="W29" s="49">
        <f>IF(W$18-K$18&lt;=$E$16,K$21/$E$16,0)</f>
        <v>15.204355024319998</v>
      </c>
      <c r="X29" s="49">
        <f>IF(X$18-K$18&lt;=$E$16,K$21/$E$16,0)</f>
        <v>15.204355024319998</v>
      </c>
      <c r="Y29" s="49">
        <f>IF(Y$18-K$18&lt;=$E$16,K$21/$E$16,0)</f>
        <v>15.204355024319998</v>
      </c>
      <c r="Z29" s="49">
        <f>IF(Z$18-K$18&lt;=$E$16,K$21/$E$16,0)</f>
        <v>15.204355024319998</v>
      </c>
      <c r="AA29" s="49">
        <f>IF(AA$18-K$18&lt;=$E$16,K$21/$E$16,0)</f>
        <v>15.204355024319998</v>
      </c>
    </row>
    <row r="30" spans="2:41" x14ac:dyDescent="0.3">
      <c r="D30" s="51" t="s">
        <v>19</v>
      </c>
      <c r="E30" s="52">
        <f t="shared" si="8"/>
        <v>157.04247175698868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15.508442124806399</v>
      </c>
      <c r="N30" s="49">
        <f>IF(N$18-L$18&lt;=$E$16,L$21/$E$16,0)</f>
        <v>15.508442124806399</v>
      </c>
      <c r="O30" s="49">
        <f>IF(O$18-L$18&lt;=$E$16,L$21/$E$16,0)</f>
        <v>15.508442124806399</v>
      </c>
      <c r="P30" s="49">
        <f>IF(P$18-L$18&lt;=$E$16,L$21/$E$16,0)</f>
        <v>15.508442124806399</v>
      </c>
      <c r="Q30" s="49">
        <f>IF(Q$18-L$18&lt;=$E$16,L$21/$E$16,0)</f>
        <v>15.508442124806399</v>
      </c>
      <c r="R30" s="49">
        <f>IF(R$18-L$18&lt;=$E$16,L$21/$E$16,0)</f>
        <v>15.508442124806399</v>
      </c>
      <c r="S30" s="49">
        <f>IF(S$18-L$18&lt;=$E$16,L$21/$E$16,0)</f>
        <v>15.508442124806399</v>
      </c>
      <c r="T30" s="49">
        <f>IF(T$18-L$18&lt;=$E$16,L$21/$E$16,0)</f>
        <v>15.508442124806399</v>
      </c>
      <c r="U30" s="49">
        <f>IF(U$18-L$18&lt;=$E$16,L$21/$E$16,0)</f>
        <v>15.508442124806399</v>
      </c>
      <c r="V30" s="49">
        <f>IF(V$18-L$18&lt;=$E$16,L$21/$E$16,0)</f>
        <v>15.508442124806399</v>
      </c>
      <c r="W30" s="49">
        <f>IF(W$18-L$18&lt;=$E$16,L$21/$E$16,0)</f>
        <v>15.508442124806399</v>
      </c>
      <c r="X30" s="49">
        <f>IF(X$18-L$18&lt;=$E$16,L$21/$E$16,0)</f>
        <v>15.508442124806399</v>
      </c>
      <c r="Y30" s="49">
        <f>IF(Y$18-L$18&lt;=$E$16,L$21/$E$16,0)</f>
        <v>15.508442124806399</v>
      </c>
      <c r="Z30" s="49">
        <f>IF(Z$18-L$18&lt;=$E$16,L$21/$E$16,0)</f>
        <v>15.508442124806399</v>
      </c>
      <c r="AA30" s="49">
        <f>IF(AA$18-L$18&lt;=$E$16,L$21/$E$16,0)</f>
        <v>15.508442124806399</v>
      </c>
      <c r="AB30" s="49">
        <f>IF(AB$18-L$18&lt;=$E$16,L$21/$E$16,0)</f>
        <v>15.508442124806399</v>
      </c>
    </row>
    <row r="31" spans="2:41" x14ac:dyDescent="0.3">
      <c r="D31" s="51" t="s">
        <v>20</v>
      </c>
      <c r="E31" s="52">
        <f t="shared" si="8"/>
        <v>160.18332119212846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15.818610967302527</v>
      </c>
      <c r="O31" s="49">
        <f>IF(O$18-M$18&lt;=$E$16,M$21/$E$16,0)</f>
        <v>15.818610967302527</v>
      </c>
      <c r="P31" s="49">
        <f>IF(P$18-M$18&lt;=$E$16,M$21/$E$16,0)</f>
        <v>15.818610967302527</v>
      </c>
      <c r="Q31" s="49">
        <f>IF(Q$18-M$18&lt;=$E$16,M$21/$E$16,0)</f>
        <v>15.818610967302527</v>
      </c>
      <c r="R31" s="49">
        <f>IF(R$18-M$18&lt;=$E$16,M$21/$E$16,0)</f>
        <v>15.818610967302527</v>
      </c>
      <c r="S31" s="49">
        <f>IF(S$18-M$18&lt;=$E$16,M$21/$E$16,0)</f>
        <v>15.818610967302527</v>
      </c>
      <c r="T31" s="49">
        <f>IF(T$18-M$18&lt;=$E$16,M$21/$E$16,0)</f>
        <v>15.818610967302527</v>
      </c>
      <c r="U31" s="49">
        <f>IF(U$18-M$18&lt;=$E$16,M$21/$E$16,0)</f>
        <v>15.818610967302527</v>
      </c>
      <c r="V31" s="49">
        <f>IF(V$18-M$18&lt;=$E$16,M$21/$E$16,0)</f>
        <v>15.818610967302527</v>
      </c>
      <c r="W31" s="49">
        <f>IF(W$18-M$18&lt;=$E$16,M$21/$E$16,0)</f>
        <v>15.818610967302527</v>
      </c>
      <c r="X31" s="49">
        <f>IF(X$18-M$18&lt;=$E$16,M$21/$E$16,0)</f>
        <v>15.818610967302527</v>
      </c>
      <c r="Y31" s="49">
        <f>IF(Y$18-M$18&lt;=$E$16,M$21/$E$16,0)</f>
        <v>15.818610967302527</v>
      </c>
      <c r="Z31" s="49">
        <f>IF(Z$18-M$18&lt;=$E$16,M$21/$E$16,0)</f>
        <v>15.818610967302527</v>
      </c>
      <c r="AA31" s="49">
        <f>IF(AA$18-M$18&lt;=$E$16,M$21/$E$16,0)</f>
        <v>15.818610967302527</v>
      </c>
      <c r="AB31" s="49">
        <f>IF(AB$18-M$18&lt;=$E$16,M$21/$E$16,0)</f>
        <v>15.818610967302527</v>
      </c>
      <c r="AC31" s="49">
        <f>IF(AC$18-M$18&lt;=$E$16,M$21/$E$16,0)</f>
        <v>15.818610967302527</v>
      </c>
    </row>
    <row r="32" spans="2:41" x14ac:dyDescent="0.3">
      <c r="D32" s="51" t="s">
        <v>21</v>
      </c>
      <c r="E32" s="52">
        <f t="shared" si="8"/>
        <v>163.38698761597104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16.134983186648579</v>
      </c>
      <c r="P32" s="49">
        <f>IF(P$18-N$18&lt;=$E$16,N$21/$E$16,0)</f>
        <v>16.134983186648579</v>
      </c>
      <c r="Q32" s="49">
        <f>IF(Q$18-N$18&lt;=$E$16,N$21/$E$16,0)</f>
        <v>16.134983186648579</v>
      </c>
      <c r="R32" s="49">
        <f>IF(R$18-N$18&lt;=$E$16,N$21/$E$16,0)</f>
        <v>16.134983186648579</v>
      </c>
      <c r="S32" s="49">
        <f>IF(S$18-N$18&lt;=$E$16,N$21/$E$16,0)</f>
        <v>16.134983186648579</v>
      </c>
      <c r="T32" s="49">
        <f>IF(T$18-N$18&lt;=$E$16,N$21/$E$16,0)</f>
        <v>16.134983186648579</v>
      </c>
      <c r="U32" s="49">
        <f>IF(U$18-N$18&lt;=$E$16,N$21/$E$16,0)</f>
        <v>16.134983186648579</v>
      </c>
      <c r="V32" s="49">
        <f>IF(V$18-N$18&lt;=$E$16,N$21/$E$16,0)</f>
        <v>16.134983186648579</v>
      </c>
      <c r="W32" s="49">
        <f>IF(W$18-N$18&lt;=$E$16,N$21/$E$16,0)</f>
        <v>16.134983186648579</v>
      </c>
      <c r="X32" s="49">
        <f>IF(X$18-N$18&lt;=$E$16,N$21/$E$16,0)</f>
        <v>16.134983186648579</v>
      </c>
      <c r="Y32" s="49">
        <f>IF(Y$18-N$18&lt;=$E$16,N$21/$E$16,0)</f>
        <v>16.134983186648579</v>
      </c>
      <c r="Z32" s="49">
        <f>IF(Z$18-N$18&lt;=$E$16,N$21/$E$16,0)</f>
        <v>16.134983186648579</v>
      </c>
      <c r="AA32" s="49">
        <f>IF(AA$18-N$18&lt;=$E$16,N$21/$E$16,0)</f>
        <v>16.134983186648579</v>
      </c>
      <c r="AB32" s="49">
        <f>IF(AB$18-N$18&lt;=$E$16,N$21/$E$16,0)</f>
        <v>16.134983186648579</v>
      </c>
      <c r="AC32" s="49">
        <f>IF(AC$18-N$18&lt;=$E$16,N$21/$E$16,0)</f>
        <v>16.134983186648579</v>
      </c>
      <c r="AD32" s="49">
        <f>IF(AD$18-N$18&lt;=$E$16,N$21/$E$16,0)</f>
        <v>16.134983186648579</v>
      </c>
    </row>
    <row r="33" spans="3:41" x14ac:dyDescent="0.3">
      <c r="D33" s="51" t="s">
        <v>22</v>
      </c>
      <c r="E33" s="52">
        <f t="shared" si="8"/>
        <v>166.65472736829048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16.457682850381552</v>
      </c>
      <c r="Q33" s="49">
        <f>IF(Q$18-O$18&lt;=$E$16,O$21/$E$16,0)</f>
        <v>16.457682850381552</v>
      </c>
      <c r="R33" s="49">
        <f>IF(R$18-O$18&lt;=$E$16,O$21/$E$16,0)</f>
        <v>16.457682850381552</v>
      </c>
      <c r="S33" s="49">
        <f>IF(S$18-O$18&lt;=$E$16,O$21/$E$16,0)</f>
        <v>16.457682850381552</v>
      </c>
      <c r="T33" s="49">
        <f>IF(T$18-O$18&lt;=$E$16,O$21/$E$16,0)</f>
        <v>16.457682850381552</v>
      </c>
      <c r="U33" s="49">
        <f>IF(U$18-O$18&lt;=$E$16,O$21/$E$16,0)</f>
        <v>16.457682850381552</v>
      </c>
      <c r="V33" s="49">
        <f>IF(V$18-O$18&lt;=$E$16,O$21/$E$16,0)</f>
        <v>16.457682850381552</v>
      </c>
      <c r="W33" s="49">
        <f>IF(W$18-O$18&lt;=$E$16,O$21/$E$16,0)</f>
        <v>16.457682850381552</v>
      </c>
      <c r="X33" s="49">
        <f>IF(X$18-O$18&lt;=$E$16,O$21/$E$16,0)</f>
        <v>16.457682850381552</v>
      </c>
      <c r="Y33" s="49">
        <f>IF(Y$18-O$18&lt;=$E$16,O$21/$E$16,0)</f>
        <v>16.457682850381552</v>
      </c>
      <c r="Z33" s="49">
        <f>IF(Z$18-O$18&lt;=$E$16,O$21/$E$16,0)</f>
        <v>16.457682850381552</v>
      </c>
      <c r="AA33" s="49">
        <f>IF(AA$18-O$18&lt;=$E$16,O$21/$E$16,0)</f>
        <v>16.457682850381552</v>
      </c>
      <c r="AB33" s="49">
        <f>IF(AB$18-O$18&lt;=$E$16,O$21/$E$16,0)</f>
        <v>16.457682850381552</v>
      </c>
      <c r="AC33" s="49">
        <f>IF(AC$18-O$18&lt;=$E$16,O$21/$E$16,0)</f>
        <v>16.457682850381552</v>
      </c>
      <c r="AD33" s="49">
        <f>IF(AD$18-O$18&lt;=$E$16,O$21/$E$16,0)</f>
        <v>16.457682850381552</v>
      </c>
      <c r="AE33" s="49">
        <f>IF(AE$18-O$18&lt;=$E$16,O$21/$E$16,0)</f>
        <v>16.457682850381552</v>
      </c>
    </row>
    <row r="34" spans="3:41" x14ac:dyDescent="0.3">
      <c r="D34" s="51" t="s">
        <v>23</v>
      </c>
      <c r="E34" s="52">
        <f t="shared" si="8"/>
        <v>169.9878219156563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16.786836507389182</v>
      </c>
      <c r="R34" s="49">
        <f>IF(R$18-P$18&lt;=$E$16,P$21/$E$16,0)</f>
        <v>16.786836507389182</v>
      </c>
      <c r="S34" s="49">
        <f>IF(S$18-P$18&lt;=$E$16,P$21/$E$16,0)</f>
        <v>16.786836507389182</v>
      </c>
      <c r="T34" s="49">
        <f>IF(T$18-P$18&lt;=$E$16,P$21/$E$16,0)</f>
        <v>16.786836507389182</v>
      </c>
      <c r="U34" s="49">
        <f>IF(U$18-P$18&lt;=$E$16,P$21/$E$16,0)</f>
        <v>16.786836507389182</v>
      </c>
      <c r="V34" s="49">
        <f>IF(V$18-P$18&lt;=$E$16,P$21/$E$16,0)</f>
        <v>16.786836507389182</v>
      </c>
      <c r="W34" s="49">
        <f>IF(W$18-P$18&lt;=$E$16,P$21/$E$16,0)</f>
        <v>16.786836507389182</v>
      </c>
      <c r="X34" s="49">
        <f>IF(X$18-P$18&lt;=$E$16,P$21/$E$16,0)</f>
        <v>16.786836507389182</v>
      </c>
      <c r="Y34" s="49">
        <f>IF(Y$18-P$18&lt;=$E$16,P$21/$E$16,0)</f>
        <v>16.786836507389182</v>
      </c>
      <c r="Z34" s="49">
        <f>IF(Z$18-P$18&lt;=$E$16,P$21/$E$16,0)</f>
        <v>16.786836507389182</v>
      </c>
      <c r="AA34" s="49">
        <f>IF(AA$18-P$18&lt;=$E$16,P$21/$E$16,0)</f>
        <v>16.786836507389182</v>
      </c>
      <c r="AB34" s="49">
        <f>IF(AB$18-P$18&lt;=$E$16,P$21/$E$16,0)</f>
        <v>16.786836507389182</v>
      </c>
      <c r="AC34" s="49">
        <f>IF(AC$18-P$18&lt;=$E$16,P$21/$E$16,0)</f>
        <v>16.786836507389182</v>
      </c>
      <c r="AD34" s="49">
        <f>IF(AD$18-P$18&lt;=$E$16,P$21/$E$16,0)</f>
        <v>16.786836507389182</v>
      </c>
      <c r="AE34" s="49">
        <f>IF(AE$18-P$18&lt;=$E$16,P$21/$E$16,0)</f>
        <v>16.786836507389182</v>
      </c>
      <c r="AF34" s="49">
        <f>IF(AF$18-P$18&lt;=$E$16,P$21/$E$16,0)</f>
        <v>16.786836507389182</v>
      </c>
    </row>
    <row r="35" spans="3:41" x14ac:dyDescent="0.3">
      <c r="D35" s="51" t="s">
        <v>24</v>
      </c>
      <c r="E35" s="52">
        <f t="shared" si="8"/>
        <v>173.38757835396942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17.122573237536969</v>
      </c>
      <c r="S35" s="49">
        <f>IF(S$18-Q$18&lt;=$E$16,Q$21/$E$16,0)</f>
        <v>17.122573237536969</v>
      </c>
      <c r="T35" s="49">
        <f>IF(T$18-Q$18&lt;=$E$16,Q$21/$E$16,0)</f>
        <v>17.122573237536969</v>
      </c>
      <c r="U35" s="49">
        <f>IF(U$18-Q$18&lt;=$E$16,Q$21/$E$16,0)</f>
        <v>17.122573237536969</v>
      </c>
      <c r="V35" s="49">
        <f>IF(V$18-Q$18&lt;=$E$16,Q$21/$E$16,0)</f>
        <v>17.122573237536969</v>
      </c>
      <c r="W35" s="49">
        <f>IF(W$18-Q$18&lt;=$E$16,Q$21/$E$16,0)</f>
        <v>17.122573237536969</v>
      </c>
      <c r="X35" s="49">
        <f>IF(X$18-Q$18&lt;=$E$16,Q$21/$E$16,0)</f>
        <v>17.122573237536969</v>
      </c>
      <c r="Y35" s="49">
        <f>IF(Y$18-Q$18&lt;=$E$16,Q$21/$E$16,0)</f>
        <v>17.122573237536969</v>
      </c>
      <c r="Z35" s="49">
        <f>IF(Z$18-Q$18&lt;=$E$16,Q$21/$E$16,0)</f>
        <v>17.122573237536969</v>
      </c>
      <c r="AA35" s="49">
        <f>IF(AA$18-Q$18&lt;=$E$16,Q$21/$E$16,0)</f>
        <v>17.122573237536969</v>
      </c>
      <c r="AB35" s="49">
        <f>IF(AB$18-Q$18&lt;=$E$16,Q$21/$E$16,0)</f>
        <v>17.122573237536969</v>
      </c>
      <c r="AC35" s="49">
        <f>IF(AC$18-Q$18&lt;=$E$16,Q$21/$E$16,0)</f>
        <v>17.122573237536969</v>
      </c>
      <c r="AD35" s="49">
        <f>IF(AD$18-Q$18&lt;=$E$16,Q$21/$E$16,0)</f>
        <v>17.122573237536969</v>
      </c>
      <c r="AE35" s="49">
        <f>IF(AE$18-Q$18&lt;=$E$16,Q$21/$E$16,0)</f>
        <v>17.122573237536969</v>
      </c>
      <c r="AF35" s="49">
        <f>IF(AF$18-Q$18&lt;=$E$16,Q$21/$E$16,0)</f>
        <v>17.122573237536969</v>
      </c>
      <c r="AG35" s="49">
        <f>IF(AG$18-Q$18&lt;=$E$16,Q$21/$E$16,0)</f>
        <v>17.122573237536969</v>
      </c>
    </row>
    <row r="36" spans="3:41" x14ac:dyDescent="0.3">
      <c r="D36" s="51" t="s">
        <v>25</v>
      </c>
      <c r="E36" s="52">
        <f t="shared" si="8"/>
        <v>176.85532992104876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17.465024702287707</v>
      </c>
      <c r="T36" s="49">
        <f>IF(T$18-R$18&lt;=$E$16,R$21/$E$16,0)</f>
        <v>17.465024702287707</v>
      </c>
      <c r="U36" s="49">
        <f>IF(U$18-R$18&lt;=$E$16,R$21/$E$16,0)</f>
        <v>17.465024702287707</v>
      </c>
      <c r="V36" s="49">
        <f>IF(V$18-R$18&lt;=$E$16,R$21/$E$16,0)</f>
        <v>17.465024702287707</v>
      </c>
      <c r="W36" s="49">
        <f>IF(W$18-R$18&lt;=$E$16,R$21/$E$16,0)</f>
        <v>17.465024702287707</v>
      </c>
      <c r="X36" s="49">
        <f>IF(X$18-R$18&lt;=$E$16,R$21/$E$16,0)</f>
        <v>17.465024702287707</v>
      </c>
      <c r="Y36" s="49">
        <f>IF(Y$18-R$18&lt;=$E$16,R$21/$E$16,0)</f>
        <v>17.465024702287707</v>
      </c>
      <c r="Z36" s="49">
        <f>IF(Z$18-R$18&lt;=$E$16,R$21/$E$16,0)</f>
        <v>17.465024702287707</v>
      </c>
      <c r="AA36" s="49">
        <f>IF(AA$18-R$18&lt;=$E$16,R$21/$E$16,0)</f>
        <v>17.465024702287707</v>
      </c>
      <c r="AB36" s="49">
        <f>IF(AB$18-R$18&lt;=$E$16,R$21/$E$16,0)</f>
        <v>17.465024702287707</v>
      </c>
      <c r="AC36" s="49">
        <f>IF(AC$18-R$18&lt;=$E$16,R$21/$E$16,0)</f>
        <v>17.465024702287707</v>
      </c>
      <c r="AD36" s="49">
        <f>IF(AD$18-R$18&lt;=$E$16,R$21/$E$16,0)</f>
        <v>17.465024702287707</v>
      </c>
      <c r="AE36" s="49">
        <f>IF(AE$18-R$18&lt;=$E$16,R$21/$E$16,0)</f>
        <v>17.465024702287707</v>
      </c>
      <c r="AF36" s="49">
        <f>IF(AF$18-R$18&lt;=$E$16,R$21/$E$16,0)</f>
        <v>17.465024702287707</v>
      </c>
      <c r="AG36" s="49">
        <f>IF(AG$18-R$18&lt;=$E$16,R$21/$E$16,0)</f>
        <v>17.465024702287707</v>
      </c>
      <c r="AH36" s="49">
        <f>IF(AH$18-R$18&lt;=$E$16,R$21/$E$16,0)</f>
        <v>17.465024702287707</v>
      </c>
    </row>
    <row r="37" spans="3:41" x14ac:dyDescent="0.3">
      <c r="D37" s="51" t="s">
        <v>26</v>
      </c>
      <c r="E37" s="52">
        <f t="shared" si="8"/>
        <v>180.39243651946981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17.814325196333463</v>
      </c>
      <c r="U37" s="49">
        <f>IF(U$18-S$18&lt;=$E$16,S$21/$E$16,0)</f>
        <v>17.814325196333463</v>
      </c>
      <c r="V37" s="49">
        <f>IF(V$18-S$18&lt;=$E$16,S$21/$E$16,0)</f>
        <v>17.814325196333463</v>
      </c>
      <c r="W37" s="49">
        <f>IF(W$18-S$18&lt;=$E$16,S$21/$E$16,0)</f>
        <v>17.814325196333463</v>
      </c>
      <c r="X37" s="49">
        <f>IF(X$18-S$18&lt;=$E$16,S$21/$E$16,0)</f>
        <v>17.814325196333463</v>
      </c>
      <c r="Y37" s="49">
        <f>IF(Y$18-S$18&lt;=$E$16,S$21/$E$16,0)</f>
        <v>17.814325196333463</v>
      </c>
      <c r="Z37" s="49">
        <f>IF(Z$18-S$18&lt;=$E$16,S$21/$E$16,0)</f>
        <v>17.814325196333463</v>
      </c>
      <c r="AA37" s="49">
        <f>IF(AA$18-S$18&lt;=$E$16,S$21/$E$16,0)</f>
        <v>17.814325196333463</v>
      </c>
      <c r="AB37" s="49">
        <f>IF(AB$18-S$18&lt;=$E$16,S$21/$E$16,0)</f>
        <v>17.814325196333463</v>
      </c>
      <c r="AC37" s="49">
        <f>IF(AC$18-S$18&lt;=$E$16,S$21/$E$16,0)</f>
        <v>17.814325196333463</v>
      </c>
      <c r="AD37" s="49">
        <f>IF(AD$18-S$18&lt;=$E$16,S$21/$E$16,0)</f>
        <v>17.814325196333463</v>
      </c>
      <c r="AE37" s="49">
        <f>IF(AE$18-S$18&lt;=$E$16,S$21/$E$16,0)</f>
        <v>17.814325196333463</v>
      </c>
      <c r="AF37" s="49">
        <f>IF(AF$18-S$18&lt;=$E$16,S$21/$E$16,0)</f>
        <v>17.814325196333463</v>
      </c>
      <c r="AG37" s="49">
        <f>IF(AG$18-S$18&lt;=$E$16,S$21/$E$16,0)</f>
        <v>17.814325196333463</v>
      </c>
      <c r="AH37" s="49">
        <f>IF(AH$18-S$18&lt;=$E$16,S$21/$E$16,0)</f>
        <v>17.814325196333463</v>
      </c>
      <c r="AI37" s="49">
        <f>IF(AI$18-S$18&lt;=$E$16,S$21/$E$16,0)</f>
        <v>17.814325196333463</v>
      </c>
    </row>
    <row r="38" spans="3:41" x14ac:dyDescent="0.3">
      <c r="D38" s="51" t="s">
        <v>27</v>
      </c>
      <c r="E38" s="52">
        <f t="shared" si="8"/>
        <v>184.00028524985927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18.170611700260135</v>
      </c>
      <c r="V38" s="49">
        <f>IF(V$18-T$18&lt;=$E$16,T$21/$E$16,0)</f>
        <v>18.170611700260135</v>
      </c>
      <c r="W38" s="49">
        <f>IF(W$18-T$18&lt;=$E$16,T$21/$E$16,0)</f>
        <v>18.170611700260135</v>
      </c>
      <c r="X38" s="49">
        <f>IF(X$18-T$18&lt;=$E$16,T$21/$E$16,0)</f>
        <v>18.170611700260135</v>
      </c>
      <c r="Y38" s="49">
        <f>IF(Y$18-T$18&lt;=$E$16,T$21/$E$16,0)</f>
        <v>18.170611700260135</v>
      </c>
      <c r="Z38" s="49">
        <f>IF(Z$18-T$18&lt;=$E$16,T$21/$E$16,0)</f>
        <v>18.170611700260135</v>
      </c>
      <c r="AA38" s="49">
        <f>IF(AA$18-T$18&lt;=$E$16,T$21/$E$16,0)</f>
        <v>18.170611700260135</v>
      </c>
      <c r="AB38" s="49">
        <f>IF(AB$18-T$18&lt;=$E$16,T$21/$E$16,0)</f>
        <v>18.170611700260135</v>
      </c>
      <c r="AC38" s="49">
        <f>IF(AC$18-T$18&lt;=$E$16,T$21/$E$16,0)</f>
        <v>18.170611700260135</v>
      </c>
      <c r="AD38" s="49">
        <f>IF(AD$18-T$18&lt;=$E$16,T$21/$E$16,0)</f>
        <v>18.170611700260135</v>
      </c>
      <c r="AE38" s="49">
        <f>IF(AE$18-T$18&lt;=$E$16,T$21/$E$16,0)</f>
        <v>18.170611700260135</v>
      </c>
      <c r="AF38" s="49">
        <f>IF(AF$18-T$18&lt;=$E$16,T$21/$E$16,0)</f>
        <v>18.170611700260135</v>
      </c>
      <c r="AG38" s="49">
        <f>IF(AG$18-T$18&lt;=$E$16,T$21/$E$16,0)</f>
        <v>18.170611700260135</v>
      </c>
      <c r="AH38" s="49">
        <f>IF(AH$18-T$18&lt;=$E$16,T$21/$E$16,0)</f>
        <v>18.170611700260135</v>
      </c>
      <c r="AI38" s="49">
        <f>IF(AI$18-T$18&lt;=$E$16,T$21/$E$16,0)</f>
        <v>18.170611700260135</v>
      </c>
      <c r="AJ38" s="49">
        <f>IF(AJ$18-T$18&lt;=$E$16,T$21/$E$16,0)</f>
        <v>18.170611700260135</v>
      </c>
    </row>
    <row r="39" spans="3:41" x14ac:dyDescent="0.3">
      <c r="D39" s="51" t="s">
        <v>28</v>
      </c>
      <c r="E39" s="52">
        <f t="shared" si="8"/>
        <v>187.68029095485639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18.534023934265338</v>
      </c>
      <c r="W39" s="49">
        <f>IF(W$18-U$18&lt;=$E$16,U$21/$E$16,0)</f>
        <v>18.534023934265338</v>
      </c>
      <c r="X39" s="49">
        <f>IF(X$18-U$18&lt;=$E$16,U$21/$E$16,0)</f>
        <v>18.534023934265338</v>
      </c>
      <c r="Y39" s="49">
        <f>IF(Y$18-U$18&lt;=$E$16,U$21/$E$16,0)</f>
        <v>18.534023934265338</v>
      </c>
      <c r="Z39" s="49">
        <f>IF(Z$18-U$18&lt;=$E$16,U$21/$E$16,0)</f>
        <v>18.534023934265338</v>
      </c>
      <c r="AA39" s="49">
        <f>IF(AA$18-U$18&lt;=$E$16,U$21/$E$16,0)</f>
        <v>18.534023934265338</v>
      </c>
      <c r="AB39" s="49">
        <f>IF(AB$18-U$18&lt;=$E$16,U$21/$E$16,0)</f>
        <v>18.534023934265338</v>
      </c>
      <c r="AC39" s="49">
        <f>IF(AC$18-U$18&lt;=$E$16,U$21/$E$16,0)</f>
        <v>18.534023934265338</v>
      </c>
      <c r="AD39" s="49">
        <f>IF(AD$18-U$18&lt;=$E$16,U$21/$E$16,0)</f>
        <v>18.534023934265338</v>
      </c>
      <c r="AE39" s="49">
        <f>IF(AE$18-U$18&lt;=$E$16,U$21/$E$16,0)</f>
        <v>18.534023934265338</v>
      </c>
      <c r="AF39" s="49">
        <f>IF(AF$18-U$18&lt;=$E$16,U$21/$E$16,0)</f>
        <v>18.534023934265338</v>
      </c>
      <c r="AG39" s="49">
        <f>IF(AG$18-U$18&lt;=$E$16,U$21/$E$16,0)</f>
        <v>18.534023934265338</v>
      </c>
      <c r="AH39" s="49">
        <f>IF(AH$18-U$18&lt;=$E$16,U$21/$E$16,0)</f>
        <v>18.534023934265338</v>
      </c>
      <c r="AI39" s="49">
        <f>IF(AI$18-U$18&lt;=$E$16,U$21/$E$16,0)</f>
        <v>18.534023934265338</v>
      </c>
      <c r="AJ39" s="49">
        <f>IF(AJ$18-U$18&lt;=$E$16,U$21/$E$16,0)</f>
        <v>18.534023934265338</v>
      </c>
      <c r="AK39" s="49">
        <f>IF(AK$18-U$18&lt;=$E$16,U$21/$E$16,0)</f>
        <v>18.534023934265338</v>
      </c>
    </row>
    <row r="40" spans="3:41" x14ac:dyDescent="0.3">
      <c r="D40" s="51" t="s">
        <v>29</v>
      </c>
      <c r="E40" s="52">
        <f t="shared" si="8"/>
        <v>191.43389677395353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18.904704412950643</v>
      </c>
      <c r="X40" s="49">
        <f>IF(X$18-V$18&lt;=$E$16,V$21/$E$16,0)</f>
        <v>18.904704412950643</v>
      </c>
      <c r="Y40" s="49">
        <f>IF(Y$18-V$18&lt;=$E$16,V$21/$E$16,0)</f>
        <v>18.904704412950643</v>
      </c>
      <c r="Z40" s="49">
        <f>IF(Z$18-V$18&lt;=$E$16,V$21/$E$16,0)</f>
        <v>18.904704412950643</v>
      </c>
      <c r="AA40" s="49">
        <f>IF(AA$18-V$18&lt;=$E$16,V$21/$E$16,0)</f>
        <v>18.904704412950643</v>
      </c>
      <c r="AB40" s="49">
        <f>IF(AB$18-V$18&lt;=$E$16,V$21/$E$16,0)</f>
        <v>18.904704412950643</v>
      </c>
      <c r="AC40" s="49">
        <f>IF(AC$18-V$18&lt;=$E$16,V$21/$E$16,0)</f>
        <v>18.904704412950643</v>
      </c>
      <c r="AD40" s="49">
        <f>IF(AD$18-V$18&lt;=$E$16,V$21/$E$16,0)</f>
        <v>18.904704412950643</v>
      </c>
      <c r="AE40" s="49">
        <f>IF(AE$18-V$18&lt;=$E$16,V$21/$E$16,0)</f>
        <v>18.904704412950643</v>
      </c>
      <c r="AF40" s="49">
        <f>IF(AF$18-V$18&lt;=$E$16,V$21/$E$16,0)</f>
        <v>18.904704412950643</v>
      </c>
      <c r="AG40" s="49">
        <f>IF(AG$18-V$18&lt;=$E$16,V$21/$E$16,0)</f>
        <v>18.904704412950643</v>
      </c>
      <c r="AH40" s="49">
        <f>IF(AH$18-V$18&lt;=$E$16,V$21/$E$16,0)</f>
        <v>18.904704412950643</v>
      </c>
      <c r="AI40" s="49">
        <f>IF(AI$18-V$18&lt;=$E$16,V$21/$E$16,0)</f>
        <v>18.904704412950643</v>
      </c>
      <c r="AJ40" s="49">
        <f>IF(AJ$18-V$18&lt;=$E$16,V$21/$E$16,0)</f>
        <v>18.904704412950643</v>
      </c>
      <c r="AK40" s="49">
        <f>IF(AK$18-V$18&lt;=$E$16,V$21/$E$16,0)</f>
        <v>18.904704412950643</v>
      </c>
      <c r="AL40" s="49">
        <f>IF(AL$18-V$18&lt;=$E$16,V$21/$E$16,0)</f>
        <v>18.904704412950643</v>
      </c>
    </row>
    <row r="41" spans="3:41" x14ac:dyDescent="0.3">
      <c r="D41" s="51" t="s">
        <v>30</v>
      </c>
      <c r="E41" s="52">
        <f t="shared" si="8"/>
        <v>195.26257470943261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19.282798501209658</v>
      </c>
      <c r="Y41" s="49">
        <f>IF(Y$18-W$18&lt;=$E$16,W$21/$E$16,0)</f>
        <v>19.282798501209658</v>
      </c>
      <c r="Z41" s="49">
        <f>IF(Z$18-W$18&lt;=$E$16,W$21/$E$16,0)</f>
        <v>19.282798501209658</v>
      </c>
      <c r="AA41" s="49">
        <f>IF(AA$18-W$18&lt;=$E$16,W$21/$E$16,0)</f>
        <v>19.282798501209658</v>
      </c>
      <c r="AB41" s="49">
        <f>IF(AB$18-W$18&lt;=$E$16,W$21/$E$16,0)</f>
        <v>19.282798501209658</v>
      </c>
      <c r="AC41" s="49">
        <f>IF(AC$18-W$18&lt;=$E$16,W$21/$E$16,0)</f>
        <v>19.282798501209658</v>
      </c>
      <c r="AD41" s="49">
        <f>IF(AD$18-W$18&lt;=$E$16,W$21/$E$16,0)</f>
        <v>19.282798501209658</v>
      </c>
      <c r="AE41" s="49">
        <f>IF(AE$18-W$18&lt;=$E$16,W$21/$E$16,0)</f>
        <v>19.282798501209658</v>
      </c>
      <c r="AF41" s="49">
        <f>IF(AF$18-W$18&lt;=$E$16,W$21/$E$16,0)</f>
        <v>19.282798501209658</v>
      </c>
      <c r="AG41" s="49">
        <f>IF(AG$18-W$18&lt;=$E$16,W$21/$E$16,0)</f>
        <v>19.282798501209658</v>
      </c>
      <c r="AH41" s="49">
        <f>IF(AH$18-W$18&lt;=$E$16,W$21/$E$16,0)</f>
        <v>19.282798501209658</v>
      </c>
      <c r="AI41" s="49">
        <f>IF(AI$18-W$18&lt;=$E$16,W$21/$E$16,0)</f>
        <v>19.282798501209658</v>
      </c>
      <c r="AJ41" s="49">
        <f>IF(AJ$18-W$18&lt;=$E$16,W$21/$E$16,0)</f>
        <v>19.282798501209658</v>
      </c>
      <c r="AK41" s="49">
        <f>IF(AK$18-W$18&lt;=$E$16,W$21/$E$16,0)</f>
        <v>19.282798501209658</v>
      </c>
      <c r="AL41" s="49">
        <f>IF(AL$18-W$18&lt;=$E$16,W$21/$E$16,0)</f>
        <v>19.282798501209658</v>
      </c>
      <c r="AM41" s="49">
        <f>IF(AM$18-W$18&lt;=$E$16,W$21/$E$16,0)</f>
        <v>19.282798501209658</v>
      </c>
    </row>
    <row r="42" spans="3:41" x14ac:dyDescent="0.3">
      <c r="D42" s="51" t="s">
        <v>31</v>
      </c>
      <c r="E42" s="52">
        <f t="shared" si="8"/>
        <v>199.16782620362125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19.668454471233851</v>
      </c>
      <c r="Z42" s="49">
        <f>IF(Z$18-X$18&lt;=$E$16,X$21/$E$16,0)</f>
        <v>19.668454471233851</v>
      </c>
      <c r="AA42" s="49">
        <f>IF(AA$18-X$18&lt;=$E$16,X$21/$E$16,0)</f>
        <v>19.668454471233851</v>
      </c>
      <c r="AB42" s="49">
        <f>IF(AB$18-X$18&lt;=$E$16,X$21/$E$16,0)</f>
        <v>19.668454471233851</v>
      </c>
      <c r="AC42" s="49">
        <f>IF(AC$18-X$18&lt;=$E$16,X$21/$E$16,0)</f>
        <v>19.668454471233851</v>
      </c>
      <c r="AD42" s="49">
        <f>IF(AD$18-X$18&lt;=$E$16,X$21/$E$16,0)</f>
        <v>19.668454471233851</v>
      </c>
      <c r="AE42" s="49">
        <f>IF(AE$18-X$18&lt;=$E$16,X$21/$E$16,0)</f>
        <v>19.668454471233851</v>
      </c>
      <c r="AF42" s="49">
        <f>IF(AF$18-X$18&lt;=$E$16,X$21/$E$16,0)</f>
        <v>19.668454471233851</v>
      </c>
      <c r="AG42" s="49">
        <f>IF(AG$18-X$18&lt;=$E$16,X$21/$E$16,0)</f>
        <v>19.668454471233851</v>
      </c>
      <c r="AH42" s="49">
        <f>IF(AH$18-X$18&lt;=$E$16,X$21/$E$16,0)</f>
        <v>19.668454471233851</v>
      </c>
      <c r="AI42" s="49">
        <f>IF(AI$18-X$18&lt;=$E$16,X$21/$E$16,0)</f>
        <v>19.668454471233851</v>
      </c>
      <c r="AJ42" s="49">
        <f>IF(AJ$18-X$18&lt;=$E$16,X$21/$E$16,0)</f>
        <v>19.668454471233851</v>
      </c>
      <c r="AK42" s="49">
        <f>IF(AK$18-X$18&lt;=$E$16,X$21/$E$16,0)</f>
        <v>19.668454471233851</v>
      </c>
      <c r="AL42" s="49">
        <f>IF(AL$18-X$18&lt;=$E$16,X$21/$E$16,0)</f>
        <v>19.668454471233851</v>
      </c>
      <c r="AM42" s="49">
        <f>IF(AM$18-X$18&lt;=$E$16,X$21/$E$16,0)</f>
        <v>19.668454471233851</v>
      </c>
      <c r="AN42" s="49">
        <f>IF(AN$18-X$18&lt;=$E$16,X$21/$E$16,0)</f>
        <v>19.668454471233851</v>
      </c>
    </row>
    <row r="43" spans="3:41" x14ac:dyDescent="0.3">
      <c r="D43" s="45" t="s">
        <v>32</v>
      </c>
      <c r="E43" s="50">
        <f t="shared" si="8"/>
        <v>203.15118272769371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20.061823560658532</v>
      </c>
      <c r="AA43" s="54">
        <f>IF(AA$18-Y$18&lt;=$E$16,Y$21/$E$16,0)</f>
        <v>20.061823560658532</v>
      </c>
      <c r="AB43" s="54">
        <f>IF(AB$18-Y$18&lt;=$E$16,Y$21/$E$16,0)</f>
        <v>20.061823560658532</v>
      </c>
      <c r="AC43" s="54">
        <f>IF(AC$18-Y$18&lt;=$E$16,Y$21/$E$16,0)</f>
        <v>20.061823560658532</v>
      </c>
      <c r="AD43" s="54">
        <f>IF(AD$18-Y$18&lt;=$E$16,Y$21/$E$16,0)</f>
        <v>20.061823560658532</v>
      </c>
      <c r="AE43" s="54">
        <f>IF(AE$18-Y$18&lt;=$E$16,Y$21/$E$16,0)</f>
        <v>20.061823560658532</v>
      </c>
      <c r="AF43" s="54">
        <f>IF(AF$18-Y$18&lt;=$E$16,Y$21/$E$16,0)</f>
        <v>20.061823560658532</v>
      </c>
      <c r="AG43" s="54">
        <f>IF(AG$18-Y$18&lt;=$E$16,Y$21/$E$16,0)</f>
        <v>20.061823560658532</v>
      </c>
      <c r="AH43" s="54">
        <f>IF(AH$18-Y$18&lt;=$E$16,Y$21/$E$16,0)</f>
        <v>20.061823560658532</v>
      </c>
      <c r="AI43" s="54">
        <f>IF(AI$18-Y$18&lt;=$E$16,Y$21/$E$16,0)</f>
        <v>20.061823560658532</v>
      </c>
      <c r="AJ43" s="54">
        <f>IF(AJ$18-Y$18&lt;=$E$16,Y$21/$E$16,0)</f>
        <v>20.061823560658532</v>
      </c>
      <c r="AK43" s="54">
        <f>IF(AK$18-Y$18&lt;=$E$16,Y$21/$E$16,0)</f>
        <v>20.061823560658532</v>
      </c>
      <c r="AL43" s="54">
        <f>IF(AL$18-Y$18&lt;=$E$16,Y$21/$E$16,0)</f>
        <v>20.061823560658532</v>
      </c>
      <c r="AM43" s="54">
        <f>IF(AM$18-Y$18&lt;=$E$16,Y$21/$E$16,0)</f>
        <v>20.061823560658532</v>
      </c>
      <c r="AN43" s="54">
        <f>IF(AN$18-Y$18&lt;=$E$16,Y$21/$E$16,0)</f>
        <v>20.061823560658532</v>
      </c>
      <c r="AO43" s="54">
        <f>IF(AO$18-Y$18&lt;=$E$16,Y$21/$E$16,0)</f>
        <v>20.061823560658532</v>
      </c>
    </row>
    <row r="44" spans="3:41" x14ac:dyDescent="0.3">
      <c r="D44" s="34" t="s">
        <v>4</v>
      </c>
      <c r="E44" s="48">
        <f t="shared" si="8"/>
        <v>1562.4674014503198</v>
      </c>
      <c r="F44" s="49">
        <f t="shared" ref="F44:S44" si="9">SUM(F24:F43)</f>
        <v>0</v>
      </c>
      <c r="G44" s="49">
        <f t="shared" si="9"/>
        <v>7.1885756249999995</v>
      </c>
      <c r="H44" s="49">
        <f t="shared" si="9"/>
        <v>15.814866374999998</v>
      </c>
      <c r="I44" s="49">
        <f t="shared" si="9"/>
        <v>26.166415274999999</v>
      </c>
      <c r="J44" s="49">
        <f t="shared" si="9"/>
        <v>38.588273954999998</v>
      </c>
      <c r="K44" s="49">
        <f t="shared" si="9"/>
        <v>53.494504370999998</v>
      </c>
      <c r="L44" s="49">
        <f t="shared" si="9"/>
        <v>68.69885939532</v>
      </c>
      <c r="M44" s="49">
        <f t="shared" si="9"/>
        <v>84.207301520126393</v>
      </c>
      <c r="N44" s="49">
        <f t="shared" si="9"/>
        <v>100.02591248742893</v>
      </c>
      <c r="O44" s="49">
        <f t="shared" si="9"/>
        <v>116.16089567407751</v>
      </c>
      <c r="P44" s="49">
        <f t="shared" si="9"/>
        <v>132.61857852445905</v>
      </c>
      <c r="Q44" s="49">
        <f t="shared" si="9"/>
        <v>149.40541503184824</v>
      </c>
      <c r="R44" s="49">
        <f t="shared" si="9"/>
        <v>166.52798826938522</v>
      </c>
      <c r="S44" s="49">
        <f t="shared" si="9"/>
        <v>183.99301297167293</v>
      </c>
      <c r="T44" s="49">
        <f>SUM(T24:T43)</f>
        <v>201.8073381680064</v>
      </c>
      <c r="U44" s="49">
        <f t="shared" ref="U44:AO44" si="10">SUM(U24:U43)</f>
        <v>219.97794986826653</v>
      </c>
      <c r="V44" s="49">
        <f t="shared" si="10"/>
        <v>238.51197380253188</v>
      </c>
      <c r="W44" s="49">
        <f t="shared" si="10"/>
        <v>250.22810259048254</v>
      </c>
      <c r="X44" s="49">
        <f t="shared" si="10"/>
        <v>260.88461034169217</v>
      </c>
      <c r="Y44" s="49">
        <f t="shared" si="10"/>
        <v>270.20151591292603</v>
      </c>
      <c r="Z44" s="49">
        <f t="shared" si="10"/>
        <v>277.84148079358459</v>
      </c>
      <c r="AA44" s="49">
        <f t="shared" si="10"/>
        <v>262.93525037758457</v>
      </c>
      <c r="AB44" s="49">
        <f t="shared" si="10"/>
        <v>247.73089535326454</v>
      </c>
      <c r="AC44" s="49">
        <f t="shared" si="10"/>
        <v>232.22245322845816</v>
      </c>
      <c r="AD44" s="49">
        <f t="shared" si="10"/>
        <v>216.40384226115563</v>
      </c>
      <c r="AE44" s="49">
        <f t="shared" si="10"/>
        <v>200.26885907450702</v>
      </c>
      <c r="AF44" s="49">
        <f t="shared" si="10"/>
        <v>183.81117622412546</v>
      </c>
      <c r="AG44" s="49">
        <f t="shared" si="10"/>
        <v>167.02433971673628</v>
      </c>
      <c r="AH44" s="49">
        <f t="shared" si="10"/>
        <v>149.90176647919932</v>
      </c>
      <c r="AI44" s="49">
        <f t="shared" si="10"/>
        <v>132.43674177691162</v>
      </c>
      <c r="AJ44" s="49">
        <f t="shared" si="10"/>
        <v>114.62241658057815</v>
      </c>
      <c r="AK44" s="49">
        <f t="shared" si="10"/>
        <v>96.451804880318008</v>
      </c>
      <c r="AL44" s="49">
        <f t="shared" si="10"/>
        <v>77.917780946052687</v>
      </c>
      <c r="AM44" s="49">
        <f t="shared" si="10"/>
        <v>59.013076533102044</v>
      </c>
      <c r="AN44" s="49">
        <f t="shared" si="10"/>
        <v>39.730278031892382</v>
      </c>
      <c r="AO44" s="49">
        <f t="shared" si="10"/>
        <v>20.061823560658532</v>
      </c>
    </row>
    <row r="45" spans="3:41" x14ac:dyDescent="0.3">
      <c r="C45" s="40" t="s">
        <v>73</v>
      </c>
    </row>
    <row r="46" spans="3:41" x14ac:dyDescent="0.3">
      <c r="D46" s="34" t="s">
        <v>75</v>
      </c>
      <c r="E46" s="48">
        <f>NPV($E$15,F46:AO46)*(1+$E$15)</f>
        <v>952.12742089930043</v>
      </c>
      <c r="F46" s="49">
        <f>(F8-F19)*$H$13</f>
        <v>41.468789999999998</v>
      </c>
      <c r="G46" s="49">
        <f t="shared" ref="G46:Y46" si="11">(G8-G19)*$H$13</f>
        <v>49.762548000000002</v>
      </c>
      <c r="H46" s="49">
        <f t="shared" si="11"/>
        <v>59.715057600000002</v>
      </c>
      <c r="I46" s="49">
        <f t="shared" si="11"/>
        <v>71.658069120000008</v>
      </c>
      <c r="J46" s="49">
        <f t="shared" si="11"/>
        <v>85.989682943999995</v>
      </c>
      <c r="K46" s="49">
        <f t="shared" si="11"/>
        <v>87.709476602879988</v>
      </c>
      <c r="L46" s="49">
        <f t="shared" si="11"/>
        <v>89.463666134937597</v>
      </c>
      <c r="M46" s="49">
        <f t="shared" si="11"/>
        <v>91.252939457636359</v>
      </c>
      <c r="N46" s="49">
        <f t="shared" si="11"/>
        <v>93.077998246789093</v>
      </c>
      <c r="O46" s="49">
        <f t="shared" si="11"/>
        <v>94.939558211724886</v>
      </c>
      <c r="P46" s="49">
        <f t="shared" si="11"/>
        <v>96.838349375959382</v>
      </c>
      <c r="Q46" s="49">
        <f t="shared" si="11"/>
        <v>98.775116363478574</v>
      </c>
      <c r="R46" s="49">
        <f t="shared" si="11"/>
        <v>100.75061869074815</v>
      </c>
      <c r="S46" s="49">
        <f t="shared" si="11"/>
        <v>102.76563106456312</v>
      </c>
      <c r="T46" s="49">
        <f t="shared" si="11"/>
        <v>104.82094368585439</v>
      </c>
      <c r="U46" s="49">
        <f t="shared" si="11"/>
        <v>106.91736255957149</v>
      </c>
      <c r="V46" s="49">
        <f t="shared" si="11"/>
        <v>109.05570981076292</v>
      </c>
      <c r="W46" s="49">
        <f t="shared" si="11"/>
        <v>111.23682400697817</v>
      </c>
      <c r="X46" s="49">
        <f t="shared" si="11"/>
        <v>113.46156048711774</v>
      </c>
      <c r="Y46" s="49">
        <f t="shared" si="11"/>
        <v>115.73079169686009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62</v>
      </c>
      <c r="E47" s="48"/>
      <c r="F47" s="49">
        <f t="shared" ref="F47" si="12">E47+F46-F69</f>
        <v>41.468789999999998</v>
      </c>
      <c r="G47" s="49">
        <f t="shared" ref="G47" si="13">F47+G46-G69</f>
        <v>88.639538625</v>
      </c>
      <c r="H47" s="49">
        <f t="shared" ref="H47" si="14">G47+H46-H69</f>
        <v>142.65263759999999</v>
      </c>
      <c r="I47" s="49">
        <f t="shared" ref="I47" si="15">H47+I46-I69</f>
        <v>204.87655699499999</v>
      </c>
      <c r="J47" s="49">
        <f t="shared" ref="J47" si="16">I47+J46-J69</f>
        <v>276.95346089399999</v>
      </c>
      <c r="K47" s="49">
        <f t="shared" ref="K47" si="17">J47+K46-K69</f>
        <v>345.37580326787997</v>
      </c>
      <c r="L47" s="49">
        <f t="shared" ref="L47" si="18">K47+L46-L69</f>
        <v>410.07049288613757</v>
      </c>
      <c r="M47" s="49">
        <f t="shared" ref="M47" si="19">L47+M46-M69</f>
        <v>470.96297669366032</v>
      </c>
      <c r="N47" s="49">
        <f t="shared" ref="N47" si="20">M47+N46-N69</f>
        <v>527.97721057423348</v>
      </c>
      <c r="O47" s="49">
        <f t="shared" ref="O47" si="21">N47+O46-O69</f>
        <v>581.03562952931816</v>
      </c>
      <c r="P47" s="49">
        <f t="shared" ref="P47" si="22">O47+P46-P69</f>
        <v>630.05911726040461</v>
      </c>
      <c r="Q47" s="49">
        <f t="shared" ref="Q47" si="23">P47+Q46-Q69</f>
        <v>674.96697514301275</v>
      </c>
      <c r="R47" s="49">
        <f t="shared" ref="R47" si="24">Q47+R46-R69</f>
        <v>715.67689058017311</v>
      </c>
      <c r="S47" s="49">
        <f t="shared" ref="S47" si="25">R47+S46-S69</f>
        <v>752.10490472297658</v>
      </c>
      <c r="T47" s="49">
        <f t="shared" ref="T47" si="26">S47+T46-T69</f>
        <v>784.1653795455361</v>
      </c>
      <c r="U47" s="49">
        <f t="shared" ref="U47" si="27">T47+U46-U69</f>
        <v>811.77096426144692</v>
      </c>
      <c r="V47" s="49">
        <f t="shared" ref="V47" si="28">U47+V46-V69</f>
        <v>834.83256106857584</v>
      </c>
      <c r="W47" s="49">
        <f t="shared" ref="W47" si="29">V47+W46-W69</f>
        <v>855.85108958374735</v>
      </c>
      <c r="X47" s="49">
        <f t="shared" ref="X47" si="30">W47+X46-X69</f>
        <v>875.25221232862236</v>
      </c>
      <c r="Y47" s="49">
        <f t="shared" ref="Y47" si="31">X47+Y46-Y69</f>
        <v>893.56340985279485</v>
      </c>
      <c r="Z47" s="49">
        <f t="shared" ref="Z47" si="32">Y47+Z46-Z69</f>
        <v>793.38927051905353</v>
      </c>
      <c r="AA47" s="49">
        <f t="shared" ref="AA47" si="33">Z47+AA46-AA69</f>
        <v>698.58948636931211</v>
      </c>
      <c r="AB47" s="49">
        <f t="shared" ref="AB47" si="34">AA47+AB46-AB69</f>
        <v>609.27154450725072</v>
      </c>
      <c r="AC47" s="49">
        <f t="shared" ref="AC47" si="35">AB47+AC46-AC69</f>
        <v>525.54508177862294</v>
      </c>
      <c r="AD47" s="49">
        <f t="shared" ref="AD47" si="36">AC47+AD46-AD69</f>
        <v>447.52192776609746</v>
      </c>
      <c r="AE47" s="49">
        <f t="shared" ref="AE47" si="37">AD47+AE46-AE69</f>
        <v>375.31614864399626</v>
      </c>
      <c r="AF47" s="49">
        <f t="shared" ref="AF47" si="38">AE47+AF46-AF69</f>
        <v>309.04409191012786</v>
      </c>
      <c r="AG47" s="49">
        <f t="shared" ref="AG47" si="39">AF47+AG46-AG69</f>
        <v>248.82443201225695</v>
      </c>
      <c r="AH47" s="49">
        <f t="shared" ref="AH47" si="40">AG47+AH46-AH69</f>
        <v>194.77821688710344</v>
      </c>
      <c r="AI47" s="49">
        <f t="shared" ref="AI47" si="41">AH47+AI46-AI69</f>
        <v>147.02891543012169</v>
      </c>
      <c r="AJ47" s="49">
        <f t="shared" ref="AJ47" si="42">AI47+AJ46-AJ69</f>
        <v>105.70246591467514</v>
      </c>
      <c r="AK47" s="49">
        <f t="shared" ref="AK47" si="43">AJ47+AK46-AK69</f>
        <v>70.927325379594492</v>
      </c>
      <c r="AL47" s="49">
        <f t="shared" ref="AL47" si="44">AK47+AL46-AL69</f>
        <v>42.834520004487061</v>
      </c>
      <c r="AM47" s="49">
        <f t="shared" ref="AM47" si="45">AL47+AM46-AM69</f>
        <v>21.55769649255231</v>
      </c>
      <c r="AN47" s="49">
        <f t="shared" ref="AN47" si="46">AM47+AN46-AN69</f>
        <v>7.2331744810536946</v>
      </c>
      <c r="AO47" s="49">
        <f t="shared" ref="AO47" si="47">AN47+AO46-AO69</f>
        <v>-6.1284310959308641E-14</v>
      </c>
    </row>
    <row r="48" spans="3:41" x14ac:dyDescent="0.3">
      <c r="C48" s="40" t="s">
        <v>74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10</v>
      </c>
      <c r="E49" s="48">
        <f>NPV($E$15,F49:AO49)*(1+$E$15)</f>
        <v>26.245226752799937</v>
      </c>
      <c r="F49" s="49"/>
      <c r="G49" s="49">
        <f>IF(G$18-F$18&lt;=$E$16,F$46/$E$16,0)</f>
        <v>2.5917993749999999</v>
      </c>
      <c r="H49" s="49">
        <f>IF(H$18-F$18&lt;=$E$16,F$46/$E$16,0)</f>
        <v>2.5917993749999999</v>
      </c>
      <c r="I49" s="49">
        <f>IF(I$18-F$18&lt;=$E$16,F$46/$E$16,0)</f>
        <v>2.5917993749999999</v>
      </c>
      <c r="J49" s="49">
        <f>IF(J$18-F$18&lt;=$E$16,F$46/$E$16,0)</f>
        <v>2.5917993749999999</v>
      </c>
      <c r="K49" s="49">
        <f>IF(K$18-F$18&lt;=$E$16,F$46/$E$16,0)</f>
        <v>2.5917993749999999</v>
      </c>
      <c r="L49" s="49">
        <f>IF(L$18-F$18&lt;=$E$16,F$46/$E$16,0)</f>
        <v>2.5917993749999999</v>
      </c>
      <c r="M49" s="49">
        <f>IF(M$18-F$18&lt;=$E$16,F$46/$E$16,0)</f>
        <v>2.5917993749999999</v>
      </c>
      <c r="N49" s="49">
        <f>IF(N$18-F$18&lt;=$E$16,F$46/$E$16,0)</f>
        <v>2.5917993749999999</v>
      </c>
      <c r="O49" s="49">
        <f>IF(O$18-F$18&lt;=$E$16,F$46/$E$16,0)</f>
        <v>2.5917993749999999</v>
      </c>
      <c r="P49" s="49">
        <f>IF(P$18-F$18&lt;=$E$16,F$46/$E$16,0)</f>
        <v>2.5917993749999999</v>
      </c>
      <c r="Q49" s="49">
        <f>IF(Q$18-F$18&lt;=$E$16,F$46/$E$16,0)</f>
        <v>2.5917993749999999</v>
      </c>
      <c r="R49" s="49">
        <f>IF(R$18-F$18&lt;=$E$16,F$46/$E$16,0)</f>
        <v>2.5917993749999999</v>
      </c>
      <c r="S49" s="49">
        <f>IF(S$18-F$18&lt;=$E$16,F$46/$E$16,0)</f>
        <v>2.5917993749999999</v>
      </c>
      <c r="T49" s="49">
        <f>IF(T$18-F$18&lt;=$E$16,F$46/$E$16,0)</f>
        <v>2.5917993749999999</v>
      </c>
      <c r="U49" s="49">
        <f>IF(U$18-F$18&lt;=$E$16,F$46/$E$16,0)</f>
        <v>2.5917993749999999</v>
      </c>
      <c r="V49" s="49">
        <f>IF(V$18-F$18&lt;=$E$16,F$46/$E$16,0)</f>
        <v>2.5917993749999999</v>
      </c>
      <c r="W49" s="49"/>
      <c r="X49" s="49"/>
      <c r="Y49" s="49"/>
    </row>
    <row r="50" spans="4:37" x14ac:dyDescent="0.3">
      <c r="D50" s="34" t="s">
        <v>11</v>
      </c>
      <c r="E50" s="48">
        <f t="shared" ref="E50:E69" si="48">NPV($E$15,F50:AO50)*(1+$E$15)</f>
        <v>31.494272103359926</v>
      </c>
      <c r="F50" s="49"/>
      <c r="G50" s="49"/>
      <c r="H50" s="49">
        <f>IF(H$18-G$18&lt;=$E$16,G$46/$E$16,0)</f>
        <v>3.1101592500000002</v>
      </c>
      <c r="I50" s="49">
        <f>IF(I$18-G$18&lt;=$E$16,G$46/$E$16,0)</f>
        <v>3.1101592500000002</v>
      </c>
      <c r="J50" s="49">
        <f>IF(J$18-G$18&lt;=$E$16,G$46/$E$16,0)</f>
        <v>3.1101592500000002</v>
      </c>
      <c r="K50" s="49">
        <f>IF(K$18-G$18&lt;=$E$16,G$46/$E$16,0)</f>
        <v>3.1101592500000002</v>
      </c>
      <c r="L50" s="49">
        <f>IF(L$18-G$18&lt;=$E$16,G$46/$E$16,0)</f>
        <v>3.1101592500000002</v>
      </c>
      <c r="M50" s="49">
        <f>IF(M$18-G$18&lt;=$E$16,G$46/$E$16,0)</f>
        <v>3.1101592500000002</v>
      </c>
      <c r="N50" s="49">
        <f>IF(N$18-G$18&lt;=$E$16,G$46/$E$16,0)</f>
        <v>3.1101592500000002</v>
      </c>
      <c r="O50" s="49">
        <f>IF(O$18-G$18&lt;=$E$16,G$46/$E$16,0)</f>
        <v>3.1101592500000002</v>
      </c>
      <c r="P50" s="49">
        <f>IF(P$18-G$18&lt;=$E$16,G$46/$E$16,0)</f>
        <v>3.1101592500000002</v>
      </c>
      <c r="Q50" s="49">
        <f>IF(Q$18-G$18&lt;=$E$16,G$46/$E$16,0)</f>
        <v>3.1101592500000002</v>
      </c>
      <c r="R50" s="49">
        <f>IF(R$18-G$18&lt;=$E$16,G$46/$E$16,0)</f>
        <v>3.1101592500000002</v>
      </c>
      <c r="S50" s="49">
        <f>IF(S$18-G$18&lt;=$E$16,G$46/$E$16,0)</f>
        <v>3.1101592500000002</v>
      </c>
      <c r="T50" s="49">
        <f>IF(T$18-G$18&lt;=$E$16,G$46/$E$16,0)</f>
        <v>3.1101592500000002</v>
      </c>
      <c r="U50" s="49">
        <f>IF(U$18-G$18&lt;=$E$16,G$46/$E$16,0)</f>
        <v>3.1101592500000002</v>
      </c>
      <c r="V50" s="49">
        <f>IF(V$18-G$18&lt;=$E$16,G$46/$E$16,0)</f>
        <v>3.1101592500000002</v>
      </c>
      <c r="W50" s="49">
        <f>IF(W$18-G$18&lt;=$E$16,G$46/$E$16,0)</f>
        <v>3.1101592500000002</v>
      </c>
      <c r="X50" s="49"/>
      <c r="Y50" s="49"/>
    </row>
    <row r="51" spans="4:37" x14ac:dyDescent="0.3">
      <c r="D51" s="34" t="s">
        <v>12</v>
      </c>
      <c r="E51" s="48">
        <f t="shared" si="48"/>
        <v>37.793126524031905</v>
      </c>
      <c r="F51" s="49"/>
      <c r="G51" s="49"/>
      <c r="H51" s="49"/>
      <c r="I51" s="49">
        <f>IF(I$18-H$18&lt;=$E$16,H$46/$E$16,0)</f>
        <v>3.7321911000000001</v>
      </c>
      <c r="J51" s="49">
        <f>IF(J$18-H$18&lt;=$E$16,H$46/$E$16,0)</f>
        <v>3.7321911000000001</v>
      </c>
      <c r="K51" s="49">
        <f>IF(K$18-H$18&lt;=$E$16,H$46/$E$16,0)</f>
        <v>3.7321911000000001</v>
      </c>
      <c r="L51" s="49">
        <f>IF(L$18-H$18&lt;=$E$16,H$46/$E$16,0)</f>
        <v>3.7321911000000001</v>
      </c>
      <c r="M51" s="49">
        <f>IF(M$18-H$18&lt;=$E$16,H$46/$E$16,0)</f>
        <v>3.7321911000000001</v>
      </c>
      <c r="N51" s="49">
        <f>IF(N$18-H$18&lt;=$E$16,H$46/$E$16,0)</f>
        <v>3.7321911000000001</v>
      </c>
      <c r="O51" s="49">
        <f>IF(O$18-H$18&lt;=$E$16,H$46/$E$16,0)</f>
        <v>3.7321911000000001</v>
      </c>
      <c r="P51" s="49">
        <f>IF(P$18-H$18&lt;=$E$16,H$46/$E$16,0)</f>
        <v>3.7321911000000001</v>
      </c>
      <c r="Q51" s="49">
        <f>IF(Q$18-H$18&lt;=$E$16,H$46/$E$16,0)</f>
        <v>3.7321911000000001</v>
      </c>
      <c r="R51" s="49">
        <f>IF(R$18-H$18&lt;=$E$16,H$46/$E$16,0)</f>
        <v>3.7321911000000001</v>
      </c>
      <c r="S51" s="49">
        <f>IF(S$18-H$18&lt;=$E$16,H$46/$E$16,0)</f>
        <v>3.7321911000000001</v>
      </c>
      <c r="T51" s="49">
        <f>IF(T$18-H$18&lt;=$E$16,H$46/$E$16,0)</f>
        <v>3.7321911000000001</v>
      </c>
      <c r="U51" s="49">
        <f>IF(U$18-H$18&lt;=$E$16,H$46/$E$16,0)</f>
        <v>3.7321911000000001</v>
      </c>
      <c r="V51" s="49">
        <f>IF(V$18-H$18&lt;=$E$16,H$46/$E$16,0)</f>
        <v>3.7321911000000001</v>
      </c>
      <c r="W51" s="49">
        <f>IF(W$18-H$18&lt;=$E$16,H$46/$E$16,0)</f>
        <v>3.7321911000000001</v>
      </c>
      <c r="X51" s="49">
        <f>IF(X$18-H$18&lt;=$E$16,H$46/$E$16,0)</f>
        <v>3.7321911000000001</v>
      </c>
      <c r="Y51" s="49"/>
    </row>
    <row r="52" spans="4:37" x14ac:dyDescent="0.3">
      <c r="D52" s="34" t="s">
        <v>13</v>
      </c>
      <c r="E52" s="48">
        <f t="shared" si="48"/>
        <v>45.351751828838289</v>
      </c>
      <c r="F52" s="49"/>
      <c r="G52" s="49"/>
      <c r="H52" s="49"/>
      <c r="I52" s="49"/>
      <c r="J52" s="49">
        <f>IF(J$18-I$18&lt;=$E$16,I$46/$E$16,0)</f>
        <v>4.4786293200000005</v>
      </c>
      <c r="K52" s="49">
        <f>IF(K$18-I$18&lt;=$E$16,I$46/$E$16,0)</f>
        <v>4.4786293200000005</v>
      </c>
      <c r="L52" s="49">
        <f>IF(L$18-I$18&lt;=$E$16,I$46/$E$16,0)</f>
        <v>4.4786293200000005</v>
      </c>
      <c r="M52" s="49">
        <f>IF(M$18-I$18&lt;=$E$16,I$46/$E$16,0)</f>
        <v>4.4786293200000005</v>
      </c>
      <c r="N52" s="49">
        <f>IF(N$18-I$18&lt;=$E$16,I$46/$E$16,0)</f>
        <v>4.4786293200000005</v>
      </c>
      <c r="O52" s="49">
        <f>IF(O$18-I$18&lt;=$E$16,I$46/$E$16,0)</f>
        <v>4.4786293200000005</v>
      </c>
      <c r="P52" s="49">
        <f>IF(P$18-I$18&lt;=$E$16,I$46/$E$16,0)</f>
        <v>4.4786293200000005</v>
      </c>
      <c r="Q52" s="49">
        <f>IF(Q$18-I$18&lt;=$E$16,I$46/$E$16,0)</f>
        <v>4.4786293200000005</v>
      </c>
      <c r="R52" s="49">
        <f>IF(R$18-I$18&lt;=$E$16,I$46/$E$16,0)</f>
        <v>4.4786293200000005</v>
      </c>
      <c r="S52" s="49">
        <f>IF(S$18-I$18&lt;=$E$16,I$46/$E$16,0)</f>
        <v>4.4786293200000005</v>
      </c>
      <c r="T52" s="49">
        <f>IF(T$18-I$18&lt;=$E$16,I$46/$E$16,0)</f>
        <v>4.4786293200000005</v>
      </c>
      <c r="U52" s="49">
        <f>IF(U$18-I$18&lt;=$E$16,I$46/$E$16,0)</f>
        <v>4.4786293200000005</v>
      </c>
      <c r="V52" s="49">
        <f>IF(V$18-I$18&lt;=$E$16,I$46/$E$16,0)</f>
        <v>4.4786293200000005</v>
      </c>
      <c r="W52" s="49">
        <f>IF(W$18-I$18&lt;=$E$16,I$46/$E$16,0)</f>
        <v>4.4786293200000005</v>
      </c>
      <c r="X52" s="49">
        <f>IF(X$18-I$18&lt;=$E$16,I$46/$E$16,0)</f>
        <v>4.4786293200000005</v>
      </c>
      <c r="Y52" s="49">
        <f>IF(Y$18-I$18&lt;=$E$16,I$46/$E$16,0)</f>
        <v>4.4786293200000005</v>
      </c>
    </row>
    <row r="53" spans="4:37" x14ac:dyDescent="0.3">
      <c r="D53" s="51" t="s">
        <v>14</v>
      </c>
      <c r="E53" s="52">
        <f t="shared" si="48"/>
        <v>54.422102194605934</v>
      </c>
      <c r="F53" s="53"/>
      <c r="G53" s="53"/>
      <c r="H53" s="53"/>
      <c r="I53" s="53"/>
      <c r="J53" s="53"/>
      <c r="K53" s="49">
        <f>IF(K$18-J$18&lt;=$E$16,J$46/$E$16,0)</f>
        <v>5.3743551839999997</v>
      </c>
      <c r="L53" s="49">
        <f>IF(L$18-J$18&lt;=$E$16,J$46/$E$16,0)</f>
        <v>5.3743551839999997</v>
      </c>
      <c r="M53" s="49">
        <f>IF(M$18-J$18&lt;=$E$16,J$46/$E$16,0)</f>
        <v>5.3743551839999997</v>
      </c>
      <c r="N53" s="49">
        <f>IF(N$18-J$18&lt;=$E$16,J$46/$E$16,0)</f>
        <v>5.3743551839999997</v>
      </c>
      <c r="O53" s="49">
        <f>IF(O$18-J$18&lt;=$E$16,J$46/$E$16,0)</f>
        <v>5.3743551839999997</v>
      </c>
      <c r="P53" s="49">
        <f>IF(P$18-J$18&lt;=$E$16,J$46/$E$16,0)</f>
        <v>5.3743551839999997</v>
      </c>
      <c r="Q53" s="49">
        <f>IF(Q$18-J$18&lt;=$E$16,J$46/$E$16,0)</f>
        <v>5.3743551839999997</v>
      </c>
      <c r="R53" s="49">
        <f>IF(R$18-J$18&lt;=$E$16,J$46/$E$16,0)</f>
        <v>5.3743551839999997</v>
      </c>
      <c r="S53" s="49">
        <f>IF(S$18-J$18&lt;=$E$16,J$46/$E$16,0)</f>
        <v>5.3743551839999997</v>
      </c>
      <c r="T53" s="49">
        <f>IF(T$18-J$18&lt;=$E$16,J$46/$E$16,0)</f>
        <v>5.3743551839999997</v>
      </c>
      <c r="U53" s="49">
        <f>IF(U$18-J$18&lt;=$E$16,J$46/$E$16,0)</f>
        <v>5.3743551839999997</v>
      </c>
      <c r="V53" s="49">
        <f>IF(V$18-J$18&lt;=$E$16,J$46/$E$16,0)</f>
        <v>5.3743551839999997</v>
      </c>
      <c r="W53" s="49">
        <f>IF(W$18-J$18&lt;=$E$16,J$46/$E$16,0)</f>
        <v>5.3743551839999997</v>
      </c>
      <c r="X53" s="49">
        <f>IF(X$18-J$18&lt;=$E$16,J$46/$E$16,0)</f>
        <v>5.3743551839999997</v>
      </c>
      <c r="Y53" s="49">
        <f>IF(Y$18-J$18&lt;=$E$16,J$46/$E$16,0)</f>
        <v>5.3743551839999997</v>
      </c>
      <c r="Z53" s="49">
        <f>IF(Z$18-J$18&lt;=$E$16,J$46/$E$16,0)</f>
        <v>5.3743551839999997</v>
      </c>
    </row>
    <row r="54" spans="4:37" x14ac:dyDescent="0.3">
      <c r="D54" s="51" t="s">
        <v>18</v>
      </c>
      <c r="E54" s="52">
        <f t="shared" si="48"/>
        <v>55.510544238498063</v>
      </c>
      <c r="F54" s="53"/>
      <c r="G54" s="53"/>
      <c r="H54" s="53"/>
      <c r="I54" s="53"/>
      <c r="J54" s="53"/>
      <c r="K54" s="42"/>
      <c r="L54" s="49">
        <f>IF(L$18-K$18&lt;=$E$16,K$46/$E$16,0)</f>
        <v>5.4818422876799993</v>
      </c>
      <c r="M54" s="49">
        <f>IF(M$18-K$18&lt;=$E$16,K$46/$E$16,0)</f>
        <v>5.4818422876799993</v>
      </c>
      <c r="N54" s="49">
        <f>IF(N$18-K$18&lt;=$E$16,K$46/$E$16,0)</f>
        <v>5.4818422876799993</v>
      </c>
      <c r="O54" s="49">
        <f>IF(O$18-K$18&lt;=$E$16,K$46/$E$16,0)</f>
        <v>5.4818422876799993</v>
      </c>
      <c r="P54" s="49">
        <f>IF(P$18-K$18&lt;=$E$16,K$46/$E$16,0)</f>
        <v>5.4818422876799993</v>
      </c>
      <c r="Q54" s="49">
        <f>IF(Q$18-K$18&lt;=$E$16,K$46/$E$16,0)</f>
        <v>5.4818422876799993</v>
      </c>
      <c r="R54" s="49">
        <f>IF(R$18-K$18&lt;=$E$16,K$46/$E$16,0)</f>
        <v>5.4818422876799993</v>
      </c>
      <c r="S54" s="49">
        <f>IF(S$18-K$18&lt;=$E$16,K$46/$E$16,0)</f>
        <v>5.4818422876799993</v>
      </c>
      <c r="T54" s="49">
        <f>IF(T$18-K$18&lt;=$E$16,K$46/$E$16,0)</f>
        <v>5.4818422876799993</v>
      </c>
      <c r="U54" s="49">
        <f>IF(U$18-K$18&lt;=$E$16,K$46/$E$16,0)</f>
        <v>5.4818422876799993</v>
      </c>
      <c r="V54" s="49">
        <f>IF(V$18-K$18&lt;=$E$16,K$46/$E$16,0)</f>
        <v>5.4818422876799993</v>
      </c>
      <c r="W54" s="49">
        <f>IF(W$18-K$18&lt;=$E$16,K$46/$E$16,0)</f>
        <v>5.4818422876799993</v>
      </c>
      <c r="X54" s="49">
        <f>IF(X$18-K$18&lt;=$E$16,K$46/$E$16,0)</f>
        <v>5.4818422876799993</v>
      </c>
      <c r="Y54" s="49">
        <f>IF(Y$18-K$18&lt;=$E$16,K$46/$E$16,0)</f>
        <v>5.4818422876799993</v>
      </c>
      <c r="Z54" s="49">
        <f>IF(Z$18-K$18&lt;=$E$16,K$46/$E$16,0)</f>
        <v>5.4818422876799993</v>
      </c>
      <c r="AA54" s="49">
        <f>IF(AA$18-K$18&lt;=$E$16,K$46/$E$16,0)</f>
        <v>5.4818422876799993</v>
      </c>
    </row>
    <row r="55" spans="4:37" x14ac:dyDescent="0.3">
      <c r="D55" s="51" t="s">
        <v>19</v>
      </c>
      <c r="E55" s="52">
        <f t="shared" si="48"/>
        <v>56.620755123268019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5.5914791334335998</v>
      </c>
      <c r="N55" s="49">
        <f>IF(N$18-L$18&lt;=$E$16,L$46/$E$16,0)</f>
        <v>5.5914791334335998</v>
      </c>
      <c r="O55" s="49">
        <f>IF(O$18-L$18&lt;=$E$16,L$46/$E$16,0)</f>
        <v>5.5914791334335998</v>
      </c>
      <c r="P55" s="49">
        <f>IF(P$18-L$18&lt;=$E$16,L$46/$E$16,0)</f>
        <v>5.5914791334335998</v>
      </c>
      <c r="Q55" s="49">
        <f>IF(Q$18-L$18&lt;=$E$16,L$46/$E$16,0)</f>
        <v>5.5914791334335998</v>
      </c>
      <c r="R55" s="49">
        <f>IF(R$18-L$18&lt;=$E$16,L$46/$E$16,0)</f>
        <v>5.5914791334335998</v>
      </c>
      <c r="S55" s="49">
        <f>IF(S$18-L$18&lt;=$E$16,L$46/$E$16,0)</f>
        <v>5.5914791334335998</v>
      </c>
      <c r="T55" s="49">
        <f>IF(T$18-L$18&lt;=$E$16,L$46/$E$16,0)</f>
        <v>5.5914791334335998</v>
      </c>
      <c r="U55" s="49">
        <f>IF(U$18-L$18&lt;=$E$16,L$46/$E$16,0)</f>
        <v>5.5914791334335998</v>
      </c>
      <c r="V55" s="49">
        <f>IF(V$18-L$18&lt;=$E$16,L$46/$E$16,0)</f>
        <v>5.5914791334335998</v>
      </c>
      <c r="W55" s="49">
        <f>IF(W$18-L$18&lt;=$E$16,L$46/$E$16,0)</f>
        <v>5.5914791334335998</v>
      </c>
      <c r="X55" s="49">
        <f>IF(X$18-L$18&lt;=$E$16,L$46/$E$16,0)</f>
        <v>5.5914791334335998</v>
      </c>
      <c r="Y55" s="49">
        <f>IF(Y$18-L$18&lt;=$E$16,L$46/$E$16,0)</f>
        <v>5.5914791334335998</v>
      </c>
      <c r="Z55" s="49">
        <f>IF(Z$18-L$18&lt;=$E$16,L$46/$E$16,0)</f>
        <v>5.5914791334335998</v>
      </c>
      <c r="AA55" s="49">
        <f>IF(AA$18-L$18&lt;=$E$16,L$46/$E$16,0)</f>
        <v>5.5914791334335998</v>
      </c>
      <c r="AB55" s="49">
        <f>IF(AB$18-L$18&lt;=$E$16,L$46/$E$16,0)</f>
        <v>5.5914791334335998</v>
      </c>
    </row>
    <row r="56" spans="4:37" x14ac:dyDescent="0.3">
      <c r="D56" s="51" t="s">
        <v>20</v>
      </c>
      <c r="E56" s="52">
        <f t="shared" si="48"/>
        <v>57.753170225733385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5.7033087161022724</v>
      </c>
      <c r="O56" s="49">
        <f>IF(O$18-M$18&lt;=$E$16,M$46/$E$16,0)</f>
        <v>5.7033087161022724</v>
      </c>
      <c r="P56" s="49">
        <f>IF(P$18-M$18&lt;=$E$16,M$46/$E$16,0)</f>
        <v>5.7033087161022724</v>
      </c>
      <c r="Q56" s="49">
        <f>IF(Q$18-M$18&lt;=$E$16,M$46/$E$16,0)</f>
        <v>5.7033087161022724</v>
      </c>
      <c r="R56" s="49">
        <f>IF(R$18-M$18&lt;=$E$16,M$46/$E$16,0)</f>
        <v>5.7033087161022724</v>
      </c>
      <c r="S56" s="49">
        <f>IF(S$18-M$18&lt;=$E$16,M$46/$E$16,0)</f>
        <v>5.7033087161022724</v>
      </c>
      <c r="T56" s="49">
        <f>IF(T$18-M$18&lt;=$E$16,M$46/$E$16,0)</f>
        <v>5.7033087161022724</v>
      </c>
      <c r="U56" s="49">
        <f>IF(U$18-M$18&lt;=$E$16,M$46/$E$16,0)</f>
        <v>5.7033087161022724</v>
      </c>
      <c r="V56" s="49">
        <f>IF(V$18-M$18&lt;=$E$16,M$46/$E$16,0)</f>
        <v>5.7033087161022724</v>
      </c>
      <c r="W56" s="49">
        <f>IF(W$18-M$18&lt;=$E$16,M$46/$E$16,0)</f>
        <v>5.7033087161022724</v>
      </c>
      <c r="X56" s="49">
        <f>IF(X$18-M$18&lt;=$E$16,M$46/$E$16,0)</f>
        <v>5.7033087161022724</v>
      </c>
      <c r="Y56" s="49">
        <f>IF(Y$18-M$18&lt;=$E$16,M$46/$E$16,0)</f>
        <v>5.7033087161022724</v>
      </c>
      <c r="Z56" s="49">
        <f>IF(Z$18-M$18&lt;=$E$16,M$46/$E$16,0)</f>
        <v>5.7033087161022724</v>
      </c>
      <c r="AA56" s="49">
        <f>IF(AA$18-M$18&lt;=$E$16,M$46/$E$16,0)</f>
        <v>5.7033087161022724</v>
      </c>
      <c r="AB56" s="49">
        <f>IF(AB$18-M$18&lt;=$E$16,M$46/$E$16,0)</f>
        <v>5.7033087161022724</v>
      </c>
      <c r="AC56" s="49">
        <f>IF(AC$18-M$18&lt;=$E$16,M$46/$E$16,0)</f>
        <v>5.7033087161022724</v>
      </c>
    </row>
    <row r="57" spans="4:37" x14ac:dyDescent="0.3">
      <c r="D57" s="51" t="s">
        <v>21</v>
      </c>
      <c r="E57" s="52">
        <f t="shared" si="48"/>
        <v>58.908233630248063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5.8173748904243183</v>
      </c>
      <c r="P57" s="49">
        <f>IF(P$18-N$18&lt;=$E$16,N$46/$E$16,0)</f>
        <v>5.8173748904243183</v>
      </c>
      <c r="Q57" s="49">
        <f>IF(Q$18-N$18&lt;=$E$16,N$46/$E$16,0)</f>
        <v>5.8173748904243183</v>
      </c>
      <c r="R57" s="49">
        <f>IF(R$18-N$18&lt;=$E$16,N$46/$E$16,0)</f>
        <v>5.8173748904243183</v>
      </c>
      <c r="S57" s="49">
        <f>IF(S$18-N$18&lt;=$E$16,N$46/$E$16,0)</f>
        <v>5.8173748904243183</v>
      </c>
      <c r="T57" s="49">
        <f>IF(T$18-N$18&lt;=$E$16,N$46/$E$16,0)</f>
        <v>5.8173748904243183</v>
      </c>
      <c r="U57" s="49">
        <f>IF(U$18-N$18&lt;=$E$16,N$46/$E$16,0)</f>
        <v>5.8173748904243183</v>
      </c>
      <c r="V57" s="49">
        <f>IF(V$18-N$18&lt;=$E$16,N$46/$E$16,0)</f>
        <v>5.8173748904243183</v>
      </c>
      <c r="W57" s="49">
        <f>IF(W$18-N$18&lt;=$E$16,N$46/$E$16,0)</f>
        <v>5.8173748904243183</v>
      </c>
      <c r="X57" s="49">
        <f>IF(X$18-N$18&lt;=$E$16,N$46/$E$16,0)</f>
        <v>5.8173748904243183</v>
      </c>
      <c r="Y57" s="49">
        <f>IF(Y$18-N$18&lt;=$E$16,N$46/$E$16,0)</f>
        <v>5.8173748904243183</v>
      </c>
      <c r="Z57" s="49">
        <f>IF(Z$18-N$18&lt;=$E$16,N$46/$E$16,0)</f>
        <v>5.8173748904243183</v>
      </c>
      <c r="AA57" s="49">
        <f>IF(AA$18-N$18&lt;=$E$16,N$46/$E$16,0)</f>
        <v>5.8173748904243183</v>
      </c>
      <c r="AB57" s="49">
        <f>IF(AB$18-N$18&lt;=$E$16,N$46/$E$16,0)</f>
        <v>5.8173748904243183</v>
      </c>
      <c r="AC57" s="49">
        <f>IF(AC$18-N$18&lt;=$E$16,N$46/$E$16,0)</f>
        <v>5.8173748904243183</v>
      </c>
      <c r="AD57" s="49">
        <f>IF(AD$18-N$18&lt;=$E$16,N$46/$E$16,0)</f>
        <v>5.8173748904243183</v>
      </c>
    </row>
    <row r="58" spans="4:37" x14ac:dyDescent="0.3">
      <c r="D58" s="51" t="s">
        <v>22</v>
      </c>
      <c r="E58" s="52">
        <f t="shared" si="48"/>
        <v>60.086398302853041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5.9337223882328054</v>
      </c>
      <c r="Q58" s="49">
        <f>IF(Q$18-O$18&lt;=$E$16,O$46/$E$16,0)</f>
        <v>5.9337223882328054</v>
      </c>
      <c r="R58" s="49">
        <f>IF(R$18-O$18&lt;=$E$16,O$46/$E$16,0)</f>
        <v>5.9337223882328054</v>
      </c>
      <c r="S58" s="49">
        <f>IF(S$18-O$18&lt;=$E$16,O$46/$E$16,0)</f>
        <v>5.9337223882328054</v>
      </c>
      <c r="T58" s="49">
        <f>IF(T$18-O$18&lt;=$E$16,O$46/$E$16,0)</f>
        <v>5.9337223882328054</v>
      </c>
      <c r="U58" s="49">
        <f>IF(U$18-O$18&lt;=$E$16,O$46/$E$16,0)</f>
        <v>5.9337223882328054</v>
      </c>
      <c r="V58" s="49">
        <f>IF(V$18-O$18&lt;=$E$16,O$46/$E$16,0)</f>
        <v>5.9337223882328054</v>
      </c>
      <c r="W58" s="49">
        <f>IF(W$18-O$18&lt;=$E$16,O$46/$E$16,0)</f>
        <v>5.9337223882328054</v>
      </c>
      <c r="X58" s="49">
        <f>IF(X$18-O$18&lt;=$E$16,O$46/$E$16,0)</f>
        <v>5.9337223882328054</v>
      </c>
      <c r="Y58" s="49">
        <f>IF(Y$18-O$18&lt;=$E$16,O$46/$E$16,0)</f>
        <v>5.9337223882328054</v>
      </c>
      <c r="Z58" s="49">
        <f>IF(Z$18-O$18&lt;=$E$16,O$46/$E$16,0)</f>
        <v>5.9337223882328054</v>
      </c>
      <c r="AA58" s="49">
        <f>IF(AA$18-O$18&lt;=$E$16,O$46/$E$16,0)</f>
        <v>5.9337223882328054</v>
      </c>
      <c r="AB58" s="49">
        <f>IF(AB$18-O$18&lt;=$E$16,O$46/$E$16,0)</f>
        <v>5.9337223882328054</v>
      </c>
      <c r="AC58" s="49">
        <f>IF(AC$18-O$18&lt;=$E$16,O$46/$E$16,0)</f>
        <v>5.9337223882328054</v>
      </c>
      <c r="AD58" s="49">
        <f>IF(AD$18-O$18&lt;=$E$16,O$46/$E$16,0)</f>
        <v>5.9337223882328054</v>
      </c>
      <c r="AE58" s="49">
        <f>IF(AE$18-O$18&lt;=$E$16,O$46/$E$16,0)</f>
        <v>5.9337223882328054</v>
      </c>
    </row>
    <row r="59" spans="4:37" x14ac:dyDescent="0.3">
      <c r="D59" s="51" t="s">
        <v>23</v>
      </c>
      <c r="E59" s="52">
        <f t="shared" si="48"/>
        <v>61.288126268910091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6.0523968359974614</v>
      </c>
      <c r="R59" s="49">
        <f>IF(R$18-P$18&lt;=$E$16,P$46/$E$16,0)</f>
        <v>6.0523968359974614</v>
      </c>
      <c r="S59" s="49">
        <f>IF(S$18-P$18&lt;=$E$16,P$46/$E$16,0)</f>
        <v>6.0523968359974614</v>
      </c>
      <c r="T59" s="49">
        <f>IF(T$18-P$18&lt;=$E$16,P$46/$E$16,0)</f>
        <v>6.0523968359974614</v>
      </c>
      <c r="U59" s="49">
        <f>IF(U$18-P$18&lt;=$E$16,P$46/$E$16,0)</f>
        <v>6.0523968359974614</v>
      </c>
      <c r="V59" s="49">
        <f>IF(V$18-P$18&lt;=$E$16,P$46/$E$16,0)</f>
        <v>6.0523968359974614</v>
      </c>
      <c r="W59" s="49">
        <f>IF(W$18-P$18&lt;=$E$16,P$46/$E$16,0)</f>
        <v>6.0523968359974614</v>
      </c>
      <c r="X59" s="49">
        <f>IF(X$18-P$18&lt;=$E$16,P$46/$E$16,0)</f>
        <v>6.0523968359974614</v>
      </c>
      <c r="Y59" s="49">
        <f>IF(Y$18-P$18&lt;=$E$16,P$46/$E$16,0)</f>
        <v>6.0523968359974614</v>
      </c>
      <c r="Z59" s="49">
        <f>IF(Z$18-P$18&lt;=$E$16,P$46/$E$16,0)</f>
        <v>6.0523968359974614</v>
      </c>
      <c r="AA59" s="49">
        <f>IF(AA$18-P$18&lt;=$E$16,P$46/$E$16,0)</f>
        <v>6.0523968359974614</v>
      </c>
      <c r="AB59" s="49">
        <f>IF(AB$18-P$18&lt;=$E$16,P$46/$E$16,0)</f>
        <v>6.0523968359974614</v>
      </c>
      <c r="AC59" s="49">
        <f>IF(AC$18-P$18&lt;=$E$16,P$46/$E$16,0)</f>
        <v>6.0523968359974614</v>
      </c>
      <c r="AD59" s="49">
        <f>IF(AD$18-P$18&lt;=$E$16,P$46/$E$16,0)</f>
        <v>6.0523968359974614</v>
      </c>
      <c r="AE59" s="49">
        <f>IF(AE$18-P$18&lt;=$E$16,P$46/$E$16,0)</f>
        <v>6.0523968359974614</v>
      </c>
      <c r="AF59" s="49">
        <f>IF(AF$18-P$18&lt;=$E$16,P$46/$E$16,0)</f>
        <v>6.0523968359974614</v>
      </c>
    </row>
    <row r="60" spans="4:37" x14ac:dyDescent="0.3">
      <c r="D60" s="51" t="s">
        <v>24</v>
      </c>
      <c r="E60" s="52">
        <f t="shared" si="48"/>
        <v>62.513888794288292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6.1734447727174109</v>
      </c>
      <c r="S60" s="49">
        <f>IF(S$18-Q$18&lt;=$E$16,Q$46/$E$16,0)</f>
        <v>6.1734447727174109</v>
      </c>
      <c r="T60" s="49">
        <f>IF(T$18-Q$18&lt;=$E$16,Q$46/$E$16,0)</f>
        <v>6.1734447727174109</v>
      </c>
      <c r="U60" s="49">
        <f>IF(U$18-Q$18&lt;=$E$16,Q$46/$E$16,0)</f>
        <v>6.1734447727174109</v>
      </c>
      <c r="V60" s="49">
        <f>IF(V$18-Q$18&lt;=$E$16,Q$46/$E$16,0)</f>
        <v>6.1734447727174109</v>
      </c>
      <c r="W60" s="49">
        <f>IF(W$18-Q$18&lt;=$E$16,Q$46/$E$16,0)</f>
        <v>6.1734447727174109</v>
      </c>
      <c r="X60" s="49">
        <f>IF(X$18-Q$18&lt;=$E$16,Q$46/$E$16,0)</f>
        <v>6.1734447727174109</v>
      </c>
      <c r="Y60" s="49">
        <f>IF(Y$18-Q$18&lt;=$E$16,Q$46/$E$16,0)</f>
        <v>6.1734447727174109</v>
      </c>
      <c r="Z60" s="49">
        <f>IF(Z$18-Q$18&lt;=$E$16,Q$46/$E$16,0)</f>
        <v>6.1734447727174109</v>
      </c>
      <c r="AA60" s="49">
        <f>IF(AA$18-Q$18&lt;=$E$16,Q$46/$E$16,0)</f>
        <v>6.1734447727174109</v>
      </c>
      <c r="AB60" s="49">
        <f>IF(AB$18-Q$18&lt;=$E$16,Q$46/$E$16,0)</f>
        <v>6.1734447727174109</v>
      </c>
      <c r="AC60" s="49">
        <f>IF(AC$18-Q$18&lt;=$E$16,Q$46/$E$16,0)</f>
        <v>6.1734447727174109</v>
      </c>
      <c r="AD60" s="49">
        <f>IF(AD$18-Q$18&lt;=$E$16,Q$46/$E$16,0)</f>
        <v>6.1734447727174109</v>
      </c>
      <c r="AE60" s="49">
        <f>IF(AE$18-Q$18&lt;=$E$16,Q$46/$E$16,0)</f>
        <v>6.1734447727174109</v>
      </c>
      <c r="AF60" s="49">
        <f>IF(AF$18-Q$18&lt;=$E$16,Q$46/$E$16,0)</f>
        <v>6.1734447727174109</v>
      </c>
      <c r="AG60" s="49">
        <f>IF(AG$18-Q$18&lt;=$E$16,Q$46/$E$16,0)</f>
        <v>6.1734447727174109</v>
      </c>
    </row>
    <row r="61" spans="4:37" x14ac:dyDescent="0.3">
      <c r="D61" s="51" t="s">
        <v>25</v>
      </c>
      <c r="E61" s="52">
        <f t="shared" si="48"/>
        <v>63.764166570174076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6.2969136681717597</v>
      </c>
      <c r="T61" s="49">
        <f>IF(T$18-R$18&lt;=$E$16,R$46/$E$16,0)</f>
        <v>6.2969136681717597</v>
      </c>
      <c r="U61" s="49">
        <f>IF(U$18-R$18&lt;=$E$16,R$46/$E$16,0)</f>
        <v>6.2969136681717597</v>
      </c>
      <c r="V61" s="49">
        <f>IF(V$18-R$18&lt;=$E$16,R$46/$E$16,0)</f>
        <v>6.2969136681717597</v>
      </c>
      <c r="W61" s="49">
        <f>IF(W$18-R$18&lt;=$E$16,R$46/$E$16,0)</f>
        <v>6.2969136681717597</v>
      </c>
      <c r="X61" s="49">
        <f>IF(X$18-R$18&lt;=$E$16,R$46/$E$16,0)</f>
        <v>6.2969136681717597</v>
      </c>
      <c r="Y61" s="49">
        <f>IF(Y$18-R$18&lt;=$E$16,R$46/$E$16,0)</f>
        <v>6.2969136681717597</v>
      </c>
      <c r="Z61" s="49">
        <f>IF(Z$18-R$18&lt;=$E$16,R$46/$E$16,0)</f>
        <v>6.2969136681717597</v>
      </c>
      <c r="AA61" s="49">
        <f>IF(AA$18-R$18&lt;=$E$16,R$46/$E$16,0)</f>
        <v>6.2969136681717597</v>
      </c>
      <c r="AB61" s="49">
        <f>IF(AB$18-R$18&lt;=$E$16,R$46/$E$16,0)</f>
        <v>6.2969136681717597</v>
      </c>
      <c r="AC61" s="49">
        <f>IF(AC$18-R$18&lt;=$E$16,R$46/$E$16,0)</f>
        <v>6.2969136681717597</v>
      </c>
      <c r="AD61" s="49">
        <f>IF(AD$18-R$18&lt;=$E$16,R$46/$E$16,0)</f>
        <v>6.2969136681717597</v>
      </c>
      <c r="AE61" s="49">
        <f>IF(AE$18-R$18&lt;=$E$16,R$46/$E$16,0)</f>
        <v>6.2969136681717597</v>
      </c>
      <c r="AF61" s="49">
        <f>IF(AF$18-R$18&lt;=$E$16,R$46/$E$16,0)</f>
        <v>6.2969136681717597</v>
      </c>
      <c r="AG61" s="49">
        <f>IF(AG$18-R$18&lt;=$E$16,R$46/$E$16,0)</f>
        <v>6.2969136681717597</v>
      </c>
      <c r="AH61" s="49">
        <f>IF(AH$18-R$18&lt;=$E$16,R$46/$E$16,0)</f>
        <v>6.2969136681717597</v>
      </c>
    </row>
    <row r="62" spans="4:37" x14ac:dyDescent="0.3">
      <c r="D62" s="51" t="s">
        <v>26</v>
      </c>
      <c r="E62" s="52">
        <f t="shared" si="48"/>
        <v>65.039449901577555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6.4228519415351952</v>
      </c>
      <c r="U62" s="49">
        <f>IF(U$18-S$18&lt;=$E$16,S$46/$E$16,0)</f>
        <v>6.4228519415351952</v>
      </c>
      <c r="V62" s="49">
        <f>IF(V$18-S$18&lt;=$E$16,S$46/$E$16,0)</f>
        <v>6.4228519415351952</v>
      </c>
      <c r="W62" s="49">
        <f>IF(W$18-S$18&lt;=$E$16,S$46/$E$16,0)</f>
        <v>6.4228519415351952</v>
      </c>
      <c r="X62" s="49">
        <f>IF(X$18-S$18&lt;=$E$16,S$46/$E$16,0)</f>
        <v>6.4228519415351952</v>
      </c>
      <c r="Y62" s="49">
        <f>IF(Y$18-S$18&lt;=$E$16,S$46/$E$16,0)</f>
        <v>6.4228519415351952</v>
      </c>
      <c r="Z62" s="49">
        <f>IF(Z$18-S$18&lt;=$E$16,S$46/$E$16,0)</f>
        <v>6.4228519415351952</v>
      </c>
      <c r="AA62" s="49">
        <f>IF(AA$18-S$18&lt;=$E$16,S$46/$E$16,0)</f>
        <v>6.4228519415351952</v>
      </c>
      <c r="AB62" s="49">
        <f>IF(AB$18-S$18&lt;=$E$16,S$46/$E$16,0)</f>
        <v>6.4228519415351952</v>
      </c>
      <c r="AC62" s="49">
        <f>IF(AC$18-S$18&lt;=$E$16,S$46/$E$16,0)</f>
        <v>6.4228519415351952</v>
      </c>
      <c r="AD62" s="49">
        <f>IF(AD$18-S$18&lt;=$E$16,S$46/$E$16,0)</f>
        <v>6.4228519415351952</v>
      </c>
      <c r="AE62" s="49">
        <f>IF(AE$18-S$18&lt;=$E$16,S$46/$E$16,0)</f>
        <v>6.4228519415351952</v>
      </c>
      <c r="AF62" s="49">
        <f>IF(AF$18-S$18&lt;=$E$16,S$46/$E$16,0)</f>
        <v>6.4228519415351952</v>
      </c>
      <c r="AG62" s="49">
        <f>IF(AG$18-S$18&lt;=$E$16,S$46/$E$16,0)</f>
        <v>6.4228519415351952</v>
      </c>
      <c r="AH62" s="49">
        <f>IF(AH$18-S$18&lt;=$E$16,S$46/$E$16,0)</f>
        <v>6.4228519415351952</v>
      </c>
      <c r="AI62" s="49">
        <f>IF(AI$18-S$18&lt;=$E$16,S$46/$E$16,0)</f>
        <v>6.4228519415351952</v>
      </c>
    </row>
    <row r="63" spans="4:37" x14ac:dyDescent="0.3">
      <c r="D63" s="51" t="s">
        <v>27</v>
      </c>
      <c r="E63" s="52">
        <f t="shared" si="48"/>
        <v>66.340238899609119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6.5513089803658993</v>
      </c>
      <c r="V63" s="49">
        <f>IF(V$18-T$18&lt;=$E$16,T$46/$E$16,0)</f>
        <v>6.5513089803658993</v>
      </c>
      <c r="W63" s="49">
        <f>IF(W$18-T$18&lt;=$E$16,T$46/$E$16,0)</f>
        <v>6.5513089803658993</v>
      </c>
      <c r="X63" s="49">
        <f>IF(X$18-T$18&lt;=$E$16,T$46/$E$16,0)</f>
        <v>6.5513089803658993</v>
      </c>
      <c r="Y63" s="49">
        <f>IF(Y$18-T$18&lt;=$E$16,T$46/$E$16,0)</f>
        <v>6.5513089803658993</v>
      </c>
      <c r="Z63" s="49">
        <f>IF(Z$18-T$18&lt;=$E$16,T$46/$E$16,0)</f>
        <v>6.5513089803658993</v>
      </c>
      <c r="AA63" s="49">
        <f>IF(AA$18-T$18&lt;=$E$16,T$46/$E$16,0)</f>
        <v>6.5513089803658993</v>
      </c>
      <c r="AB63" s="49">
        <f>IF(AB$18-T$18&lt;=$E$16,T$46/$E$16,0)</f>
        <v>6.5513089803658993</v>
      </c>
      <c r="AC63" s="49">
        <f>IF(AC$18-T$18&lt;=$E$16,T$46/$E$16,0)</f>
        <v>6.5513089803658993</v>
      </c>
      <c r="AD63" s="49">
        <f>IF(AD$18-T$18&lt;=$E$16,T$46/$E$16,0)</f>
        <v>6.5513089803658993</v>
      </c>
      <c r="AE63" s="49">
        <f>IF(AE$18-T$18&lt;=$E$16,T$46/$E$16,0)</f>
        <v>6.5513089803658993</v>
      </c>
      <c r="AF63" s="49">
        <f>IF(AF$18-T$18&lt;=$E$16,T$46/$E$16,0)</f>
        <v>6.5513089803658993</v>
      </c>
      <c r="AG63" s="49">
        <f>IF(AG$18-T$18&lt;=$E$16,T$46/$E$16,0)</f>
        <v>6.5513089803658993</v>
      </c>
      <c r="AH63" s="49">
        <f>IF(AH$18-T$18&lt;=$E$16,T$46/$E$16,0)</f>
        <v>6.5513089803658993</v>
      </c>
      <c r="AI63" s="49">
        <f>IF(AI$18-T$18&lt;=$E$16,T$46/$E$16,0)</f>
        <v>6.5513089803658993</v>
      </c>
      <c r="AJ63" s="49">
        <f>IF(AJ$18-T$18&lt;=$E$16,T$46/$E$16,0)</f>
        <v>6.5513089803658993</v>
      </c>
    </row>
    <row r="64" spans="4:37" x14ac:dyDescent="0.3">
      <c r="D64" s="51" t="s">
        <v>28</v>
      </c>
      <c r="E64" s="52">
        <f t="shared" si="48"/>
        <v>67.667043677601299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6.6823351599732179</v>
      </c>
      <c r="W64" s="49">
        <f>IF(W$18-U$18&lt;=$E$16,U$46/$E$16,0)</f>
        <v>6.6823351599732179</v>
      </c>
      <c r="X64" s="49">
        <f>IF(X$18-U$18&lt;=$E$16,U$46/$E$16,0)</f>
        <v>6.6823351599732179</v>
      </c>
      <c r="Y64" s="49">
        <f>IF(Y$18-U$18&lt;=$E$16,U$46/$E$16,0)</f>
        <v>6.6823351599732179</v>
      </c>
      <c r="Z64" s="49">
        <f>IF(Z$18-U$18&lt;=$E$16,U$46/$E$16,0)</f>
        <v>6.6823351599732179</v>
      </c>
      <c r="AA64" s="49">
        <f>IF(AA$18-U$18&lt;=$E$16,U$46/$E$16,0)</f>
        <v>6.6823351599732179</v>
      </c>
      <c r="AB64" s="49">
        <f>IF(AB$18-U$18&lt;=$E$16,U$46/$E$16,0)</f>
        <v>6.6823351599732179</v>
      </c>
      <c r="AC64" s="49">
        <f>IF(AC$18-U$18&lt;=$E$16,U$46/$E$16,0)</f>
        <v>6.6823351599732179</v>
      </c>
      <c r="AD64" s="49">
        <f>IF(AD$18-U$18&lt;=$E$16,U$46/$E$16,0)</f>
        <v>6.6823351599732179</v>
      </c>
      <c r="AE64" s="49">
        <f>IF(AE$18-U$18&lt;=$E$16,U$46/$E$16,0)</f>
        <v>6.6823351599732179</v>
      </c>
      <c r="AF64" s="49">
        <f>IF(AF$18-U$18&lt;=$E$16,U$46/$E$16,0)</f>
        <v>6.6823351599732179</v>
      </c>
      <c r="AG64" s="49">
        <f>IF(AG$18-U$18&lt;=$E$16,U$46/$E$16,0)</f>
        <v>6.6823351599732179</v>
      </c>
      <c r="AH64" s="49">
        <f>IF(AH$18-U$18&lt;=$E$16,U$46/$E$16,0)</f>
        <v>6.6823351599732179</v>
      </c>
      <c r="AI64" s="49">
        <f>IF(AI$18-U$18&lt;=$E$16,U$46/$E$16,0)</f>
        <v>6.6823351599732179</v>
      </c>
      <c r="AJ64" s="49">
        <f>IF(AJ$18-U$18&lt;=$E$16,U$46/$E$16,0)</f>
        <v>6.6823351599732179</v>
      </c>
      <c r="AK64" s="49">
        <f>IF(AK$18-U$18&lt;=$E$16,U$46/$E$16,0)</f>
        <v>6.6823351599732179</v>
      </c>
    </row>
    <row r="65" spans="2:41" x14ac:dyDescent="0.3">
      <c r="D65" s="51" t="s">
        <v>29</v>
      </c>
      <c r="E65" s="52">
        <f t="shared" si="48"/>
        <v>69.020384551153327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6.8159818631726825</v>
      </c>
      <c r="X65" s="49">
        <f>IF(X$18-V$18&lt;=$E$16,V$46/$E$16,0)</f>
        <v>6.8159818631726825</v>
      </c>
      <c r="Y65" s="49">
        <f>IF(Y$18-V$18&lt;=$E$16,V$46/$E$16,0)</f>
        <v>6.8159818631726825</v>
      </c>
      <c r="Z65" s="49">
        <f>IF(Z$18-V$18&lt;=$E$16,V$46/$E$16,0)</f>
        <v>6.8159818631726825</v>
      </c>
      <c r="AA65" s="49">
        <f>IF(AA$18-V$18&lt;=$E$16,V$46/$E$16,0)</f>
        <v>6.8159818631726825</v>
      </c>
      <c r="AB65" s="49">
        <f>IF(AB$18-V$18&lt;=$E$16,V$46/$E$16,0)</f>
        <v>6.8159818631726825</v>
      </c>
      <c r="AC65" s="49">
        <f>IF(AC$18-V$18&lt;=$E$16,V$46/$E$16,0)</f>
        <v>6.8159818631726825</v>
      </c>
      <c r="AD65" s="49">
        <f>IF(AD$18-V$18&lt;=$E$16,V$46/$E$16,0)</f>
        <v>6.8159818631726825</v>
      </c>
      <c r="AE65" s="49">
        <f>IF(AE$18-V$18&lt;=$E$16,V$46/$E$16,0)</f>
        <v>6.8159818631726825</v>
      </c>
      <c r="AF65" s="49">
        <f>IF(AF$18-V$18&lt;=$E$16,V$46/$E$16,0)</f>
        <v>6.8159818631726825</v>
      </c>
      <c r="AG65" s="49">
        <f>IF(AG$18-V$18&lt;=$E$16,V$46/$E$16,0)</f>
        <v>6.8159818631726825</v>
      </c>
      <c r="AH65" s="49">
        <f>IF(AH$18-V$18&lt;=$E$16,V$46/$E$16,0)</f>
        <v>6.8159818631726825</v>
      </c>
      <c r="AI65" s="49">
        <f>IF(AI$18-V$18&lt;=$E$16,V$46/$E$16,0)</f>
        <v>6.8159818631726825</v>
      </c>
      <c r="AJ65" s="49">
        <f>IF(AJ$18-V$18&lt;=$E$16,V$46/$E$16,0)</f>
        <v>6.8159818631726825</v>
      </c>
      <c r="AK65" s="49">
        <f>IF(AK$18-V$18&lt;=$E$16,V$46/$E$16,0)</f>
        <v>6.8159818631726825</v>
      </c>
      <c r="AL65" s="49">
        <f>IF(AL$18-V$18&lt;=$E$16,V$46/$E$16,0)</f>
        <v>6.8159818631726825</v>
      </c>
    </row>
    <row r="66" spans="2:41" x14ac:dyDescent="0.3">
      <c r="D66" s="51" t="s">
        <v>30</v>
      </c>
      <c r="E66" s="52">
        <f t="shared" si="48"/>
        <v>70.400792242176394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6.9523015004361355</v>
      </c>
      <c r="Y66" s="49">
        <f>IF(Y$18-W$18&lt;=$E$16,W$46/$E$16,0)</f>
        <v>6.9523015004361355</v>
      </c>
      <c r="Z66" s="49">
        <f>IF(Z$18-W$18&lt;=$E$16,W$46/$E$16,0)</f>
        <v>6.9523015004361355</v>
      </c>
      <c r="AA66" s="49">
        <f>IF(AA$18-W$18&lt;=$E$16,W$46/$E$16,0)</f>
        <v>6.9523015004361355</v>
      </c>
      <c r="AB66" s="49">
        <f>IF(AB$18-W$18&lt;=$E$16,W$46/$E$16,0)</f>
        <v>6.9523015004361355</v>
      </c>
      <c r="AC66" s="49">
        <f>IF(AC$18-W$18&lt;=$E$16,W$46/$E$16,0)</f>
        <v>6.9523015004361355</v>
      </c>
      <c r="AD66" s="49">
        <f>IF(AD$18-W$18&lt;=$E$16,W$46/$E$16,0)</f>
        <v>6.9523015004361355</v>
      </c>
      <c r="AE66" s="49">
        <f>IF(AE$18-W$18&lt;=$E$16,W$46/$E$16,0)</f>
        <v>6.9523015004361355</v>
      </c>
      <c r="AF66" s="49">
        <f>IF(AF$18-W$18&lt;=$E$16,W$46/$E$16,0)</f>
        <v>6.9523015004361355</v>
      </c>
      <c r="AG66" s="49">
        <f>IF(AG$18-W$18&lt;=$E$16,W$46/$E$16,0)</f>
        <v>6.9523015004361355</v>
      </c>
      <c r="AH66" s="49">
        <f>IF(AH$18-W$18&lt;=$E$16,W$46/$E$16,0)</f>
        <v>6.9523015004361355</v>
      </c>
      <c r="AI66" s="49">
        <f>IF(AI$18-W$18&lt;=$E$16,W$46/$E$16,0)</f>
        <v>6.9523015004361355</v>
      </c>
      <c r="AJ66" s="49">
        <f>IF(AJ$18-W$18&lt;=$E$16,W$46/$E$16,0)</f>
        <v>6.9523015004361355</v>
      </c>
      <c r="AK66" s="49">
        <f>IF(AK$18-W$18&lt;=$E$16,W$46/$E$16,0)</f>
        <v>6.9523015004361355</v>
      </c>
      <c r="AL66" s="49">
        <f>IF(AL$18-W$18&lt;=$E$16,W$46/$E$16,0)</f>
        <v>6.9523015004361355</v>
      </c>
      <c r="AM66" s="49">
        <f>IF(AM$18-W$18&lt;=$E$16,W$46/$E$16,0)</f>
        <v>6.9523015004361355</v>
      </c>
    </row>
    <row r="67" spans="2:41" x14ac:dyDescent="0.3">
      <c r="D67" s="51" t="s">
        <v>31</v>
      </c>
      <c r="E67" s="52">
        <f t="shared" si="48"/>
        <v>71.808808087019898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7.0913475304448585</v>
      </c>
      <c r="Z67" s="49">
        <f>IF(Z$18-X$18&lt;=$E$16,X$46/$E$16,0)</f>
        <v>7.0913475304448585</v>
      </c>
      <c r="AA67" s="49">
        <f>IF(AA$18-X$18&lt;=$E$16,X$46/$E$16,0)</f>
        <v>7.0913475304448585</v>
      </c>
      <c r="AB67" s="49">
        <f>IF(AB$18-X$18&lt;=$E$16,X$46/$E$16,0)</f>
        <v>7.0913475304448585</v>
      </c>
      <c r="AC67" s="49">
        <f>IF(AC$18-X$18&lt;=$E$16,X$46/$E$16,0)</f>
        <v>7.0913475304448585</v>
      </c>
      <c r="AD67" s="49">
        <f>IF(AD$18-X$18&lt;=$E$16,X$46/$E$16,0)</f>
        <v>7.0913475304448585</v>
      </c>
      <c r="AE67" s="49">
        <f>IF(AE$18-X$18&lt;=$E$16,X$46/$E$16,0)</f>
        <v>7.0913475304448585</v>
      </c>
      <c r="AF67" s="49">
        <f>IF(AF$18-X$18&lt;=$E$16,X$46/$E$16,0)</f>
        <v>7.0913475304448585</v>
      </c>
      <c r="AG67" s="49">
        <f>IF(AG$18-X$18&lt;=$E$16,X$46/$E$16,0)</f>
        <v>7.0913475304448585</v>
      </c>
      <c r="AH67" s="49">
        <f>IF(AH$18-X$18&lt;=$E$16,X$46/$E$16,0)</f>
        <v>7.0913475304448585</v>
      </c>
      <c r="AI67" s="49">
        <f>IF(AI$18-X$18&lt;=$E$16,X$46/$E$16,0)</f>
        <v>7.0913475304448585</v>
      </c>
      <c r="AJ67" s="49">
        <f>IF(AJ$18-X$18&lt;=$E$16,X$46/$E$16,0)</f>
        <v>7.0913475304448585</v>
      </c>
      <c r="AK67" s="49">
        <f>IF(AK$18-X$18&lt;=$E$16,X$46/$E$16,0)</f>
        <v>7.0913475304448585</v>
      </c>
      <c r="AL67" s="49">
        <f>IF(AL$18-X$18&lt;=$E$16,X$46/$E$16,0)</f>
        <v>7.0913475304448585</v>
      </c>
      <c r="AM67" s="49">
        <f>IF(AM$18-X$18&lt;=$E$16,X$46/$E$16,0)</f>
        <v>7.0913475304448585</v>
      </c>
      <c r="AN67" s="49">
        <f>IF(AN$18-X$18&lt;=$E$16,X$46/$E$16,0)</f>
        <v>7.0913475304448585</v>
      </c>
    </row>
    <row r="68" spans="2:41" x14ac:dyDescent="0.3">
      <c r="D68" s="45" t="s">
        <v>32</v>
      </c>
      <c r="E68" s="50">
        <f t="shared" si="48"/>
        <v>73.244984248760318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7.2331744810537559</v>
      </c>
      <c r="AA68" s="54">
        <f>IF(AA$18-Y$18&lt;=$E$16,Y$46/$E$16,0)</f>
        <v>7.2331744810537559</v>
      </c>
      <c r="AB68" s="54">
        <f>IF(AB$18-Y$18&lt;=$E$16,Y$46/$E$16,0)</f>
        <v>7.2331744810537559</v>
      </c>
      <c r="AC68" s="54">
        <f>IF(AC$18-Y$18&lt;=$E$16,Y$46/$E$16,0)</f>
        <v>7.2331744810537559</v>
      </c>
      <c r="AD68" s="54">
        <f>IF(AD$18-Y$18&lt;=$E$16,Y$46/$E$16,0)</f>
        <v>7.2331744810537559</v>
      </c>
      <c r="AE68" s="54">
        <f>IF(AE$18-Y$18&lt;=$E$16,Y$46/$E$16,0)</f>
        <v>7.2331744810537559</v>
      </c>
      <c r="AF68" s="54">
        <f>IF(AF$18-Y$18&lt;=$E$16,Y$46/$E$16,0)</f>
        <v>7.2331744810537559</v>
      </c>
      <c r="AG68" s="54">
        <f>IF(AG$18-Y$18&lt;=$E$16,Y$46/$E$16,0)</f>
        <v>7.2331744810537559</v>
      </c>
      <c r="AH68" s="54">
        <f>IF(AH$18-Y$18&lt;=$E$16,Y$46/$E$16,0)</f>
        <v>7.2331744810537559</v>
      </c>
      <c r="AI68" s="54">
        <f>IF(AI$18-Y$18&lt;=$E$16,Y$46/$E$16,0)</f>
        <v>7.2331744810537559</v>
      </c>
      <c r="AJ68" s="54">
        <f>IF(AJ$18-Y$18&lt;=$E$16,Y$46/$E$16,0)</f>
        <v>7.2331744810537559</v>
      </c>
      <c r="AK68" s="54">
        <f>IF(AK$18-Y$18&lt;=$E$16,Y$46/$E$16,0)</f>
        <v>7.2331744810537559</v>
      </c>
      <c r="AL68" s="54">
        <f>IF(AL$18-Y$18&lt;=$E$16,Y$46/$E$16,0)</f>
        <v>7.2331744810537559</v>
      </c>
      <c r="AM68" s="54">
        <f>IF(AM$18-Y$18&lt;=$E$16,Y$46/$E$16,0)</f>
        <v>7.2331744810537559</v>
      </c>
      <c r="AN68" s="54">
        <f>IF(AN$18-Y$18&lt;=$E$16,Y$46/$E$16,0)</f>
        <v>7.2331744810537559</v>
      </c>
      <c r="AO68" s="54">
        <f>IF(AO$18-Y$18&lt;=$E$16,Y$46/$E$16,0)</f>
        <v>7.2331744810537559</v>
      </c>
    </row>
    <row r="69" spans="2:41" x14ac:dyDescent="0.3">
      <c r="D69" s="34" t="s">
        <v>4</v>
      </c>
      <c r="E69" s="48">
        <f t="shared" si="48"/>
        <v>563.33858691746229</v>
      </c>
      <c r="F69" s="49">
        <f t="shared" ref="F69:S69" si="49">SUM(F49:F68)</f>
        <v>0</v>
      </c>
      <c r="G69" s="49">
        <f t="shared" si="49"/>
        <v>2.5917993749999999</v>
      </c>
      <c r="H69" s="49">
        <f t="shared" si="49"/>
        <v>5.7019586249999996</v>
      </c>
      <c r="I69" s="49">
        <f t="shared" si="49"/>
        <v>9.4341497249999993</v>
      </c>
      <c r="J69" s="49">
        <f t="shared" si="49"/>
        <v>13.912779045000001</v>
      </c>
      <c r="K69" s="49">
        <f t="shared" si="49"/>
        <v>19.287134228999999</v>
      </c>
      <c r="L69" s="49">
        <f t="shared" si="49"/>
        <v>24.768976516679999</v>
      </c>
      <c r="M69" s="49">
        <f t="shared" si="49"/>
        <v>30.3604556501136</v>
      </c>
      <c r="N69" s="49">
        <f t="shared" si="49"/>
        <v>36.063764366215871</v>
      </c>
      <c r="O69" s="49">
        <f t="shared" si="49"/>
        <v>41.881139256640189</v>
      </c>
      <c r="P69" s="49">
        <f t="shared" si="49"/>
        <v>47.814861644872991</v>
      </c>
      <c r="Q69" s="49">
        <f t="shared" si="49"/>
        <v>53.867258480870454</v>
      </c>
      <c r="R69" s="49">
        <f t="shared" si="49"/>
        <v>60.040703253587864</v>
      </c>
      <c r="S69" s="49">
        <f t="shared" si="49"/>
        <v>66.337616921759619</v>
      </c>
      <c r="T69" s="49">
        <f>SUM(T49:T68)</f>
        <v>72.760468863294818</v>
      </c>
      <c r="U69" s="49">
        <f t="shared" ref="U69:AO69" si="50">SUM(U49:U68)</f>
        <v>79.311777843660721</v>
      </c>
      <c r="V69" s="49">
        <f t="shared" si="50"/>
        <v>85.994113003633942</v>
      </c>
      <c r="W69" s="49">
        <f t="shared" si="50"/>
        <v>90.218295491806629</v>
      </c>
      <c r="X69" s="49">
        <f t="shared" si="50"/>
        <v>94.060437742242755</v>
      </c>
      <c r="Y69" s="49">
        <f t="shared" si="50"/>
        <v>97.419594172687624</v>
      </c>
      <c r="Z69" s="49">
        <f t="shared" si="50"/>
        <v>100.17413933374138</v>
      </c>
      <c r="AA69" s="49">
        <f t="shared" si="50"/>
        <v>94.79978414974137</v>
      </c>
      <c r="AB69" s="49">
        <f t="shared" si="50"/>
        <v>89.317941862061375</v>
      </c>
      <c r="AC69" s="49">
        <f t="shared" si="50"/>
        <v>83.72646272862778</v>
      </c>
      <c r="AD69" s="49">
        <f t="shared" si="50"/>
        <v>78.023154012525495</v>
      </c>
      <c r="AE69" s="49">
        <f t="shared" si="50"/>
        <v>72.205779122101177</v>
      </c>
      <c r="AF69" s="49">
        <f t="shared" si="50"/>
        <v>66.272056733868382</v>
      </c>
      <c r="AG69" s="49">
        <f t="shared" si="50"/>
        <v>60.219659897870919</v>
      </c>
      <c r="AH69" s="49">
        <f t="shared" si="50"/>
        <v>54.046215125153502</v>
      </c>
      <c r="AI69" s="49">
        <f t="shared" si="50"/>
        <v>47.749301456981748</v>
      </c>
      <c r="AJ69" s="49">
        <f t="shared" si="50"/>
        <v>41.326449515446548</v>
      </c>
      <c r="AK69" s="49">
        <f t="shared" si="50"/>
        <v>34.775140535080652</v>
      </c>
      <c r="AL69" s="49">
        <f t="shared" si="50"/>
        <v>28.092805375107432</v>
      </c>
      <c r="AM69" s="49">
        <f t="shared" si="50"/>
        <v>21.276823511934751</v>
      </c>
      <c r="AN69" s="49">
        <f t="shared" si="50"/>
        <v>14.324522011498615</v>
      </c>
      <c r="AO69" s="49">
        <f t="shared" si="50"/>
        <v>7.2331744810537559</v>
      </c>
    </row>
    <row r="70" spans="2:41" x14ac:dyDescent="0.3">
      <c r="B70" s="41" t="s">
        <v>56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53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49</v>
      </c>
      <c r="E72" s="48">
        <f>NPV($E$15,F72:AO72)*(1+$E$15)</f>
        <v>0</v>
      </c>
      <c r="F72" s="42">
        <f t="shared" ref="F72:AO72" si="51">F19</f>
        <v>0</v>
      </c>
      <c r="G72" s="42">
        <f t="shared" si="51"/>
        <v>0</v>
      </c>
      <c r="H72" s="42">
        <f t="shared" si="51"/>
        <v>0</v>
      </c>
      <c r="I72" s="42">
        <f t="shared" si="51"/>
        <v>0</v>
      </c>
      <c r="J72" s="42">
        <f t="shared" si="51"/>
        <v>0</v>
      </c>
      <c r="K72" s="42">
        <f t="shared" si="51"/>
        <v>0</v>
      </c>
      <c r="L72" s="42">
        <f t="shared" si="51"/>
        <v>0</v>
      </c>
      <c r="M72" s="42">
        <f t="shared" si="51"/>
        <v>0</v>
      </c>
      <c r="N72" s="42">
        <f t="shared" si="51"/>
        <v>0</v>
      </c>
      <c r="O72" s="42">
        <f t="shared" si="51"/>
        <v>0</v>
      </c>
      <c r="P72" s="42">
        <f t="shared" si="51"/>
        <v>0</v>
      </c>
      <c r="Q72" s="42">
        <f t="shared" si="51"/>
        <v>0</v>
      </c>
      <c r="R72" s="42">
        <f t="shared" si="51"/>
        <v>0</v>
      </c>
      <c r="S72" s="42">
        <f t="shared" si="51"/>
        <v>0</v>
      </c>
      <c r="T72" s="42">
        <f t="shared" si="51"/>
        <v>0</v>
      </c>
      <c r="U72" s="42">
        <f t="shared" si="51"/>
        <v>0</v>
      </c>
      <c r="V72" s="42">
        <f t="shared" si="51"/>
        <v>0</v>
      </c>
      <c r="W72" s="42">
        <f t="shared" si="51"/>
        <v>0</v>
      </c>
      <c r="X72" s="42">
        <f t="shared" si="51"/>
        <v>0</v>
      </c>
      <c r="Y72" s="42">
        <f t="shared" si="51"/>
        <v>0</v>
      </c>
      <c r="Z72" s="42">
        <f t="shared" si="51"/>
        <v>0</v>
      </c>
      <c r="AA72" s="42">
        <f t="shared" si="51"/>
        <v>0</v>
      </c>
      <c r="AB72" s="42">
        <f t="shared" si="51"/>
        <v>0</v>
      </c>
      <c r="AC72" s="42">
        <f t="shared" si="51"/>
        <v>0</v>
      </c>
      <c r="AD72" s="42">
        <f t="shared" si="51"/>
        <v>0</v>
      </c>
      <c r="AE72" s="42">
        <f t="shared" si="51"/>
        <v>0</v>
      </c>
      <c r="AF72" s="42">
        <f t="shared" si="51"/>
        <v>0</v>
      </c>
      <c r="AG72" s="42">
        <f t="shared" si="51"/>
        <v>0</v>
      </c>
      <c r="AH72" s="42">
        <f t="shared" si="51"/>
        <v>0</v>
      </c>
      <c r="AI72" s="42">
        <f t="shared" si="51"/>
        <v>0</v>
      </c>
      <c r="AJ72" s="42">
        <f t="shared" si="51"/>
        <v>0</v>
      </c>
      <c r="AK72" s="42">
        <f t="shared" si="51"/>
        <v>0</v>
      </c>
      <c r="AL72" s="42">
        <f t="shared" si="51"/>
        <v>0</v>
      </c>
      <c r="AM72" s="42">
        <f t="shared" si="51"/>
        <v>0</v>
      </c>
      <c r="AN72" s="42">
        <f t="shared" si="51"/>
        <v>0</v>
      </c>
      <c r="AO72" s="42">
        <f t="shared" si="51"/>
        <v>0</v>
      </c>
    </row>
    <row r="73" spans="2:41" x14ac:dyDescent="0.3">
      <c r="D73" s="94" t="s">
        <v>76</v>
      </c>
      <c r="E73" s="95">
        <f t="shared" ref="E73:E83" si="52">NPV($E$15,F73:AO73)*(1+$E$15)</f>
        <v>1562.4674014503198</v>
      </c>
      <c r="F73" s="109">
        <v>0</v>
      </c>
      <c r="G73" s="107">
        <f>G44</f>
        <v>7.1885756249999995</v>
      </c>
      <c r="H73" s="107">
        <f t="shared" ref="H73:AO73" si="53">H44</f>
        <v>15.814866374999998</v>
      </c>
      <c r="I73" s="107">
        <f t="shared" si="53"/>
        <v>26.166415274999999</v>
      </c>
      <c r="J73" s="107">
        <f t="shared" si="53"/>
        <v>38.588273954999998</v>
      </c>
      <c r="K73" s="107">
        <f t="shared" si="53"/>
        <v>53.494504370999998</v>
      </c>
      <c r="L73" s="107">
        <f t="shared" si="53"/>
        <v>68.69885939532</v>
      </c>
      <c r="M73" s="107">
        <f t="shared" si="53"/>
        <v>84.207301520126393</v>
      </c>
      <c r="N73" s="107">
        <f t="shared" si="53"/>
        <v>100.02591248742893</v>
      </c>
      <c r="O73" s="107">
        <f t="shared" si="53"/>
        <v>116.16089567407751</v>
      </c>
      <c r="P73" s="107">
        <f t="shared" si="53"/>
        <v>132.61857852445905</v>
      </c>
      <c r="Q73" s="107">
        <f t="shared" si="53"/>
        <v>149.40541503184824</v>
      </c>
      <c r="R73" s="107">
        <f t="shared" si="53"/>
        <v>166.52798826938522</v>
      </c>
      <c r="S73" s="107">
        <f t="shared" si="53"/>
        <v>183.99301297167293</v>
      </c>
      <c r="T73" s="107">
        <f t="shared" si="53"/>
        <v>201.8073381680064</v>
      </c>
      <c r="U73" s="107">
        <f t="shared" si="53"/>
        <v>219.97794986826653</v>
      </c>
      <c r="V73" s="107">
        <f t="shared" si="53"/>
        <v>238.51197380253188</v>
      </c>
      <c r="W73" s="107">
        <f t="shared" si="53"/>
        <v>250.22810259048254</v>
      </c>
      <c r="X73" s="107">
        <f t="shared" si="53"/>
        <v>260.88461034169217</v>
      </c>
      <c r="Y73" s="107">
        <f t="shared" si="53"/>
        <v>270.20151591292603</v>
      </c>
      <c r="Z73" s="107">
        <f t="shared" si="53"/>
        <v>277.84148079358459</v>
      </c>
      <c r="AA73" s="107">
        <f t="shared" si="53"/>
        <v>262.93525037758457</v>
      </c>
      <c r="AB73" s="107">
        <f t="shared" si="53"/>
        <v>247.73089535326454</v>
      </c>
      <c r="AC73" s="107">
        <f t="shared" si="53"/>
        <v>232.22245322845816</v>
      </c>
      <c r="AD73" s="107">
        <f t="shared" si="53"/>
        <v>216.40384226115563</v>
      </c>
      <c r="AE73" s="107">
        <f t="shared" si="53"/>
        <v>200.26885907450702</v>
      </c>
      <c r="AF73" s="107">
        <f t="shared" si="53"/>
        <v>183.81117622412546</v>
      </c>
      <c r="AG73" s="107">
        <f t="shared" si="53"/>
        <v>167.02433971673628</v>
      </c>
      <c r="AH73" s="107">
        <f t="shared" si="53"/>
        <v>149.90176647919932</v>
      </c>
      <c r="AI73" s="107">
        <f t="shared" si="53"/>
        <v>132.43674177691162</v>
      </c>
      <c r="AJ73" s="107">
        <f t="shared" si="53"/>
        <v>114.62241658057815</v>
      </c>
      <c r="AK73" s="107">
        <f t="shared" si="53"/>
        <v>96.451804880318008</v>
      </c>
      <c r="AL73" s="107">
        <f t="shared" si="53"/>
        <v>77.917780946052687</v>
      </c>
      <c r="AM73" s="107">
        <f t="shared" si="53"/>
        <v>59.013076533102044</v>
      </c>
      <c r="AN73" s="107">
        <f t="shared" si="53"/>
        <v>39.730278031892382</v>
      </c>
      <c r="AO73" s="107">
        <f t="shared" si="53"/>
        <v>20.061823560658532</v>
      </c>
    </row>
    <row r="74" spans="2:41" x14ac:dyDescent="0.3">
      <c r="D74" s="96" t="s">
        <v>77</v>
      </c>
      <c r="E74" s="97">
        <f t="shared" si="52"/>
        <v>563.33858691746229</v>
      </c>
      <c r="F74" s="98">
        <v>0</v>
      </c>
      <c r="G74" s="110">
        <f>G69</f>
        <v>2.5917993749999999</v>
      </c>
      <c r="H74" s="110">
        <f t="shared" ref="H74:AO74" si="54">H69</f>
        <v>5.7019586249999996</v>
      </c>
      <c r="I74" s="110">
        <f t="shared" si="54"/>
        <v>9.4341497249999993</v>
      </c>
      <c r="J74" s="110">
        <f t="shared" si="54"/>
        <v>13.912779045000001</v>
      </c>
      <c r="K74" s="110">
        <f t="shared" si="54"/>
        <v>19.287134228999999</v>
      </c>
      <c r="L74" s="110">
        <f t="shared" si="54"/>
        <v>24.768976516679999</v>
      </c>
      <c r="M74" s="110">
        <f t="shared" si="54"/>
        <v>30.3604556501136</v>
      </c>
      <c r="N74" s="110">
        <f t="shared" si="54"/>
        <v>36.063764366215871</v>
      </c>
      <c r="O74" s="110">
        <f t="shared" si="54"/>
        <v>41.881139256640189</v>
      </c>
      <c r="P74" s="110">
        <f t="shared" si="54"/>
        <v>47.814861644872991</v>
      </c>
      <c r="Q74" s="110">
        <f t="shared" si="54"/>
        <v>53.867258480870454</v>
      </c>
      <c r="R74" s="110">
        <f t="shared" si="54"/>
        <v>60.040703253587864</v>
      </c>
      <c r="S74" s="110">
        <f t="shared" si="54"/>
        <v>66.337616921759619</v>
      </c>
      <c r="T74" s="110">
        <f t="shared" si="54"/>
        <v>72.760468863294818</v>
      </c>
      <c r="U74" s="110">
        <f t="shared" si="54"/>
        <v>79.311777843660721</v>
      </c>
      <c r="V74" s="110">
        <f t="shared" si="54"/>
        <v>85.994113003633942</v>
      </c>
      <c r="W74" s="110">
        <f t="shared" si="54"/>
        <v>90.218295491806629</v>
      </c>
      <c r="X74" s="110">
        <f t="shared" si="54"/>
        <v>94.060437742242755</v>
      </c>
      <c r="Y74" s="110">
        <f t="shared" si="54"/>
        <v>97.419594172687624</v>
      </c>
      <c r="Z74" s="110">
        <f t="shared" si="54"/>
        <v>100.17413933374138</v>
      </c>
      <c r="AA74" s="110">
        <f t="shared" si="54"/>
        <v>94.79978414974137</v>
      </c>
      <c r="AB74" s="110">
        <f t="shared" si="54"/>
        <v>89.317941862061375</v>
      </c>
      <c r="AC74" s="110">
        <f t="shared" si="54"/>
        <v>83.72646272862778</v>
      </c>
      <c r="AD74" s="110">
        <f t="shared" si="54"/>
        <v>78.023154012525495</v>
      </c>
      <c r="AE74" s="110">
        <f t="shared" si="54"/>
        <v>72.205779122101177</v>
      </c>
      <c r="AF74" s="110">
        <f t="shared" si="54"/>
        <v>66.272056733868382</v>
      </c>
      <c r="AG74" s="110">
        <f t="shared" si="54"/>
        <v>60.219659897870919</v>
      </c>
      <c r="AH74" s="110">
        <f t="shared" si="54"/>
        <v>54.046215125153502</v>
      </c>
      <c r="AI74" s="110">
        <f t="shared" si="54"/>
        <v>47.749301456981748</v>
      </c>
      <c r="AJ74" s="110">
        <f t="shared" si="54"/>
        <v>41.326449515446548</v>
      </c>
      <c r="AK74" s="110">
        <f t="shared" si="54"/>
        <v>34.775140535080652</v>
      </c>
      <c r="AL74" s="110">
        <f t="shared" si="54"/>
        <v>28.092805375107432</v>
      </c>
      <c r="AM74" s="110">
        <f t="shared" si="54"/>
        <v>21.276823511934751</v>
      </c>
      <c r="AN74" s="110">
        <f t="shared" si="54"/>
        <v>14.324522011498615</v>
      </c>
      <c r="AO74" s="110">
        <f t="shared" si="54"/>
        <v>7.2331744810537559</v>
      </c>
    </row>
    <row r="75" spans="2:41" x14ac:dyDescent="0.3">
      <c r="D75" s="34" t="s">
        <v>78</v>
      </c>
      <c r="E75" s="48">
        <f t="shared" si="52"/>
        <v>2125.8059883677829</v>
      </c>
      <c r="F75" s="53">
        <f>SUM(F73:F74)</f>
        <v>0</v>
      </c>
      <c r="G75" s="53">
        <f>SUM(G73:G74)</f>
        <v>9.7803749999999994</v>
      </c>
      <c r="H75" s="53">
        <f t="shared" ref="H75:AO75" si="55">SUM(H73:H74)</f>
        <v>21.516824999999997</v>
      </c>
      <c r="I75" s="53">
        <f t="shared" si="55"/>
        <v>35.600564999999996</v>
      </c>
      <c r="J75" s="53">
        <f t="shared" si="55"/>
        <v>52.501052999999999</v>
      </c>
      <c r="K75" s="53">
        <f t="shared" si="55"/>
        <v>72.781638599999994</v>
      </c>
      <c r="L75" s="53">
        <f t="shared" si="55"/>
        <v>93.467835911999998</v>
      </c>
      <c r="M75" s="53">
        <f t="shared" si="55"/>
        <v>114.56775717023999</v>
      </c>
      <c r="N75" s="53">
        <f t="shared" si="55"/>
        <v>136.08967685364479</v>
      </c>
      <c r="O75" s="53">
        <f t="shared" si="55"/>
        <v>158.0420349307177</v>
      </c>
      <c r="P75" s="53">
        <f t="shared" si="55"/>
        <v>180.43344016933204</v>
      </c>
      <c r="Q75" s="53">
        <f t="shared" si="55"/>
        <v>203.27267351271868</v>
      </c>
      <c r="R75" s="53">
        <f t="shared" si="55"/>
        <v>226.5686915229731</v>
      </c>
      <c r="S75" s="53">
        <f t="shared" si="55"/>
        <v>250.33062989343256</v>
      </c>
      <c r="T75" s="53">
        <f t="shared" si="55"/>
        <v>274.56780703130119</v>
      </c>
      <c r="U75" s="53">
        <f t="shared" si="55"/>
        <v>299.28972771192724</v>
      </c>
      <c r="V75" s="53">
        <f t="shared" si="55"/>
        <v>324.50608680616585</v>
      </c>
      <c r="W75" s="53">
        <f t="shared" si="55"/>
        <v>340.44639808228919</v>
      </c>
      <c r="X75" s="53">
        <f t="shared" si="55"/>
        <v>354.94504808393492</v>
      </c>
      <c r="Y75" s="53">
        <f t="shared" si="55"/>
        <v>367.62111008561362</v>
      </c>
      <c r="Z75" s="53">
        <f t="shared" si="55"/>
        <v>378.01562012732597</v>
      </c>
      <c r="AA75" s="53">
        <f t="shared" si="55"/>
        <v>357.73503452732592</v>
      </c>
      <c r="AB75" s="53">
        <f t="shared" si="55"/>
        <v>337.04883721532593</v>
      </c>
      <c r="AC75" s="53">
        <f t="shared" si="55"/>
        <v>315.94891595708594</v>
      </c>
      <c r="AD75" s="53">
        <f t="shared" si="55"/>
        <v>294.42699627368114</v>
      </c>
      <c r="AE75" s="53">
        <f t="shared" si="55"/>
        <v>272.47463819660823</v>
      </c>
      <c r="AF75" s="53">
        <f t="shared" si="55"/>
        <v>250.08323295799386</v>
      </c>
      <c r="AG75" s="53">
        <f t="shared" si="55"/>
        <v>227.24399961460719</v>
      </c>
      <c r="AH75" s="53">
        <f t="shared" si="55"/>
        <v>203.94798160435283</v>
      </c>
      <c r="AI75" s="53">
        <f t="shared" si="55"/>
        <v>180.18604323389337</v>
      </c>
      <c r="AJ75" s="53">
        <f t="shared" si="55"/>
        <v>155.94886609602469</v>
      </c>
      <c r="AK75" s="53">
        <f t="shared" si="55"/>
        <v>131.22694541539866</v>
      </c>
      <c r="AL75" s="53">
        <f t="shared" si="55"/>
        <v>106.01058632116012</v>
      </c>
      <c r="AM75" s="53">
        <f t="shared" si="55"/>
        <v>80.289900045036802</v>
      </c>
      <c r="AN75" s="53">
        <f t="shared" si="55"/>
        <v>54.054800043390998</v>
      </c>
      <c r="AO75" s="53">
        <f t="shared" si="55"/>
        <v>27.294998041712287</v>
      </c>
    </row>
    <row r="76" spans="2:41" x14ac:dyDescent="0.3">
      <c r="D76" s="89" t="s">
        <v>47</v>
      </c>
      <c r="E76" s="90">
        <f t="shared" si="52"/>
        <v>396.16572243407637</v>
      </c>
      <c r="F76" s="108">
        <v>0</v>
      </c>
      <c r="G76" s="108">
        <f t="shared" ref="G76:AO76" si="56">F$22*$H10</f>
        <v>2.9444405759999999</v>
      </c>
      <c r="H76" s="108">
        <f t="shared" si="56"/>
        <v>6.293741731199999</v>
      </c>
      <c r="I76" s="108">
        <f t="shared" si="56"/>
        <v>10.128875581439999</v>
      </c>
      <c r="J76" s="108">
        <f t="shared" si="56"/>
        <v>14.547008665727999</v>
      </c>
      <c r="K76" s="108">
        <f t="shared" si="56"/>
        <v>19.664740830873601</v>
      </c>
      <c r="L76" s="108">
        <f t="shared" si="56"/>
        <v>24.52298533693747</v>
      </c>
      <c r="M76" s="108">
        <f t="shared" si="56"/>
        <v>29.116552430737979</v>
      </c>
      <c r="N76" s="108">
        <f t="shared" si="56"/>
        <v>33.440148564029862</v>
      </c>
      <c r="O76" s="108">
        <f t="shared" si="56"/>
        <v>37.48837431760294</v>
      </c>
      <c r="P76" s="108">
        <f t="shared" si="56"/>
        <v>41.255722283862845</v>
      </c>
      <c r="Q76" s="108">
        <f t="shared" si="56"/>
        <v>44.736574907063307</v>
      </c>
      <c r="R76" s="108">
        <f t="shared" si="56"/>
        <v>47.925202280343136</v>
      </c>
      <c r="S76" s="108">
        <f t="shared" si="56"/>
        <v>50.815759898703909</v>
      </c>
      <c r="T76" s="108">
        <f t="shared" si="56"/>
        <v>53.402286367047267</v>
      </c>
      <c r="U76" s="108">
        <f t="shared" si="56"/>
        <v>55.678701062372852</v>
      </c>
      <c r="V76" s="108">
        <f t="shared" si="56"/>
        <v>57.63880174922032</v>
      </c>
      <c r="W76" s="108">
        <f t="shared" si="56"/>
        <v>59.276262147420091</v>
      </c>
      <c r="X76" s="108">
        <f t="shared" si="56"/>
        <v>60.768656987199215</v>
      </c>
      <c r="Y76" s="108">
        <f t="shared" si="56"/>
        <v>62.146209913869278</v>
      </c>
      <c r="Z76" s="108">
        <f t="shared" si="56"/>
        <v>63.4463740369441</v>
      </c>
      <c r="AA76" s="108">
        <f t="shared" si="56"/>
        <v>56.333632128628338</v>
      </c>
      <c r="AB76" s="108">
        <f t="shared" si="56"/>
        <v>49.602489718962175</v>
      </c>
      <c r="AC76" s="108">
        <f t="shared" si="56"/>
        <v>43.260578797918598</v>
      </c>
      <c r="AD76" s="108">
        <f t="shared" si="56"/>
        <v>37.315683995270071</v>
      </c>
      <c r="AE76" s="108">
        <f t="shared" si="56"/>
        <v>31.775745633384489</v>
      </c>
      <c r="AF76" s="108">
        <f t="shared" si="56"/>
        <v>26.648862841077108</v>
      </c>
      <c r="AG76" s="108">
        <f t="shared" si="56"/>
        <v>21.943296729739497</v>
      </c>
      <c r="AH76" s="108">
        <f t="shared" si="56"/>
        <v>17.667473632991047</v>
      </c>
      <c r="AI76" s="108">
        <f t="shared" si="56"/>
        <v>13.829988411123544</v>
      </c>
      <c r="AJ76" s="108">
        <f t="shared" si="56"/>
        <v>10.439607821634608</v>
      </c>
      <c r="AK76" s="108">
        <f t="shared" si="56"/>
        <v>7.5052739571718066</v>
      </c>
      <c r="AL76" s="108">
        <f t="shared" si="56"/>
        <v>5.0361077522356652</v>
      </c>
      <c r="AM76" s="108">
        <f t="shared" si="56"/>
        <v>3.0414125600167168</v>
      </c>
      <c r="AN76" s="108">
        <f t="shared" si="56"/>
        <v>1.5306778007693043</v>
      </c>
      <c r="AO76" s="108">
        <f t="shared" si="56"/>
        <v>0.51358268315285915</v>
      </c>
    </row>
    <row r="77" spans="2:41" x14ac:dyDescent="0.3">
      <c r="D77" s="86" t="s">
        <v>68</v>
      </c>
      <c r="E77" s="87">
        <f t="shared" si="52"/>
        <v>501.39724245562786</v>
      </c>
      <c r="F77" s="88">
        <v>0</v>
      </c>
      <c r="G77" s="88">
        <f t="shared" ref="G77:AO77" si="57">F$22*$H11</f>
        <v>3.7265576039999995</v>
      </c>
      <c r="H77" s="88">
        <f t="shared" si="57"/>
        <v>7.9655168785499981</v>
      </c>
      <c r="I77" s="88">
        <f t="shared" si="57"/>
        <v>12.819358157759998</v>
      </c>
      <c r="J77" s="88">
        <f t="shared" si="57"/>
        <v>18.411057842561998</v>
      </c>
      <c r="K77" s="88">
        <f t="shared" si="57"/>
        <v>24.888187614074397</v>
      </c>
      <c r="L77" s="88">
        <f t="shared" si="57"/>
        <v>31.036903317061483</v>
      </c>
      <c r="M77" s="88">
        <f t="shared" si="57"/>
        <v>36.850636670152753</v>
      </c>
      <c r="N77" s="88">
        <f t="shared" si="57"/>
        <v>42.322688026350292</v>
      </c>
      <c r="O77" s="88">
        <f t="shared" si="57"/>
        <v>47.446223745716217</v>
      </c>
      <c r="P77" s="88">
        <f t="shared" si="57"/>
        <v>52.214273515513909</v>
      </c>
      <c r="Q77" s="88">
        <f t="shared" si="57"/>
        <v>56.619727616751987</v>
      </c>
      <c r="R77" s="88">
        <f t="shared" si="57"/>
        <v>60.655334136059274</v>
      </c>
      <c r="S77" s="88">
        <f t="shared" si="57"/>
        <v>64.313696121797122</v>
      </c>
      <c r="T77" s="88">
        <f t="shared" si="57"/>
        <v>67.587268683294184</v>
      </c>
      <c r="U77" s="88">
        <f t="shared" si="57"/>
        <v>70.468356032065628</v>
      </c>
      <c r="V77" s="88">
        <f t="shared" si="57"/>
        <v>72.949108463856959</v>
      </c>
      <c r="W77" s="88">
        <f t="shared" si="57"/>
        <v>75.021519280328548</v>
      </c>
      <c r="X77" s="88">
        <f t="shared" si="57"/>
        <v>76.910331499424004</v>
      </c>
      <c r="Y77" s="88">
        <f t="shared" si="57"/>
        <v>78.653796922240787</v>
      </c>
      <c r="Z77" s="88">
        <f t="shared" si="57"/>
        <v>80.29931714050737</v>
      </c>
      <c r="AA77" s="88">
        <f t="shared" si="57"/>
        <v>71.297253162795229</v>
      </c>
      <c r="AB77" s="88">
        <f t="shared" si="57"/>
        <v>62.77815105056149</v>
      </c>
      <c r="AC77" s="88">
        <f t="shared" si="57"/>
        <v>54.751670041115723</v>
      </c>
      <c r="AD77" s="88">
        <f t="shared" si="57"/>
        <v>47.227662556513678</v>
      </c>
      <c r="AE77" s="88">
        <f t="shared" si="57"/>
        <v>40.216178067252237</v>
      </c>
      <c r="AF77" s="88">
        <f t="shared" si="57"/>
        <v>33.727467033238213</v>
      </c>
      <c r="AG77" s="88">
        <f t="shared" si="57"/>
        <v>27.77198492357655</v>
      </c>
      <c r="AH77" s="88">
        <f t="shared" si="57"/>
        <v>22.36039631675429</v>
      </c>
      <c r="AI77" s="88">
        <f t="shared" si="57"/>
        <v>17.503579082828235</v>
      </c>
      <c r="AJ77" s="88">
        <f t="shared" si="57"/>
        <v>13.212628649256299</v>
      </c>
      <c r="AK77" s="88">
        <f t="shared" si="57"/>
        <v>9.4988623520455668</v>
      </c>
      <c r="AL77" s="88">
        <f t="shared" si="57"/>
        <v>6.3738238739232633</v>
      </c>
      <c r="AM77" s="88">
        <f t="shared" si="57"/>
        <v>3.8492877712711566</v>
      </c>
      <c r="AN77" s="88">
        <f t="shared" si="57"/>
        <v>1.9372640915986503</v>
      </c>
      <c r="AO77" s="88">
        <f t="shared" si="57"/>
        <v>0.6500030833653373</v>
      </c>
    </row>
    <row r="78" spans="2:41" x14ac:dyDescent="0.3">
      <c r="D78" s="34" t="s">
        <v>48</v>
      </c>
      <c r="E78" s="48">
        <f t="shared" si="52"/>
        <v>897.56296488970418</v>
      </c>
      <c r="F78" s="42">
        <f t="shared" ref="F78:AO78" si="58">SUM(F76:F77)</f>
        <v>0</v>
      </c>
      <c r="G78" s="42">
        <f t="shared" si="58"/>
        <v>6.6709981799999998</v>
      </c>
      <c r="H78" s="42">
        <f t="shared" si="58"/>
        <v>14.259258609749997</v>
      </c>
      <c r="I78" s="42">
        <f t="shared" si="58"/>
        <v>22.948233739199999</v>
      </c>
      <c r="J78" s="42">
        <f t="shared" si="58"/>
        <v>32.958066508289996</v>
      </c>
      <c r="K78" s="42">
        <f t="shared" si="58"/>
        <v>44.552928444947995</v>
      </c>
      <c r="L78" s="42">
        <f t="shared" si="58"/>
        <v>55.559888653998954</v>
      </c>
      <c r="M78" s="42">
        <f t="shared" si="58"/>
        <v>65.967189100890735</v>
      </c>
      <c r="N78" s="42">
        <f t="shared" si="58"/>
        <v>75.762836590380147</v>
      </c>
      <c r="O78" s="42">
        <f t="shared" si="58"/>
        <v>84.934598063319157</v>
      </c>
      <c r="P78" s="42">
        <f t="shared" si="58"/>
        <v>93.469995799376761</v>
      </c>
      <c r="Q78" s="42">
        <f t="shared" si="58"/>
        <v>101.35630252381529</v>
      </c>
      <c r="R78" s="42">
        <f t="shared" si="58"/>
        <v>108.58053641640241</v>
      </c>
      <c r="S78" s="42">
        <f t="shared" si="58"/>
        <v>115.12945602050104</v>
      </c>
      <c r="T78" s="42">
        <f t="shared" si="58"/>
        <v>120.98955505034145</v>
      </c>
      <c r="U78" s="42">
        <f t="shared" si="58"/>
        <v>126.14705709443848</v>
      </c>
      <c r="V78" s="42">
        <f t="shared" si="58"/>
        <v>130.58791021307729</v>
      </c>
      <c r="W78" s="42">
        <f t="shared" si="58"/>
        <v>134.29778142774865</v>
      </c>
      <c r="X78" s="42">
        <f t="shared" si="58"/>
        <v>137.67898848662321</v>
      </c>
      <c r="Y78" s="42">
        <f t="shared" si="58"/>
        <v>140.80000683611007</v>
      </c>
      <c r="Z78" s="42">
        <f t="shared" si="58"/>
        <v>143.74569117745148</v>
      </c>
      <c r="AA78" s="42">
        <f t="shared" si="58"/>
        <v>127.63088529142357</v>
      </c>
      <c r="AB78" s="42">
        <f t="shared" si="58"/>
        <v>112.38064076952367</v>
      </c>
      <c r="AC78" s="42">
        <f t="shared" si="58"/>
        <v>98.012248839034328</v>
      </c>
      <c r="AD78" s="42">
        <f t="shared" si="58"/>
        <v>84.543346551783742</v>
      </c>
      <c r="AE78" s="42">
        <f t="shared" si="58"/>
        <v>71.991923700636733</v>
      </c>
      <c r="AF78" s="42">
        <f t="shared" si="58"/>
        <v>60.376329874315317</v>
      </c>
      <c r="AG78" s="42">
        <f t="shared" si="58"/>
        <v>49.715281653316048</v>
      </c>
      <c r="AH78" s="42">
        <f t="shared" si="58"/>
        <v>40.027869949745337</v>
      </c>
      <c r="AI78" s="42">
        <f t="shared" si="58"/>
        <v>31.333567493951779</v>
      </c>
      <c r="AJ78" s="42">
        <f t="shared" si="58"/>
        <v>23.652236470890905</v>
      </c>
      <c r="AK78" s="42">
        <f t="shared" si="58"/>
        <v>17.004136309217373</v>
      </c>
      <c r="AL78" s="42">
        <f t="shared" si="58"/>
        <v>11.409931626158929</v>
      </c>
      <c r="AM78" s="42">
        <f t="shared" si="58"/>
        <v>6.8907003312878734</v>
      </c>
      <c r="AN78" s="42">
        <f t="shared" si="58"/>
        <v>3.4679418923679544</v>
      </c>
      <c r="AO78" s="42">
        <f t="shared" si="58"/>
        <v>1.1635857665181963</v>
      </c>
    </row>
    <row r="79" spans="2:41" x14ac:dyDescent="0.3">
      <c r="D79" s="86" t="s">
        <v>69</v>
      </c>
      <c r="E79" s="87">
        <f t="shared" si="52"/>
        <v>180.7758765316209</v>
      </c>
      <c r="F79" s="88">
        <f t="shared" ref="F79:AO79" si="59">F77*($H$14-1)</f>
        <v>0</v>
      </c>
      <c r="G79" s="88">
        <f t="shared" si="59"/>
        <v>1.3435887959999997</v>
      </c>
      <c r="H79" s="88">
        <f t="shared" si="59"/>
        <v>2.8719210514499989</v>
      </c>
      <c r="I79" s="88">
        <f t="shared" si="59"/>
        <v>4.621945458239999</v>
      </c>
      <c r="J79" s="88">
        <f t="shared" si="59"/>
        <v>6.6380004466379985</v>
      </c>
      <c r="K79" s="88">
        <f t="shared" si="59"/>
        <v>8.9732921329655984</v>
      </c>
      <c r="L79" s="88">
        <f t="shared" si="59"/>
        <v>11.190176025879309</v>
      </c>
      <c r="M79" s="88">
        <f t="shared" si="59"/>
        <v>13.286283969510855</v>
      </c>
      <c r="N79" s="88">
        <f t="shared" si="59"/>
        <v>15.259200444874594</v>
      </c>
      <c r="O79" s="88">
        <f t="shared" si="59"/>
        <v>17.106461622605163</v>
      </c>
      <c r="P79" s="88">
        <f t="shared" si="59"/>
        <v>18.825554396749911</v>
      </c>
      <c r="Q79" s="88">
        <f t="shared" si="59"/>
        <v>20.413915399237109</v>
      </c>
      <c r="R79" s="88">
        <f t="shared" si="59"/>
        <v>21.868929994633614</v>
      </c>
      <c r="S79" s="88">
        <f t="shared" si="59"/>
        <v>23.187931254797601</v>
      </c>
      <c r="T79" s="88">
        <f t="shared" si="59"/>
        <v>24.368198913024429</v>
      </c>
      <c r="U79" s="88">
        <f t="shared" si="59"/>
        <v>25.406958297275359</v>
      </c>
      <c r="V79" s="88">
        <f t="shared" si="59"/>
        <v>26.301379242070873</v>
      </c>
      <c r="W79" s="88">
        <f t="shared" si="59"/>
        <v>27.048574978621854</v>
      </c>
      <c r="X79" s="88">
        <f t="shared" si="59"/>
        <v>27.729575302513414</v>
      </c>
      <c r="Y79" s="88">
        <f t="shared" si="59"/>
        <v>28.358171679447356</v>
      </c>
      <c r="Z79" s="88">
        <f t="shared" si="59"/>
        <v>28.951454479230545</v>
      </c>
      <c r="AA79" s="88">
        <f t="shared" si="59"/>
        <v>25.705812364817323</v>
      </c>
      <c r="AB79" s="88">
        <f t="shared" si="59"/>
        <v>22.634299358365706</v>
      </c>
      <c r="AC79" s="88">
        <f t="shared" si="59"/>
        <v>19.740398042034919</v>
      </c>
      <c r="AD79" s="88">
        <f t="shared" si="59"/>
        <v>17.027660649627379</v>
      </c>
      <c r="AE79" s="88">
        <f t="shared" si="59"/>
        <v>14.499710459621554</v>
      </c>
      <c r="AF79" s="88">
        <f t="shared" si="59"/>
        <v>12.160243216065476</v>
      </c>
      <c r="AG79" s="88">
        <f t="shared" si="59"/>
        <v>10.013028577888143</v>
      </c>
      <c r="AH79" s="88">
        <f t="shared" si="59"/>
        <v>8.061911597197124</v>
      </c>
      <c r="AI79" s="88">
        <f t="shared" si="59"/>
        <v>6.3108142271421519</v>
      </c>
      <c r="AJ79" s="88">
        <f t="shared" si="59"/>
        <v>4.7637368599359435</v>
      </c>
      <c r="AK79" s="88">
        <f t="shared" si="59"/>
        <v>3.4247598956354759</v>
      </c>
      <c r="AL79" s="88">
        <f t="shared" si="59"/>
        <v>2.2980453422988636</v>
      </c>
      <c r="AM79" s="88">
        <f t="shared" si="59"/>
        <v>1.3878384481453829</v>
      </c>
      <c r="AN79" s="88">
        <f t="shared" si="59"/>
        <v>0.69846936635869694</v>
      </c>
      <c r="AO79" s="88">
        <f t="shared" si="59"/>
        <v>0.23435485318614199</v>
      </c>
    </row>
    <row r="80" spans="2:41" x14ac:dyDescent="0.3">
      <c r="D80" s="45" t="s">
        <v>70</v>
      </c>
      <c r="E80" s="50">
        <f>NPV($E$15,F80:AO80)*(1+$E$15)</f>
        <v>180.7758765316209</v>
      </c>
      <c r="F80" s="55">
        <f>F79</f>
        <v>0</v>
      </c>
      <c r="G80" s="55">
        <f t="shared" ref="G80:AO80" si="60">G79</f>
        <v>1.3435887959999997</v>
      </c>
      <c r="H80" s="55">
        <f t="shared" si="60"/>
        <v>2.8719210514499989</v>
      </c>
      <c r="I80" s="55">
        <f t="shared" si="60"/>
        <v>4.621945458239999</v>
      </c>
      <c r="J80" s="55">
        <f t="shared" si="60"/>
        <v>6.6380004466379985</v>
      </c>
      <c r="K80" s="55">
        <f t="shared" si="60"/>
        <v>8.9732921329655984</v>
      </c>
      <c r="L80" s="55">
        <f t="shared" si="60"/>
        <v>11.190176025879309</v>
      </c>
      <c r="M80" s="55">
        <f t="shared" si="60"/>
        <v>13.286283969510855</v>
      </c>
      <c r="N80" s="55">
        <f t="shared" si="60"/>
        <v>15.259200444874594</v>
      </c>
      <c r="O80" s="55">
        <f t="shared" si="60"/>
        <v>17.106461622605163</v>
      </c>
      <c r="P80" s="55">
        <f t="shared" si="60"/>
        <v>18.825554396749911</v>
      </c>
      <c r="Q80" s="55">
        <f t="shared" si="60"/>
        <v>20.413915399237109</v>
      </c>
      <c r="R80" s="55">
        <f t="shared" si="60"/>
        <v>21.868929994633614</v>
      </c>
      <c r="S80" s="55">
        <f t="shared" si="60"/>
        <v>23.187931254797601</v>
      </c>
      <c r="T80" s="55">
        <f t="shared" si="60"/>
        <v>24.368198913024429</v>
      </c>
      <c r="U80" s="55">
        <f t="shared" si="60"/>
        <v>25.406958297275359</v>
      </c>
      <c r="V80" s="55">
        <f t="shared" si="60"/>
        <v>26.301379242070873</v>
      </c>
      <c r="W80" s="55">
        <f t="shared" si="60"/>
        <v>27.048574978621854</v>
      </c>
      <c r="X80" s="55">
        <f t="shared" si="60"/>
        <v>27.729575302513414</v>
      </c>
      <c r="Y80" s="55">
        <f t="shared" si="60"/>
        <v>28.358171679447356</v>
      </c>
      <c r="Z80" s="55">
        <f t="shared" si="60"/>
        <v>28.951454479230545</v>
      </c>
      <c r="AA80" s="55">
        <f t="shared" si="60"/>
        <v>25.705812364817323</v>
      </c>
      <c r="AB80" s="55">
        <f t="shared" si="60"/>
        <v>22.634299358365706</v>
      </c>
      <c r="AC80" s="55">
        <f t="shared" si="60"/>
        <v>19.740398042034919</v>
      </c>
      <c r="AD80" s="55">
        <f t="shared" si="60"/>
        <v>17.027660649627379</v>
      </c>
      <c r="AE80" s="55">
        <f t="shared" si="60"/>
        <v>14.499710459621554</v>
      </c>
      <c r="AF80" s="55">
        <f t="shared" si="60"/>
        <v>12.160243216065476</v>
      </c>
      <c r="AG80" s="55">
        <f t="shared" si="60"/>
        <v>10.013028577888143</v>
      </c>
      <c r="AH80" s="55">
        <f t="shared" si="60"/>
        <v>8.061911597197124</v>
      </c>
      <c r="AI80" s="55">
        <f t="shared" si="60"/>
        <v>6.3108142271421519</v>
      </c>
      <c r="AJ80" s="55">
        <f t="shared" si="60"/>
        <v>4.7637368599359435</v>
      </c>
      <c r="AK80" s="55">
        <f t="shared" si="60"/>
        <v>3.4247598956354759</v>
      </c>
      <c r="AL80" s="55">
        <f t="shared" si="60"/>
        <v>2.2980453422988636</v>
      </c>
      <c r="AM80" s="55">
        <f t="shared" si="60"/>
        <v>1.3878384481453829</v>
      </c>
      <c r="AN80" s="55">
        <f t="shared" si="60"/>
        <v>0.69846936635869694</v>
      </c>
      <c r="AO80" s="55">
        <f t="shared" si="60"/>
        <v>0.23435485318614199</v>
      </c>
    </row>
    <row r="81" spans="3:41" x14ac:dyDescent="0.3">
      <c r="D81" s="40" t="s">
        <v>43</v>
      </c>
      <c r="E81" s="91">
        <f t="shared" si="52"/>
        <v>3204.1448297891084</v>
      </c>
      <c r="F81" s="92">
        <f t="shared" ref="F81:AO81" si="61">SUM(F75,F78,F72,F80)</f>
        <v>0</v>
      </c>
      <c r="G81" s="92">
        <f t="shared" si="61"/>
        <v>17.794961975999996</v>
      </c>
      <c r="H81" s="92">
        <f t="shared" si="61"/>
        <v>38.648004661199998</v>
      </c>
      <c r="I81" s="92">
        <f t="shared" si="61"/>
        <v>63.170744197439994</v>
      </c>
      <c r="J81" s="92">
        <f t="shared" si="61"/>
        <v>92.097119954928004</v>
      </c>
      <c r="K81" s="92">
        <f t="shared" si="61"/>
        <v>126.30785917791358</v>
      </c>
      <c r="L81" s="92">
        <f t="shared" si="61"/>
        <v>160.21790059187825</v>
      </c>
      <c r="M81" s="92">
        <f t="shared" si="61"/>
        <v>193.82123024064157</v>
      </c>
      <c r="N81" s="92">
        <f t="shared" si="61"/>
        <v>227.11171388889954</v>
      </c>
      <c r="O81" s="92">
        <f t="shared" si="61"/>
        <v>260.08309461664203</v>
      </c>
      <c r="P81" s="92">
        <f t="shared" si="61"/>
        <v>292.72899036545869</v>
      </c>
      <c r="Q81" s="92">
        <f t="shared" si="61"/>
        <v>325.04289143577108</v>
      </c>
      <c r="R81" s="92">
        <f t="shared" si="61"/>
        <v>357.01815793400914</v>
      </c>
      <c r="S81" s="92">
        <f t="shared" si="61"/>
        <v>388.6480171687312</v>
      </c>
      <c r="T81" s="92">
        <f t="shared" si="61"/>
        <v>419.92556099466708</v>
      </c>
      <c r="U81" s="92">
        <f t="shared" si="61"/>
        <v>450.84374310364109</v>
      </c>
      <c r="V81" s="92">
        <f t="shared" si="61"/>
        <v>481.39537626131403</v>
      </c>
      <c r="W81" s="92">
        <f t="shared" si="61"/>
        <v>501.79275448865968</v>
      </c>
      <c r="X81" s="92">
        <f t="shared" si="61"/>
        <v>520.3536118730716</v>
      </c>
      <c r="Y81" s="92">
        <f t="shared" si="61"/>
        <v>536.77928860117106</v>
      </c>
      <c r="Z81" s="92">
        <f t="shared" si="61"/>
        <v>550.71276578400796</v>
      </c>
      <c r="AA81" s="92">
        <f t="shared" si="61"/>
        <v>511.07173218356684</v>
      </c>
      <c r="AB81" s="92">
        <f t="shared" si="61"/>
        <v>472.06377734321529</v>
      </c>
      <c r="AC81" s="92">
        <f t="shared" si="61"/>
        <v>433.70156283815521</v>
      </c>
      <c r="AD81" s="92">
        <f t="shared" si="61"/>
        <v>395.99800347509222</v>
      </c>
      <c r="AE81" s="92">
        <f t="shared" si="61"/>
        <v>358.96627235686651</v>
      </c>
      <c r="AF81" s="92">
        <f t="shared" si="61"/>
        <v>322.61980604837464</v>
      </c>
      <c r="AG81" s="92">
        <f t="shared" si="61"/>
        <v>286.97230984581137</v>
      </c>
      <c r="AH81" s="92">
        <f t="shared" si="61"/>
        <v>252.03776315129528</v>
      </c>
      <c r="AI81" s="92">
        <f t="shared" si="61"/>
        <v>217.83042495498731</v>
      </c>
      <c r="AJ81" s="92">
        <f t="shared" si="61"/>
        <v>184.36483942685152</v>
      </c>
      <c r="AK81" s="92">
        <f t="shared" si="61"/>
        <v>151.65584162025152</v>
      </c>
      <c r="AL81" s="92">
        <f t="shared" si="61"/>
        <v>119.7185632896179</v>
      </c>
      <c r="AM81" s="92">
        <f t="shared" si="61"/>
        <v>88.568438824470064</v>
      </c>
      <c r="AN81" s="92">
        <f t="shared" si="61"/>
        <v>58.221211302117645</v>
      </c>
      <c r="AO81" s="92">
        <f t="shared" si="61"/>
        <v>28.692938661416626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61</v>
      </c>
      <c r="E83" s="48">
        <f t="shared" si="52"/>
        <v>-388.78883398183598</v>
      </c>
      <c r="F83" s="49">
        <f t="shared" ref="F83:AO83" si="62">-F8+F81</f>
        <v>-156.48599999999999</v>
      </c>
      <c r="G83" s="49">
        <f t="shared" si="62"/>
        <v>-169.988238024</v>
      </c>
      <c r="H83" s="49">
        <f t="shared" si="62"/>
        <v>-186.69183533879999</v>
      </c>
      <c r="I83" s="49">
        <f t="shared" si="62"/>
        <v>-207.23706380255999</v>
      </c>
      <c r="J83" s="49">
        <f t="shared" si="62"/>
        <v>-232.39224964507196</v>
      </c>
      <c r="K83" s="49">
        <f t="shared" si="62"/>
        <v>-204.67129781408636</v>
      </c>
      <c r="L83" s="49">
        <f t="shared" si="62"/>
        <v>-177.38083953996173</v>
      </c>
      <c r="M83" s="49">
        <f t="shared" si="62"/>
        <v>-150.52948469383523</v>
      </c>
      <c r="N83" s="49">
        <f t="shared" si="62"/>
        <v>-124.12601534426682</v>
      </c>
      <c r="O83" s="49">
        <f t="shared" si="62"/>
        <v>-98.179389201187689</v>
      </c>
      <c r="P83" s="49">
        <f t="shared" si="62"/>
        <v>-72.698743128727642</v>
      </c>
      <c r="Q83" s="49">
        <f t="shared" si="62"/>
        <v>-47.693396728298978</v>
      </c>
      <c r="R83" s="49">
        <f t="shared" si="62"/>
        <v>-23.172855993342353</v>
      </c>
      <c r="S83" s="49">
        <f t="shared" si="62"/>
        <v>0.85318296283264772</v>
      </c>
      <c r="T83" s="49">
        <f t="shared" si="62"/>
        <v>24.374830104650528</v>
      </c>
      <c r="U83" s="49">
        <f t="shared" si="62"/>
        <v>47.381997595824203</v>
      </c>
      <c r="V83" s="49">
        <f t="shared" si="62"/>
        <v>69.864395843340787</v>
      </c>
      <c r="W83" s="49">
        <f t="shared" si="62"/>
        <v>82.031154462326981</v>
      </c>
      <c r="X83" s="49">
        <f t="shared" si="62"/>
        <v>92.196779846212223</v>
      </c>
      <c r="Y83" s="49">
        <f t="shared" si="62"/>
        <v>100.05931993377447</v>
      </c>
      <c r="Z83" s="49">
        <f t="shared" si="62"/>
        <v>550.71276578400796</v>
      </c>
      <c r="AA83" s="49">
        <f t="shared" si="62"/>
        <v>511.07173218356684</v>
      </c>
      <c r="AB83" s="49">
        <f t="shared" si="62"/>
        <v>472.06377734321529</v>
      </c>
      <c r="AC83" s="49">
        <f t="shared" si="62"/>
        <v>433.70156283815521</v>
      </c>
      <c r="AD83" s="49">
        <f t="shared" si="62"/>
        <v>395.99800347509222</v>
      </c>
      <c r="AE83" s="49">
        <f t="shared" si="62"/>
        <v>358.96627235686651</v>
      </c>
      <c r="AF83" s="49">
        <f t="shared" si="62"/>
        <v>322.61980604837464</v>
      </c>
      <c r="AG83" s="49">
        <f t="shared" si="62"/>
        <v>286.97230984581137</v>
      </c>
      <c r="AH83" s="49">
        <f t="shared" si="62"/>
        <v>252.03776315129528</v>
      </c>
      <c r="AI83" s="49">
        <f t="shared" si="62"/>
        <v>217.83042495498731</v>
      </c>
      <c r="AJ83" s="49">
        <f t="shared" si="62"/>
        <v>184.36483942685152</v>
      </c>
      <c r="AK83" s="49">
        <f t="shared" si="62"/>
        <v>151.65584162025152</v>
      </c>
      <c r="AL83" s="49">
        <f t="shared" si="62"/>
        <v>119.7185632896179</v>
      </c>
      <c r="AM83" s="49">
        <f t="shared" si="62"/>
        <v>88.568438824470064</v>
      </c>
      <c r="AN83" s="49">
        <f t="shared" si="62"/>
        <v>58.221211302117645</v>
      </c>
      <c r="AO83" s="49">
        <f t="shared" si="62"/>
        <v>28.692938661416626</v>
      </c>
    </row>
    <row r="84" spans="3:41" x14ac:dyDescent="0.3">
      <c r="C84" s="34"/>
      <c r="D84" s="34" t="s">
        <v>44</v>
      </c>
      <c r="F84" s="49">
        <f>F22</f>
        <v>115.01720999999999</v>
      </c>
      <c r="G84" s="49">
        <f t="shared" ref="G84:AO84" si="63">G22</f>
        <v>245.84928637499996</v>
      </c>
      <c r="H84" s="49">
        <f t="shared" si="63"/>
        <v>395.65920239999997</v>
      </c>
      <c r="I84" s="49">
        <f t="shared" si="63"/>
        <v>568.24252600499995</v>
      </c>
      <c r="J84" s="49">
        <f t="shared" si="63"/>
        <v>768.15393870599996</v>
      </c>
      <c r="K84" s="49">
        <f t="shared" si="63"/>
        <v>957.92911472411993</v>
      </c>
      <c r="L84" s="49">
        <f t="shared" si="63"/>
        <v>1137.3653293257023</v>
      </c>
      <c r="M84" s="49">
        <f t="shared" si="63"/>
        <v>1306.2558032824165</v>
      </c>
      <c r="N84" s="49">
        <f t="shared" si="63"/>
        <v>1464.3896217813649</v>
      </c>
      <c r="O84" s="49">
        <f t="shared" si="63"/>
        <v>1611.5516517133924</v>
      </c>
      <c r="P84" s="49">
        <f t="shared" si="63"/>
        <v>1747.5224573071603</v>
      </c>
      <c r="Q84" s="49">
        <f t="shared" si="63"/>
        <v>1872.0782140759036</v>
      </c>
      <c r="R84" s="49">
        <f t="shared" si="63"/>
        <v>1984.9906210431213</v>
      </c>
      <c r="S84" s="49">
        <f t="shared" si="63"/>
        <v>2086.0268112127837</v>
      </c>
      <c r="T84" s="49">
        <f t="shared" si="63"/>
        <v>2174.9492602489395</v>
      </c>
      <c r="U84" s="49">
        <f t="shared" si="63"/>
        <v>2251.5156933289186</v>
      </c>
      <c r="V84" s="49">
        <f t="shared" si="63"/>
        <v>2315.4789901335971</v>
      </c>
      <c r="W84" s="49">
        <f t="shared" si="63"/>
        <v>2373.7756635624692</v>
      </c>
      <c r="X84" s="49">
        <f t="shared" si="63"/>
        <v>2427.5863247605184</v>
      </c>
      <c r="Y84" s="49">
        <f t="shared" si="63"/>
        <v>2478.3739858181289</v>
      </c>
      <c r="Z84" s="49">
        <f t="shared" si="63"/>
        <v>2200.5325050245442</v>
      </c>
      <c r="AA84" s="49">
        <f t="shared" si="63"/>
        <v>1937.5972546469598</v>
      </c>
      <c r="AB84" s="49">
        <f t="shared" si="63"/>
        <v>1689.8663592936953</v>
      </c>
      <c r="AC84" s="49">
        <f t="shared" si="63"/>
        <v>1457.6439060652372</v>
      </c>
      <c r="AD84" s="49">
        <f t="shared" si="63"/>
        <v>1241.2400638040815</v>
      </c>
      <c r="AE84" s="49">
        <f t="shared" si="63"/>
        <v>1040.9712047295745</v>
      </c>
      <c r="AF84" s="49">
        <f t="shared" si="63"/>
        <v>857.16002850544908</v>
      </c>
      <c r="AG84" s="49">
        <f t="shared" si="63"/>
        <v>690.13568878871274</v>
      </c>
      <c r="AH84" s="49">
        <f t="shared" si="63"/>
        <v>540.23392230951345</v>
      </c>
      <c r="AI84" s="49">
        <f t="shared" si="63"/>
        <v>407.79718053260183</v>
      </c>
      <c r="AJ84" s="49">
        <f t="shared" si="63"/>
        <v>293.17476395202368</v>
      </c>
      <c r="AK84" s="49">
        <f t="shared" si="63"/>
        <v>196.72295907170567</v>
      </c>
      <c r="AL84" s="49">
        <f t="shared" si="63"/>
        <v>118.80517812565299</v>
      </c>
      <c r="AM84" s="49">
        <f t="shared" si="63"/>
        <v>59.792101592550942</v>
      </c>
      <c r="AN84" s="49">
        <f t="shared" si="63"/>
        <v>20.06182356065856</v>
      </c>
      <c r="AO84" s="49">
        <f t="shared" si="63"/>
        <v>2.8421709430404007E-14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3248-3D08-4964-9865-F5ACA3FCF590}">
  <dimension ref="A1:AM84"/>
  <sheetViews>
    <sheetView showGridLines="0" tabSelected="1" topLeftCell="A22" workbookViewId="0">
      <selection activeCell="C25" sqref="C25"/>
    </sheetView>
  </sheetViews>
  <sheetFormatPr defaultRowHeight="13.2" x14ac:dyDescent="0.25"/>
  <cols>
    <col min="1" max="1" width="1.77734375" style="1" customWidth="1"/>
    <col min="2" max="2" width="1.77734375" style="65" customWidth="1"/>
    <col min="3" max="3" width="20" style="1" bestFit="1" customWidth="1"/>
    <col min="4" max="4" width="7.77734375" style="1" customWidth="1"/>
    <col min="5" max="5" width="8.88671875" style="1" bestFit="1" customWidth="1"/>
    <col min="6" max="33" width="7.77734375" style="1" customWidth="1"/>
    <col min="34" max="34" width="8.88671875" style="1"/>
    <col min="35" max="35" width="6.33203125" style="1" bestFit="1" customWidth="1"/>
    <col min="36" max="16384" width="8.88671875" style="1"/>
  </cols>
  <sheetData>
    <row r="1" spans="1:39" x14ac:dyDescent="0.25">
      <c r="A1" s="64" t="s">
        <v>64</v>
      </c>
    </row>
    <row r="3" spans="1:39" x14ac:dyDescent="0.25">
      <c r="B3" s="65" t="s">
        <v>43</v>
      </c>
      <c r="D3" s="67">
        <v>2023</v>
      </c>
      <c r="E3" s="67">
        <v>2024</v>
      </c>
      <c r="F3" s="67">
        <v>2025</v>
      </c>
      <c r="G3" s="67">
        <v>2026</v>
      </c>
      <c r="H3" s="67">
        <v>2027</v>
      </c>
      <c r="I3" s="67">
        <v>2028</v>
      </c>
      <c r="J3" s="67">
        <v>2029</v>
      </c>
      <c r="K3" s="67">
        <v>2030</v>
      </c>
      <c r="L3" s="67">
        <v>2031</v>
      </c>
      <c r="M3" s="67">
        <v>2032</v>
      </c>
      <c r="N3" s="67">
        <v>2033</v>
      </c>
      <c r="O3" s="67">
        <v>2034</v>
      </c>
      <c r="P3" s="67">
        <v>2035</v>
      </c>
      <c r="Q3" s="67">
        <v>2036</v>
      </c>
      <c r="R3" s="67">
        <v>2037</v>
      </c>
      <c r="S3" s="67">
        <v>2038</v>
      </c>
      <c r="T3" s="67">
        <v>2039</v>
      </c>
      <c r="U3" s="67">
        <v>2040</v>
      </c>
      <c r="V3" s="67">
        <v>2041</v>
      </c>
      <c r="W3" s="67">
        <v>2042</v>
      </c>
      <c r="X3" s="67">
        <v>2043</v>
      </c>
      <c r="Y3" s="67">
        <v>2044</v>
      </c>
      <c r="Z3" s="67">
        <v>2045</v>
      </c>
      <c r="AA3" s="67">
        <v>2046</v>
      </c>
      <c r="AB3" s="67">
        <v>2047</v>
      </c>
      <c r="AC3" s="67">
        <v>2048</v>
      </c>
      <c r="AD3" s="67">
        <v>2049</v>
      </c>
      <c r="AE3" s="67">
        <v>2050</v>
      </c>
      <c r="AF3" s="67">
        <v>2051</v>
      </c>
      <c r="AG3" s="67">
        <v>2052</v>
      </c>
      <c r="AH3" s="67">
        <v>2053</v>
      </c>
      <c r="AI3" s="67">
        <v>2054</v>
      </c>
      <c r="AJ3" s="67">
        <v>2055</v>
      </c>
      <c r="AK3" s="67">
        <v>2056</v>
      </c>
      <c r="AL3" s="67">
        <v>2057</v>
      </c>
      <c r="AM3" s="67">
        <v>2058</v>
      </c>
    </row>
    <row r="4" spans="1:39" x14ac:dyDescent="0.25">
      <c r="C4" s="69" t="s">
        <v>87</v>
      </c>
      <c r="D4" s="70">
        <f>Xp20Ramp!F$81</f>
        <v>156.48599999999999</v>
      </c>
      <c r="E4" s="70">
        <f>Xp20Ramp!G$81</f>
        <v>187.78319999999999</v>
      </c>
      <c r="F4" s="70">
        <f>Xp20Ramp!H$81</f>
        <v>225.33983999999998</v>
      </c>
      <c r="G4" s="70">
        <f>Xp20Ramp!I$81</f>
        <v>270.40780799999999</v>
      </c>
      <c r="H4" s="70">
        <f>Xp20Ramp!J$81</f>
        <v>324.48936959999997</v>
      </c>
      <c r="I4" s="70">
        <f>Xp20Ramp!K$81</f>
        <v>330.97915699199996</v>
      </c>
      <c r="J4" s="70">
        <f>Xp20Ramp!L$81</f>
        <v>337.59874013183997</v>
      </c>
      <c r="K4" s="70">
        <f>Xp20Ramp!M$81</f>
        <v>344.3507149344768</v>
      </c>
      <c r="L4" s="70">
        <f>Xp20Ramp!N$81</f>
        <v>351.23772923316636</v>
      </c>
      <c r="M4" s="70">
        <f>Xp20Ramp!O$81</f>
        <v>358.26248381782972</v>
      </c>
      <c r="N4" s="70">
        <f>Xp20Ramp!P$81</f>
        <v>365.42773349418633</v>
      </c>
      <c r="O4" s="70">
        <f>Xp20Ramp!Q$81</f>
        <v>372.73628816407006</v>
      </c>
      <c r="P4" s="70">
        <f>Xp20Ramp!R$81</f>
        <v>380.19101392735149</v>
      </c>
      <c r="Q4" s="70">
        <f>Xp20Ramp!S$81</f>
        <v>387.79483420589855</v>
      </c>
      <c r="R4" s="70">
        <f>Xp20Ramp!T$81</f>
        <v>395.55073089001655</v>
      </c>
      <c r="S4" s="70">
        <f>Xp20Ramp!U$81</f>
        <v>403.46174550781689</v>
      </c>
      <c r="T4" s="70">
        <f>Xp20Ramp!V$81</f>
        <v>411.53098041797324</v>
      </c>
      <c r="U4" s="70">
        <f>Xp20Ramp!W$81</f>
        <v>419.7616000263327</v>
      </c>
      <c r="V4" s="70">
        <f>Xp20Ramp!X$81</f>
        <v>428.15683202685938</v>
      </c>
      <c r="W4" s="70">
        <f>Xp20Ramp!Y$81</f>
        <v>436.71996866739659</v>
      </c>
      <c r="X4" s="70">
        <f>Xp20Ramp!Z$81</f>
        <v>0</v>
      </c>
      <c r="Y4" s="70">
        <f>Xp20Ramp!AA$81</f>
        <v>0</v>
      </c>
      <c r="Z4" s="70">
        <f>Xp20Ramp!AB$81</f>
        <v>0</v>
      </c>
      <c r="AA4" s="70">
        <f>Xp20Ramp!AC$81</f>
        <v>0</v>
      </c>
      <c r="AB4" s="70">
        <f>Xp20Ramp!AD$81</f>
        <v>0</v>
      </c>
      <c r="AC4" s="70">
        <f>Xp20Ramp!AE$81</f>
        <v>0</v>
      </c>
      <c r="AD4" s="70">
        <f>Xp20Ramp!AF$81</f>
        <v>0</v>
      </c>
      <c r="AE4" s="70">
        <f>Xp20Ramp!AG$81</f>
        <v>0</v>
      </c>
      <c r="AF4" s="70">
        <f>Xp20Ramp!AH$81</f>
        <v>0</v>
      </c>
      <c r="AG4" s="70">
        <f>Xp20Ramp!AI$81</f>
        <v>0</v>
      </c>
      <c r="AH4" s="70">
        <f>Xp20Ramp!AJ$81</f>
        <v>0</v>
      </c>
      <c r="AI4" s="70">
        <f>Xp20Ramp!AK$81</f>
        <v>0</v>
      </c>
      <c r="AJ4" s="70">
        <f>Xp20Ramp!AL$81</f>
        <v>0</v>
      </c>
      <c r="AK4" s="70">
        <f>Xp20Ramp!AM$81</f>
        <v>0</v>
      </c>
      <c r="AL4" s="70">
        <f>Xp20Ramp!AN$81</f>
        <v>0</v>
      </c>
      <c r="AM4" s="71">
        <f>Xp20Ramp!AO$81</f>
        <v>0</v>
      </c>
    </row>
    <row r="5" spans="1:39" x14ac:dyDescent="0.25">
      <c r="C5" s="72" t="s">
        <v>96</v>
      </c>
      <c r="D5" s="73">
        <f>'Am20-Ramp10'!F$81</f>
        <v>0</v>
      </c>
      <c r="E5" s="73">
        <f>'Am20-Ramp10'!G$81</f>
        <v>23.663186975999999</v>
      </c>
      <c r="F5" s="73">
        <f>'Am20-Ramp10'!H$81</f>
        <v>51.257552649599987</v>
      </c>
      <c r="G5" s="73">
        <f>'Am20-Ramp10'!I$81</f>
        <v>83.56933276031998</v>
      </c>
      <c r="H5" s="73">
        <f>'Am20-Ramp10'!J$81</f>
        <v>121.54201019558398</v>
      </c>
      <c r="I5" s="73">
        <f>'Am20-Ramp10'!K$81</f>
        <v>166.30776442030077</v>
      </c>
      <c r="J5" s="73">
        <f>'Am20-Ramp10'!L$81</f>
        <v>210.39297357994289</v>
      </c>
      <c r="K5" s="73">
        <f>'Am20-Ramp10'!M$81</f>
        <v>253.78402677320881</v>
      </c>
      <c r="L5" s="73">
        <f>'Am20-Ramp10'!N$81</f>
        <v>296.46704088077104</v>
      </c>
      <c r="M5" s="73">
        <f>'Am20-Ramp10'!O$81</f>
        <v>338.42785512091547</v>
      </c>
      <c r="N5" s="73">
        <f>'Am20-Ramp10'!P$81</f>
        <v>379.65202549629379</v>
      </c>
      <c r="O5" s="73">
        <f>'Am20-Ramp10'!Q$81</f>
        <v>404.47621912961068</v>
      </c>
      <c r="P5" s="73">
        <f>'Am20-Ramp10'!R$81</f>
        <v>426.20574718362485</v>
      </c>
      <c r="Q5" s="73">
        <f>'Am20-Ramp10'!S$81</f>
        <v>444.35962931231836</v>
      </c>
      <c r="R5" s="73">
        <f>'Am20-Ramp10'!T$81</f>
        <v>458.36344815586614</v>
      </c>
      <c r="S5" s="73">
        <f>'Am20-Ramp10'!U$81</f>
        <v>467.53071711898349</v>
      </c>
      <c r="T5" s="73">
        <f>'Am20-Ramp10'!V$81</f>
        <v>476.88133146136329</v>
      </c>
      <c r="U5" s="73">
        <f>'Am20-Ramp10'!W$81</f>
        <v>486.41895809059059</v>
      </c>
      <c r="V5" s="73">
        <f>'Am20-Ramp10'!X$81</f>
        <v>496.14733725240239</v>
      </c>
      <c r="W5" s="73">
        <f>'Am20-Ramp10'!Y$81</f>
        <v>506.07028399745047</v>
      </c>
      <c r="X5" s="73">
        <f>'Am20-Ramp10'!Z$81</f>
        <v>516.19168967739949</v>
      </c>
      <c r="Y5" s="73">
        <f>'Am20-Ramp10'!AA$81</f>
        <v>459.15569575329823</v>
      </c>
      <c r="Z5" s="73">
        <f>'Am20-Ramp10'!AB$81</f>
        <v>403.26042104207244</v>
      </c>
      <c r="AA5" s="73">
        <f>'Am20-Ramp10'!AC$81</f>
        <v>348.52867992797968</v>
      </c>
      <c r="AB5" s="73">
        <f>'Am20-Ramp10'!AD$81</f>
        <v>294.98374308296246</v>
      </c>
      <c r="AC5" s="73">
        <f>'Am20-Ramp10'!AE$81</f>
        <v>242.64934659240242</v>
      </c>
      <c r="AD5" s="73">
        <f>'Am20-Ramp10'!AF$81</f>
        <v>191.54970126338864</v>
      </c>
      <c r="AE5" s="73">
        <f>'Am20-Ramp10'!AG$81</f>
        <v>141.70950211915209</v>
      </c>
      <c r="AF5" s="73">
        <f>'Am20-Ramp10'!AH$81</f>
        <v>93.153938083388226</v>
      </c>
      <c r="AG5" s="73">
        <f>'Am20-Ramp10'!AI$81</f>
        <v>45.908701858266596</v>
      </c>
      <c r="AH5" s="73">
        <f>'Am20-Ramp10'!AJ$81</f>
        <v>0</v>
      </c>
      <c r="AI5" s="73">
        <f>'Am20-Ramp10'!AK$81</f>
        <v>0</v>
      </c>
      <c r="AJ5" s="73">
        <f>'Am20-Ramp10'!AL$81</f>
        <v>0</v>
      </c>
      <c r="AK5" s="73">
        <f>'Am20-Ramp10'!AM$81</f>
        <v>0</v>
      </c>
      <c r="AL5" s="73">
        <f>'Am20-Ramp10'!AN$81</f>
        <v>0</v>
      </c>
      <c r="AM5" s="74">
        <f>'Am20-Ramp10'!AO$81</f>
        <v>0</v>
      </c>
    </row>
    <row r="6" spans="1:39" x14ac:dyDescent="0.25">
      <c r="C6" s="72" t="s">
        <v>97</v>
      </c>
      <c r="D6" s="73">
        <f>'Am20-Ramp5'!F$81</f>
        <v>0</v>
      </c>
      <c r="E6" s="73">
        <f>'Am20-Ramp5'!G$81</f>
        <v>39.311786976</v>
      </c>
      <c r="F6" s="73">
        <f>'Am20-Ramp5'!H$81</f>
        <v>84.883013951999985</v>
      </c>
      <c r="G6" s="73">
        <f>'Am20-Ramp5'!I$81</f>
        <v>137.96556892799998</v>
      </c>
      <c r="H6" s="73">
        <f>'Am20-Ramp5'!J$81</f>
        <v>200.06171750399997</v>
      </c>
      <c r="I6" s="73">
        <f>'Am20-Ramp5'!K$81</f>
        <v>272.97417839999991</v>
      </c>
      <c r="J6" s="73">
        <f>'Am20-Ramp5'!L$81</f>
        <v>312.89596821478187</v>
      </c>
      <c r="K6" s="73">
        <f>'Am20-Ramp5'!M$81</f>
        <v>346.43389492192142</v>
      </c>
      <c r="L6" s="73">
        <f>'Am20-Ramp5'!N$81</f>
        <v>372.62210719040172</v>
      </c>
      <c r="M6" s="73">
        <f>'Am20-Ramp5'!O$81</f>
        <v>390.30780184881274</v>
      </c>
      <c r="N6" s="73">
        <f>'Am20-Ramp5'!P$81</f>
        <v>398.11395788578903</v>
      </c>
      <c r="O6" s="73">
        <f>'Am20-Ramp5'!Q$81</f>
        <v>406.07623704350488</v>
      </c>
      <c r="P6" s="73">
        <f>'Am20-Ramp5'!R$81</f>
        <v>414.1977617843749</v>
      </c>
      <c r="Q6" s="73">
        <f>'Am20-Ramp5'!S$81</f>
        <v>422.48171702006249</v>
      </c>
      <c r="R6" s="73">
        <f>'Am20-Ramp5'!T$81</f>
        <v>430.93135136046379</v>
      </c>
      <c r="S6" s="73">
        <f>'Am20-Ramp5'!U$81</f>
        <v>439.54997838767304</v>
      </c>
      <c r="T6" s="73">
        <f>'Am20-Ramp5'!V$81</f>
        <v>448.34097795542658</v>
      </c>
      <c r="U6" s="73">
        <f>'Am20-Ramp5'!W$81</f>
        <v>457.30779751453514</v>
      </c>
      <c r="V6" s="73">
        <f>'Am20-Ramp5'!X$81</f>
        <v>466.45395346482582</v>
      </c>
      <c r="W6" s="73">
        <f>'Am20-Ramp5'!Y$81</f>
        <v>475.78303253412241</v>
      </c>
      <c r="X6" s="73">
        <f>'Am20-Ramp5'!Z$81</f>
        <v>485.29869318480485</v>
      </c>
      <c r="Y6" s="73">
        <f>'Am20-Ramp5'!AA$81</f>
        <v>383.09940252677728</v>
      </c>
      <c r="Z6" s="73">
        <f>'Am20-Ramp5'!AB$81</f>
        <v>283.41900423830413</v>
      </c>
      <c r="AA6" s="73">
        <f>'Am20-Ramp5'!AC$81</f>
        <v>186.30787616677645</v>
      </c>
      <c r="AB6" s="73">
        <f>'Am20-Ramp5'!AD$81</f>
        <v>91.817403716533164</v>
      </c>
      <c r="AC6" s="73">
        <f>'Am20-Ramp5'!AE$81</f>
        <v>-2.2775417832866769E-14</v>
      </c>
      <c r="AD6" s="73">
        <f>'Am20-Ramp5'!AF$81</f>
        <v>-2.2775417832866769E-14</v>
      </c>
      <c r="AE6" s="73">
        <f>'Am20-Ramp5'!AG$81</f>
        <v>-2.2775417832866769E-14</v>
      </c>
      <c r="AF6" s="73">
        <f>'Am20-Ramp5'!AH$81</f>
        <v>-2.2775417832866769E-14</v>
      </c>
      <c r="AG6" s="73">
        <f>'Am20-Ramp5'!AI$81</f>
        <v>-2.2775417832866769E-14</v>
      </c>
      <c r="AH6" s="73">
        <f>'Am20-Ramp5'!AJ$81</f>
        <v>-2.2775417832866769E-14</v>
      </c>
      <c r="AI6" s="73">
        <f>'Am20-Ramp5'!AK$81</f>
        <v>-2.2775417832866769E-14</v>
      </c>
      <c r="AJ6" s="73">
        <f>'Am20-Ramp5'!AL$81</f>
        <v>-2.2775417832866769E-14</v>
      </c>
      <c r="AK6" s="73">
        <f>'Am20-Ramp5'!AM$81</f>
        <v>-2.2775417832866769E-14</v>
      </c>
      <c r="AL6" s="73">
        <f>'Am20-Ramp5'!AN$81</f>
        <v>-2.2775417832866769E-14</v>
      </c>
      <c r="AM6" s="74">
        <f>'Am20-Ramp5'!AO$81</f>
        <v>-2.2775417832866769E-14</v>
      </c>
    </row>
    <row r="7" spans="1:39" x14ac:dyDescent="0.25">
      <c r="C7" s="72" t="s">
        <v>98</v>
      </c>
      <c r="D7" s="73">
        <f>'Am20-Ramp16'!F$81</f>
        <v>0</v>
      </c>
      <c r="E7" s="73">
        <f>'Am20-Ramp16'!G$81</f>
        <v>17.794961975999996</v>
      </c>
      <c r="F7" s="73">
        <f>'Am20-Ramp16'!H$81</f>
        <v>38.648004661199998</v>
      </c>
      <c r="G7" s="73">
        <f>'Am20-Ramp16'!I$81</f>
        <v>63.170744197439994</v>
      </c>
      <c r="H7" s="73">
        <f>'Am20-Ramp16'!J$81</f>
        <v>92.097119954928004</v>
      </c>
      <c r="I7" s="73">
        <f>'Am20-Ramp16'!K$81</f>
        <v>126.30785917791358</v>
      </c>
      <c r="J7" s="73">
        <f>'Am20-Ramp16'!L$81</f>
        <v>160.21790059187825</v>
      </c>
      <c r="K7" s="73">
        <f>'Am20-Ramp16'!M$81</f>
        <v>193.82123024064157</v>
      </c>
      <c r="L7" s="73">
        <f>'Am20-Ramp16'!N$81</f>
        <v>227.11171388889954</v>
      </c>
      <c r="M7" s="73">
        <f>'Am20-Ramp16'!O$81</f>
        <v>260.08309461664203</v>
      </c>
      <c r="N7" s="73">
        <f>'Am20-Ramp16'!P$81</f>
        <v>292.72899036545869</v>
      </c>
      <c r="O7" s="73">
        <f>'Am20-Ramp16'!Q$81</f>
        <v>325.04289143577108</v>
      </c>
      <c r="P7" s="73">
        <f>'Am20-Ramp16'!R$81</f>
        <v>357.01815793400914</v>
      </c>
      <c r="Q7" s="73">
        <f>'Am20-Ramp16'!S$81</f>
        <v>388.6480171687312</v>
      </c>
      <c r="R7" s="73">
        <f>'Am20-Ramp16'!T$81</f>
        <v>419.92556099466708</v>
      </c>
      <c r="S7" s="73">
        <f>'Am20-Ramp16'!U$81</f>
        <v>450.84374310364109</v>
      </c>
      <c r="T7" s="73">
        <f>'Am20-Ramp16'!V$81</f>
        <v>481.39537626131403</v>
      </c>
      <c r="U7" s="73">
        <f>'Am20-Ramp16'!W$81</f>
        <v>501.79275448865968</v>
      </c>
      <c r="V7" s="73">
        <f>'Am20-Ramp16'!X$81</f>
        <v>520.3536118730716</v>
      </c>
      <c r="W7" s="73">
        <f>'Am20-Ramp16'!Y$81</f>
        <v>536.77928860117106</v>
      </c>
      <c r="X7" s="73">
        <f>'Am20-Ramp16'!Z$81</f>
        <v>550.71276578400796</v>
      </c>
      <c r="Y7" s="73">
        <f>'Am20-Ramp16'!AA$81</f>
        <v>511.07173218356684</v>
      </c>
      <c r="Z7" s="73">
        <f>'Am20-Ramp16'!AB$81</f>
        <v>472.06377734321529</v>
      </c>
      <c r="AA7" s="73">
        <f>'Am20-Ramp16'!AC$81</f>
        <v>433.70156283815521</v>
      </c>
      <c r="AB7" s="73">
        <f>'Am20-Ramp16'!AD$81</f>
        <v>395.99800347509222</v>
      </c>
      <c r="AC7" s="73">
        <f>'Am20-Ramp16'!AE$81</f>
        <v>358.96627235686651</v>
      </c>
      <c r="AD7" s="73">
        <f>'Am20-Ramp16'!AF$81</f>
        <v>322.61980604837464</v>
      </c>
      <c r="AE7" s="73">
        <f>'Am20-Ramp16'!AG$81</f>
        <v>286.97230984581137</v>
      </c>
      <c r="AF7" s="73">
        <f>'Am20-Ramp16'!AH$81</f>
        <v>252.03776315129528</v>
      </c>
      <c r="AG7" s="73">
        <f>'Am20-Ramp16'!AI$81</f>
        <v>217.83042495498731</v>
      </c>
      <c r="AH7" s="73">
        <f>'Am20-Ramp16'!AJ$81</f>
        <v>184.36483942685152</v>
      </c>
      <c r="AI7" s="73">
        <f>'Am20-Ramp16'!AK$81</f>
        <v>151.65584162025152</v>
      </c>
      <c r="AJ7" s="73">
        <f>'Am20-Ramp16'!AL$81</f>
        <v>119.7185632896179</v>
      </c>
      <c r="AK7" s="73">
        <f>'Am20-Ramp16'!AM$81</f>
        <v>88.568438824470064</v>
      </c>
      <c r="AL7" s="73">
        <f>'Am20-Ramp16'!AN$81</f>
        <v>58.221211302117645</v>
      </c>
      <c r="AM7" s="74">
        <f>'Am20-Ramp16'!AO$81</f>
        <v>28.692938661416626</v>
      </c>
    </row>
    <row r="8" spans="1:39" x14ac:dyDescent="0.25">
      <c r="C8" s="75" t="s">
        <v>99</v>
      </c>
      <c r="D8" s="76">
        <f>'Xp20-EGI'!F$81</f>
        <v>142.26</v>
      </c>
      <c r="E8" s="76">
        <f>'Xp20-EGI'!G$81</f>
        <v>148.82220000000001</v>
      </c>
      <c r="F8" s="76">
        <f>'Xp20-EGI'!H$81</f>
        <v>155.701494</v>
      </c>
      <c r="G8" s="76">
        <f>'Xp20-EGI'!I$81</f>
        <v>162.91351700000001</v>
      </c>
      <c r="H8" s="76">
        <f>'Xp20-EGI'!J$81</f>
        <v>170.47468000000001</v>
      </c>
      <c r="I8" s="76">
        <f>'Xp20-EGI'!K$81</f>
        <v>173.8841736</v>
      </c>
      <c r="J8" s="76">
        <f>'Xp20-EGI'!L$81</f>
        <v>177.36185707199999</v>
      </c>
      <c r="K8" s="76">
        <f>'Xp20-EGI'!M$81</f>
        <v>180.90909421344</v>
      </c>
      <c r="L8" s="76">
        <f>'Xp20-EGI'!N$81</f>
        <v>184.52727609770881</v>
      </c>
      <c r="M8" s="76">
        <f>'Xp20-EGI'!O$81</f>
        <v>188.217821619663</v>
      </c>
      <c r="N8" s="76">
        <f>'Xp20-EGI'!P$81</f>
        <v>191.98217805205627</v>
      </c>
      <c r="O8" s="76">
        <f>'Xp20-EGI'!Q$81</f>
        <v>195.8218216130974</v>
      </c>
      <c r="P8" s="76">
        <f>'Xp20-EGI'!R$81</f>
        <v>199.73825804535934</v>
      </c>
      <c r="Q8" s="76">
        <f>'Xp20-EGI'!S$81</f>
        <v>203.73302320626652</v>
      </c>
      <c r="R8" s="76">
        <f>'Xp20-EGI'!T$81</f>
        <v>207.80768367039187</v>
      </c>
      <c r="S8" s="76">
        <f>'Xp20-EGI'!U$81</f>
        <v>211.9638373437997</v>
      </c>
      <c r="T8" s="76">
        <f>'Xp20-EGI'!V$81</f>
        <v>216.20311409067568</v>
      </c>
      <c r="U8" s="76">
        <f>'Xp20-EGI'!W$81</f>
        <v>220.52717637248921</v>
      </c>
      <c r="V8" s="76">
        <f>'Xp20-EGI'!X$81</f>
        <v>224.937719899939</v>
      </c>
      <c r="W8" s="76">
        <f>'Xp20-EGI'!Y$81</f>
        <v>229.43647429793779</v>
      </c>
      <c r="X8" s="76">
        <f>'Xp20-EGI'!Z$81</f>
        <v>0</v>
      </c>
      <c r="Y8" s="76">
        <f>'Xp20-EGI'!AA$81</f>
        <v>0</v>
      </c>
      <c r="Z8" s="76">
        <f>'Xp20-EGI'!AB$81</f>
        <v>0</v>
      </c>
      <c r="AA8" s="76">
        <f>'Xp20-EGI'!AC$81</f>
        <v>0</v>
      </c>
      <c r="AB8" s="76">
        <f>'Xp20-EGI'!AD$81</f>
        <v>0</v>
      </c>
      <c r="AC8" s="76">
        <f>'Xp20-EGI'!AE$81</f>
        <v>0</v>
      </c>
      <c r="AD8" s="76">
        <f>'Xp20-EGI'!AF$81</f>
        <v>0</v>
      </c>
      <c r="AE8" s="76">
        <f>'Xp20-EGI'!AG$81</f>
        <v>0</v>
      </c>
      <c r="AF8" s="76">
        <f>'Xp20-EGI'!AH$81</f>
        <v>0</v>
      </c>
      <c r="AG8" s="76">
        <f>'Xp20-EGI'!AI$81</f>
        <v>0</v>
      </c>
      <c r="AH8" s="76">
        <f>'Xp20-EGI'!AJ$81</f>
        <v>0</v>
      </c>
      <c r="AI8" s="76">
        <f>'Xp20-EGI'!AK$81</f>
        <v>0</v>
      </c>
      <c r="AJ8" s="76">
        <f>'Xp20-EGI'!AL$81</f>
        <v>0</v>
      </c>
      <c r="AK8" s="76">
        <f>'Xp20-EGI'!AM$81</f>
        <v>0</v>
      </c>
      <c r="AL8" s="76">
        <f>'Xp20-EGI'!AN$81</f>
        <v>0</v>
      </c>
      <c r="AM8" s="77">
        <f>'Xp20-EGI'!AO$81</f>
        <v>0</v>
      </c>
    </row>
    <row r="9" spans="1:39" x14ac:dyDescent="0.25">
      <c r="C9" s="6" t="s">
        <v>87</v>
      </c>
      <c r="D9" s="79">
        <f t="shared" ref="D9:W9" si="0">D4/D$8</f>
        <v>1.1000000000000001</v>
      </c>
      <c r="E9" s="79">
        <f t="shared" si="0"/>
        <v>1.2617956192019737</v>
      </c>
      <c r="F9" s="79">
        <f t="shared" si="0"/>
        <v>1.4472554772017794</v>
      </c>
      <c r="G9" s="79">
        <f t="shared" si="0"/>
        <v>1.6598242612367147</v>
      </c>
      <c r="H9" s="79">
        <f t="shared" si="0"/>
        <v>1.9034461281874819</v>
      </c>
      <c r="I9" s="79">
        <f t="shared" si="0"/>
        <v>1.9034461281874819</v>
      </c>
      <c r="J9" s="79">
        <f t="shared" si="0"/>
        <v>1.9034461281874822</v>
      </c>
      <c r="K9" s="79">
        <f t="shared" si="0"/>
        <v>1.9034461281874822</v>
      </c>
      <c r="L9" s="79">
        <f t="shared" si="0"/>
        <v>1.9034461281874822</v>
      </c>
      <c r="M9" s="79">
        <f t="shared" si="0"/>
        <v>1.9034461281874822</v>
      </c>
      <c r="N9" s="79">
        <f t="shared" si="0"/>
        <v>1.9034461281874822</v>
      </c>
      <c r="O9" s="79">
        <f t="shared" si="0"/>
        <v>1.9034461281874822</v>
      </c>
      <c r="P9" s="79">
        <f t="shared" si="0"/>
        <v>1.9034461281874824</v>
      </c>
      <c r="Q9" s="79">
        <f t="shared" si="0"/>
        <v>1.9034461281874826</v>
      </c>
      <c r="R9" s="79">
        <f t="shared" si="0"/>
        <v>1.9034461281874826</v>
      </c>
      <c r="S9" s="79">
        <f t="shared" si="0"/>
        <v>1.9034461281874826</v>
      </c>
      <c r="T9" s="79">
        <f t="shared" si="0"/>
        <v>1.9034461281874828</v>
      </c>
      <c r="U9" s="79">
        <f t="shared" si="0"/>
        <v>1.9034461281874826</v>
      </c>
      <c r="V9" s="79">
        <f t="shared" si="0"/>
        <v>1.9034461281874828</v>
      </c>
      <c r="W9" s="79">
        <f t="shared" si="0"/>
        <v>1.9034461281874828</v>
      </c>
      <c r="X9" s="79"/>
      <c r="Y9" s="79"/>
      <c r="Z9" s="79"/>
      <c r="AA9" s="79"/>
      <c r="AB9" s="79"/>
      <c r="AC9" s="79"/>
      <c r="AD9" s="79"/>
      <c r="AE9" s="79"/>
      <c r="AF9" s="79"/>
      <c r="AG9" s="79"/>
      <c r="AK9" s="6"/>
      <c r="AL9" s="6"/>
      <c r="AM9" s="6"/>
    </row>
    <row r="10" spans="1:39" x14ac:dyDescent="0.25">
      <c r="C10" s="6" t="s">
        <v>80</v>
      </c>
      <c r="D10" s="79">
        <f t="shared" ref="D10:W10" si="1">D5/D$8</f>
        <v>0</v>
      </c>
      <c r="E10" s="79">
        <f t="shared" si="1"/>
        <v>0.15900307196103805</v>
      </c>
      <c r="F10" s="79">
        <f t="shared" si="1"/>
        <v>0.32920398727580602</v>
      </c>
      <c r="G10" s="79">
        <f t="shared" si="1"/>
        <v>0.51296745843575386</v>
      </c>
      <c r="H10" s="79">
        <f t="shared" si="1"/>
        <v>0.71296224281273901</v>
      </c>
      <c r="I10" s="79">
        <f t="shared" si="1"/>
        <v>0.95642841425506697</v>
      </c>
      <c r="J10" s="79">
        <f t="shared" si="1"/>
        <v>1.1862357389195239</v>
      </c>
      <c r="K10" s="79">
        <f t="shared" si="1"/>
        <v>1.402826253022911</v>
      </c>
      <c r="L10" s="79">
        <f t="shared" si="1"/>
        <v>1.6066299094112739</v>
      </c>
      <c r="M10" s="79">
        <f t="shared" si="1"/>
        <v>1.7980648814690146</v>
      </c>
      <c r="N10" s="79">
        <f t="shared" si="1"/>
        <v>1.9775378597556621</v>
      </c>
      <c r="O10" s="79">
        <f t="shared" si="1"/>
        <v>2.0655318993445499</v>
      </c>
      <c r="P10" s="79">
        <f t="shared" si="1"/>
        <v>2.1338212886929058</v>
      </c>
      <c r="Q10" s="79">
        <f t="shared" si="1"/>
        <v>2.1810878880564832</v>
      </c>
      <c r="R10" s="79">
        <f t="shared" si="1"/>
        <v>2.2057098181359165</v>
      </c>
      <c r="S10" s="79">
        <f t="shared" si="1"/>
        <v>2.2057098181359169</v>
      </c>
      <c r="T10" s="79">
        <f t="shared" si="1"/>
        <v>2.2057098181359174</v>
      </c>
      <c r="U10" s="79">
        <f t="shared" si="1"/>
        <v>2.2057098181359174</v>
      </c>
      <c r="V10" s="79">
        <f t="shared" si="1"/>
        <v>2.2057098181359174</v>
      </c>
      <c r="W10" s="79">
        <f t="shared" si="1"/>
        <v>2.2057098181359174</v>
      </c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K10" s="6"/>
      <c r="AL10" s="6"/>
      <c r="AM10" s="6"/>
    </row>
    <row r="11" spans="1:39" x14ac:dyDescent="0.25">
      <c r="C11" s="6" t="s">
        <v>81</v>
      </c>
      <c r="D11" s="79">
        <f t="shared" ref="D11:W11" si="2">D6/D$8</f>
        <v>0</v>
      </c>
      <c r="E11" s="79">
        <f t="shared" si="2"/>
        <v>0.2641527068945359</v>
      </c>
      <c r="F11" s="79">
        <f t="shared" si="2"/>
        <v>0.54516505764549683</v>
      </c>
      <c r="G11" s="79">
        <f t="shared" si="2"/>
        <v>0.84686385432339517</v>
      </c>
      <c r="H11" s="79">
        <f t="shared" si="2"/>
        <v>1.1735567856997882</v>
      </c>
      <c r="I11" s="79">
        <f t="shared" si="2"/>
        <v>1.569862125738624</v>
      </c>
      <c r="J11" s="79">
        <f t="shared" si="2"/>
        <v>1.7641671855508474</v>
      </c>
      <c r="K11" s="79">
        <f t="shared" si="2"/>
        <v>1.9149611932343882</v>
      </c>
      <c r="L11" s="79">
        <f t="shared" si="2"/>
        <v>2.0193334832141296</v>
      </c>
      <c r="M11" s="79">
        <f t="shared" si="2"/>
        <v>2.0737026838910007</v>
      </c>
      <c r="N11" s="79">
        <f t="shared" si="2"/>
        <v>2.0737026838910007</v>
      </c>
      <c r="O11" s="79">
        <f t="shared" si="2"/>
        <v>2.0737026838910007</v>
      </c>
      <c r="P11" s="79">
        <f t="shared" si="2"/>
        <v>2.0737026838910007</v>
      </c>
      <c r="Q11" s="79">
        <f t="shared" si="2"/>
        <v>2.0737026838910011</v>
      </c>
      <c r="R11" s="79">
        <f t="shared" si="2"/>
        <v>2.0737026838910011</v>
      </c>
      <c r="S11" s="79">
        <f t="shared" si="2"/>
        <v>2.0737026838910011</v>
      </c>
      <c r="T11" s="79">
        <f t="shared" si="2"/>
        <v>2.0737026838910015</v>
      </c>
      <c r="U11" s="79">
        <f t="shared" si="2"/>
        <v>2.0737026838910015</v>
      </c>
      <c r="V11" s="79">
        <f t="shared" si="2"/>
        <v>2.0737026838910015</v>
      </c>
      <c r="W11" s="79">
        <f t="shared" si="2"/>
        <v>2.0737026838910015</v>
      </c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K11" s="6"/>
      <c r="AL11" s="6"/>
      <c r="AM11" s="6"/>
    </row>
    <row r="12" spans="1:39" x14ac:dyDescent="0.25">
      <c r="C12" s="6" t="s">
        <v>82</v>
      </c>
      <c r="D12" s="79">
        <f t="shared" ref="D12:W12" si="3">D7/D$8</f>
        <v>0</v>
      </c>
      <c r="E12" s="79">
        <f t="shared" si="3"/>
        <v>0.11957195886097635</v>
      </c>
      <c r="F12" s="79">
        <f t="shared" si="3"/>
        <v>0.24821858588717202</v>
      </c>
      <c r="G12" s="79">
        <f t="shared" si="3"/>
        <v>0.3877563099778884</v>
      </c>
      <c r="H12" s="79">
        <f t="shared" si="3"/>
        <v>0.54023928923009568</v>
      </c>
      <c r="I12" s="79">
        <f t="shared" si="3"/>
        <v>0.72639077244873296</v>
      </c>
      <c r="J12" s="79">
        <f t="shared" si="3"/>
        <v>0.90333910141027585</v>
      </c>
      <c r="K12" s="79">
        <f t="shared" si="3"/>
        <v>1.0713736149271058</v>
      </c>
      <c r="L12" s="79">
        <f t="shared" si="3"/>
        <v>1.2307758435053358</v>
      </c>
      <c r="M12" s="79">
        <f t="shared" si="3"/>
        <v>1.3818197043115248</v>
      </c>
      <c r="N12" s="79">
        <f t="shared" si="3"/>
        <v>1.5247716914956801</v>
      </c>
      <c r="O12" s="79">
        <f t="shared" si="3"/>
        <v>1.6598910619776954</v>
      </c>
      <c r="P12" s="79">
        <f t="shared" si="3"/>
        <v>1.7874300168019512</v>
      </c>
      <c r="Q12" s="79">
        <f t="shared" si="3"/>
        <v>1.9076338781624529</v>
      </c>
      <c r="R12" s="79">
        <f t="shared" si="3"/>
        <v>2.0207412621985616</v>
      </c>
      <c r="S12" s="79">
        <f t="shared" si="3"/>
        <v>2.1269842476591161</v>
      </c>
      <c r="T12" s="79">
        <f t="shared" si="3"/>
        <v>2.2265885405305337</v>
      </c>
      <c r="U12" s="79">
        <f t="shared" si="3"/>
        <v>2.2754236586292156</v>
      </c>
      <c r="V12" s="79">
        <f t="shared" si="3"/>
        <v>2.3133230482844098</v>
      </c>
      <c r="W12" s="79">
        <f t="shared" si="3"/>
        <v>2.3395551655144819</v>
      </c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K12" s="6"/>
      <c r="AL12" s="6"/>
      <c r="AM12" s="6"/>
    </row>
    <row r="13" spans="1:39" x14ac:dyDescent="0.25">
      <c r="B13" s="65" t="s">
        <v>46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K13" s="6"/>
      <c r="AL13" s="6"/>
      <c r="AM13" s="6"/>
    </row>
    <row r="14" spans="1:39" x14ac:dyDescent="0.25">
      <c r="C14" s="69" t="s">
        <v>87</v>
      </c>
      <c r="D14" s="70">
        <f>Xp20Ramp!F$84</f>
        <v>0</v>
      </c>
      <c r="E14" s="70">
        <f>Xp20Ramp!G$84</f>
        <v>0</v>
      </c>
      <c r="F14" s="70">
        <f>Xp20Ramp!H$84</f>
        <v>0</v>
      </c>
      <c r="G14" s="70">
        <f>Xp20Ramp!I$84</f>
        <v>0</v>
      </c>
      <c r="H14" s="70">
        <f>Xp20Ramp!J$84</f>
        <v>0</v>
      </c>
      <c r="I14" s="70">
        <f>Xp20Ramp!K$84</f>
        <v>0</v>
      </c>
      <c r="J14" s="70">
        <f>Xp20Ramp!L$84</f>
        <v>0</v>
      </c>
      <c r="K14" s="70">
        <f>Xp20Ramp!M$84</f>
        <v>0</v>
      </c>
      <c r="L14" s="70">
        <f>Xp20Ramp!N$84</f>
        <v>0</v>
      </c>
      <c r="M14" s="70">
        <f>Xp20Ramp!O$84</f>
        <v>0</v>
      </c>
      <c r="N14" s="70">
        <f>Xp20Ramp!P$84</f>
        <v>0</v>
      </c>
      <c r="O14" s="70">
        <f>Xp20Ramp!Q$84</f>
        <v>0</v>
      </c>
      <c r="P14" s="70">
        <f>Xp20Ramp!R$84</f>
        <v>0</v>
      </c>
      <c r="Q14" s="70">
        <f>Xp20Ramp!S$84</f>
        <v>0</v>
      </c>
      <c r="R14" s="70">
        <f>Xp20Ramp!T$84</f>
        <v>0</v>
      </c>
      <c r="S14" s="70">
        <f>Xp20Ramp!U$84</f>
        <v>0</v>
      </c>
      <c r="T14" s="70">
        <f>Xp20Ramp!V$84</f>
        <v>0</v>
      </c>
      <c r="U14" s="70">
        <f>Xp20Ramp!W$84</f>
        <v>0</v>
      </c>
      <c r="V14" s="70">
        <f>Xp20Ramp!X$84</f>
        <v>0</v>
      </c>
      <c r="W14" s="70">
        <f>Xp20Ramp!Y$84</f>
        <v>0</v>
      </c>
      <c r="X14" s="70">
        <f>Xp20Ramp!Z$84</f>
        <v>0</v>
      </c>
      <c r="Y14" s="70">
        <f>Xp20Ramp!AA$84</f>
        <v>0</v>
      </c>
      <c r="Z14" s="70">
        <f>Xp20Ramp!AB$84</f>
        <v>0</v>
      </c>
      <c r="AA14" s="70">
        <f>Xp20Ramp!AC$84</f>
        <v>0</v>
      </c>
      <c r="AB14" s="70">
        <f>Xp20Ramp!AD$84</f>
        <v>0</v>
      </c>
      <c r="AC14" s="70">
        <f>Xp20Ramp!AE$84</f>
        <v>0</v>
      </c>
      <c r="AD14" s="70">
        <f>Xp20Ramp!AF$84</f>
        <v>0</v>
      </c>
      <c r="AE14" s="70">
        <f>Xp20Ramp!AG$84</f>
        <v>0</v>
      </c>
      <c r="AF14" s="70">
        <f>Xp20Ramp!AH$84</f>
        <v>0</v>
      </c>
      <c r="AG14" s="70">
        <f>Xp20Ramp!AI$84</f>
        <v>0</v>
      </c>
      <c r="AH14" s="70">
        <f>Xp20Ramp!AJ$84</f>
        <v>0</v>
      </c>
      <c r="AI14" s="70">
        <f>Xp20Ramp!AK$84</f>
        <v>0</v>
      </c>
      <c r="AJ14" s="70">
        <f>Xp20Ramp!AL$84</f>
        <v>0</v>
      </c>
      <c r="AK14" s="70">
        <f>Xp20Ramp!AM$84</f>
        <v>0</v>
      </c>
      <c r="AL14" s="70">
        <f>Xp20Ramp!AN$84</f>
        <v>0</v>
      </c>
      <c r="AM14" s="71">
        <f>Xp20Ramp!AO$84</f>
        <v>0</v>
      </c>
    </row>
    <row r="15" spans="1:39" x14ac:dyDescent="0.25">
      <c r="C15" s="72" t="s">
        <v>83</v>
      </c>
      <c r="D15" s="73">
        <f>'Am20-Ramp10'!F$84</f>
        <v>115.01720999999999</v>
      </c>
      <c r="E15" s="73">
        <f>'Am20-Ramp10'!G$84</f>
        <v>241.53614099999996</v>
      </c>
      <c r="F15" s="73">
        <f>'Am20-Ramp10'!H$84</f>
        <v>381.85713719999995</v>
      </c>
      <c r="G15" s="73">
        <f>'Am20-Ramp10'!I$84</f>
        <v>538.74061163999988</v>
      </c>
      <c r="H15" s="73">
        <f>'Am20-Ramp10'!J$84</f>
        <v>715.49905996799987</v>
      </c>
      <c r="I15" s="73">
        <f>'Am20-Ramp10'!K$84</f>
        <v>873.17753336351984</v>
      </c>
      <c r="J15" s="73">
        <f>'Am20-Ramp10'!L$84</f>
        <v>1011.3944323279102</v>
      </c>
      <c r="K15" s="73">
        <f>'Am20-Ramp10'!M$84</f>
        <v>1129.7605253725485</v>
      </c>
      <c r="L15" s="73">
        <f>'Am20-Ramp10'!N$84</f>
        <v>1227.8787963790396</v>
      </c>
      <c r="M15" s="73">
        <f>'Am20-Ramp10'!O$84</f>
        <v>1305.3442889066205</v>
      </c>
      <c r="N15" s="73">
        <f>'Am20-Ramp10'!P$84</f>
        <v>1361.743947385713</v>
      </c>
      <c r="O15" s="73">
        <f>'Am20-Ramp10'!Q$84</f>
        <v>1408.1581761353473</v>
      </c>
      <c r="P15" s="73">
        <f>'Am20-Ramp10'!R$84</f>
        <v>1446.4575763409343</v>
      </c>
      <c r="Q15" s="73">
        <f>'Am20-Ramp10'!S$84</f>
        <v>1478.9642231675932</v>
      </c>
      <c r="R15" s="73">
        <f>'Am20-Ramp10'!T$84</f>
        <v>1508.5435076309452</v>
      </c>
      <c r="S15" s="73">
        <f>'Am20-Ramp10'!U$84</f>
        <v>1538.714377783564</v>
      </c>
      <c r="T15" s="73">
        <f>'Am20-Ramp10'!V$84</f>
        <v>1569.4886653392355</v>
      </c>
      <c r="U15" s="73">
        <f>'Am20-Ramp10'!W$84</f>
        <v>1600.8784386460202</v>
      </c>
      <c r="V15" s="73">
        <f>'Am20-Ramp10'!X$84</f>
        <v>1632.8960074189404</v>
      </c>
      <c r="W15" s="73">
        <f>'Am20-Ramp10'!Y$84</f>
        <v>1665.5539275673191</v>
      </c>
      <c r="X15" s="73">
        <f>'Am20-Ramp10'!Z$84</f>
        <v>1371.4560456087183</v>
      </c>
      <c r="Y15" s="73">
        <f>'Am20-Ramp10'!AA$84</f>
        <v>1104.2171020619403</v>
      </c>
      <c r="Z15" s="73">
        <f>'Am20-Ramp10'!AB$84</f>
        <v>864.3742756952214</v>
      </c>
      <c r="AA15" s="73">
        <f>'Am20-Ramp10'!AC$84</f>
        <v>652.47548885216281</v>
      </c>
      <c r="AB15" s="73">
        <f>'Am20-Ramp10'!AD$84</f>
        <v>469.0796223232378</v>
      </c>
      <c r="AC15" s="73">
        <f>'Am20-Ramp10'!AE$84</f>
        <v>314.75673451472898</v>
      </c>
      <c r="AD15" s="73">
        <f>'Am20-Ramp10'!AF$84</f>
        <v>190.08828500104468</v>
      </c>
      <c r="AE15" s="73">
        <f>'Am20-Ramp10'!AG$84</f>
        <v>95.667362548081414</v>
      </c>
      <c r="AF15" s="73">
        <f>'Am20-Ramp10'!AH$84</f>
        <v>32.098917697053601</v>
      </c>
      <c r="AG15" s="73">
        <f>'Am20-Ramp10'!AI$84</f>
        <v>0</v>
      </c>
      <c r="AH15" s="73">
        <f>'Am20-Ramp10'!AJ$84</f>
        <v>0</v>
      </c>
      <c r="AI15" s="73">
        <f>'Am20-Ramp10'!AK$84</f>
        <v>0</v>
      </c>
      <c r="AJ15" s="73">
        <f>'Am20-Ramp10'!AL$84</f>
        <v>0</v>
      </c>
      <c r="AK15" s="73">
        <f>'Am20-Ramp10'!AM$84</f>
        <v>0</v>
      </c>
      <c r="AL15" s="73">
        <f>'Am20-Ramp10'!AN$84</f>
        <v>0</v>
      </c>
      <c r="AM15" s="74">
        <f>'Am20-Ramp10'!AO$84</f>
        <v>0</v>
      </c>
    </row>
    <row r="16" spans="1:39" x14ac:dyDescent="0.25">
      <c r="C16" s="72" t="s">
        <v>84</v>
      </c>
      <c r="D16" s="73">
        <f>'Am20-Ramp5'!F$84</f>
        <v>115.01720999999999</v>
      </c>
      <c r="E16" s="73">
        <f>'Am20-Ramp5'!G$84</f>
        <v>230.03441999999995</v>
      </c>
      <c r="F16" s="73">
        <f>'Am20-Ramp5'!H$84</f>
        <v>345.05162999999993</v>
      </c>
      <c r="G16" s="73">
        <f>'Am20-Ramp5'!I$84</f>
        <v>460.06883999999991</v>
      </c>
      <c r="H16" s="73">
        <f>'Am20-Ramp5'!J$84</f>
        <v>575.08604999999989</v>
      </c>
      <c r="I16" s="73">
        <f>'Am20-Ramp5'!K$84</f>
        <v>647.17331640191981</v>
      </c>
      <c r="J16" s="73">
        <f>'Am20-Ramp5'!L$84</f>
        <v>698.47548233379825</v>
      </c>
      <c r="K16" s="73">
        <f>'Am20-Ramp5'!M$84</f>
        <v>732.71746534623423</v>
      </c>
      <c r="L16" s="73">
        <f>'Am20-Ramp5'!N$84</f>
        <v>754.52680525283881</v>
      </c>
      <c r="M16" s="73">
        <f>'Am20-Ramp5'!O$84</f>
        <v>769.61734135789561</v>
      </c>
      <c r="N16" s="73">
        <f>'Am20-Ramp5'!P$84</f>
        <v>785.00968818505362</v>
      </c>
      <c r="O16" s="73">
        <f>'Am20-Ramp5'!Q$84</f>
        <v>800.70988194875474</v>
      </c>
      <c r="P16" s="73">
        <f>'Am20-Ramp5'!R$84</f>
        <v>816.72407958772976</v>
      </c>
      <c r="Q16" s="73">
        <f>'Am20-Ramp5'!S$84</f>
        <v>833.0585611794844</v>
      </c>
      <c r="R16" s="73">
        <f>'Am20-Ramp5'!T$84</f>
        <v>849.71973240307409</v>
      </c>
      <c r="S16" s="73">
        <f>'Am20-Ramp5'!U$84</f>
        <v>866.71412705113562</v>
      </c>
      <c r="T16" s="73">
        <f>'Am20-Ramp5'!V$84</f>
        <v>884.04840959215846</v>
      </c>
      <c r="U16" s="73">
        <f>'Am20-Ramp5'!W$84</f>
        <v>901.72937778400171</v>
      </c>
      <c r="V16" s="73">
        <f>'Am20-Ramp5'!X$84</f>
        <v>919.76396533968182</v>
      </c>
      <c r="W16" s="73">
        <f>'Am20-Ramp5'!Y$84</f>
        <v>938.15924464647537</v>
      </c>
      <c r="X16" s="73">
        <f>'Am20-Ramp5'!Z$84</f>
        <v>629.51346902945772</v>
      </c>
      <c r="Y16" s="73">
        <f>'Am20-Ramp5'!AA$84</f>
        <v>380.17657000208914</v>
      </c>
      <c r="Z16" s="73">
        <f>'Am20-Ramp5'!AB$84</f>
        <v>191.3347250961626</v>
      </c>
      <c r="AA16" s="73">
        <f>'Am20-Ramp5'!AC$84</f>
        <v>64.197835394106974</v>
      </c>
      <c r="AB16" s="73">
        <f>'Am20-Ramp5'!AD$84</f>
        <v>-3.2684965844964609E-13</v>
      </c>
      <c r="AC16" s="73">
        <f>'Am20-Ramp5'!AE$84</f>
        <v>-3.2684965844964609E-13</v>
      </c>
      <c r="AD16" s="73">
        <f>'Am20-Ramp5'!AF$84</f>
        <v>-3.2684965844964609E-13</v>
      </c>
      <c r="AE16" s="73">
        <f>'Am20-Ramp5'!AG$84</f>
        <v>-3.2684965844964609E-13</v>
      </c>
      <c r="AF16" s="73">
        <f>'Am20-Ramp5'!AH$84</f>
        <v>-3.2684965844964609E-13</v>
      </c>
      <c r="AG16" s="73">
        <f>'Am20-Ramp5'!AI$84</f>
        <v>-3.2684965844964609E-13</v>
      </c>
      <c r="AH16" s="73">
        <f>'Am20-Ramp5'!AJ$84</f>
        <v>-3.2684965844964609E-13</v>
      </c>
      <c r="AI16" s="73">
        <f>'Am20-Ramp5'!AK$84</f>
        <v>-3.2684965844964609E-13</v>
      </c>
      <c r="AJ16" s="73">
        <f>'Am20-Ramp5'!AL$84</f>
        <v>-3.2684965844964609E-13</v>
      </c>
      <c r="AK16" s="73">
        <f>'Am20-Ramp5'!AM$84</f>
        <v>-3.2684965844964609E-13</v>
      </c>
      <c r="AL16" s="73">
        <f>'Am20-Ramp5'!AN$84</f>
        <v>-3.2684965844964609E-13</v>
      </c>
      <c r="AM16" s="74">
        <f>'Am20-Ramp5'!AO$84</f>
        <v>-3.2684965844964609E-13</v>
      </c>
    </row>
    <row r="17" spans="2:39" x14ac:dyDescent="0.25">
      <c r="C17" s="72" t="s">
        <v>85</v>
      </c>
      <c r="D17" s="73">
        <f>'Am20-Ramp16'!F$84</f>
        <v>115.01720999999999</v>
      </c>
      <c r="E17" s="73">
        <f>'Am20-Ramp16'!G$84</f>
        <v>245.84928637499996</v>
      </c>
      <c r="F17" s="73">
        <f>'Am20-Ramp16'!H$84</f>
        <v>395.65920239999997</v>
      </c>
      <c r="G17" s="73">
        <f>'Am20-Ramp16'!I$84</f>
        <v>568.24252600499995</v>
      </c>
      <c r="H17" s="73">
        <f>'Am20-Ramp16'!J$84</f>
        <v>768.15393870599996</v>
      </c>
      <c r="I17" s="73">
        <f>'Am20-Ramp16'!K$84</f>
        <v>957.92911472411993</v>
      </c>
      <c r="J17" s="73">
        <f>'Am20-Ramp16'!L$84</f>
        <v>1137.3653293257023</v>
      </c>
      <c r="K17" s="73">
        <f>'Am20-Ramp16'!M$84</f>
        <v>1306.2558032824165</v>
      </c>
      <c r="L17" s="73">
        <f>'Am20-Ramp16'!N$84</f>
        <v>1464.3896217813649</v>
      </c>
      <c r="M17" s="73">
        <f>'Am20-Ramp16'!O$84</f>
        <v>1611.5516517133924</v>
      </c>
      <c r="N17" s="73">
        <f>'Am20-Ramp16'!P$84</f>
        <v>1747.5224573071603</v>
      </c>
      <c r="O17" s="73">
        <f>'Am20-Ramp16'!Q$84</f>
        <v>1872.0782140759036</v>
      </c>
      <c r="P17" s="73">
        <f>'Am20-Ramp16'!R$84</f>
        <v>1984.9906210431213</v>
      </c>
      <c r="Q17" s="73">
        <f>'Am20-Ramp16'!S$84</f>
        <v>2086.0268112127837</v>
      </c>
      <c r="R17" s="73">
        <f>'Am20-Ramp16'!T$84</f>
        <v>2174.9492602489395</v>
      </c>
      <c r="S17" s="73">
        <f>'Am20-Ramp16'!U$84</f>
        <v>2251.5156933289186</v>
      </c>
      <c r="T17" s="73">
        <f>'Am20-Ramp16'!V$84</f>
        <v>2315.4789901335971</v>
      </c>
      <c r="U17" s="73">
        <f>'Am20-Ramp16'!W$84</f>
        <v>2373.7756635624692</v>
      </c>
      <c r="V17" s="73">
        <f>'Am20-Ramp16'!X$84</f>
        <v>2427.5863247605184</v>
      </c>
      <c r="W17" s="73">
        <f>'Am20-Ramp16'!Y$84</f>
        <v>2478.3739858181289</v>
      </c>
      <c r="X17" s="73">
        <f>'Am20-Ramp16'!Z$84</f>
        <v>2200.5325050245442</v>
      </c>
      <c r="Y17" s="73">
        <f>'Am20-Ramp16'!AA$84</f>
        <v>1937.5972546469598</v>
      </c>
      <c r="Z17" s="73">
        <f>'Am20-Ramp16'!AB$84</f>
        <v>1689.8663592936953</v>
      </c>
      <c r="AA17" s="73">
        <f>'Am20-Ramp16'!AC$84</f>
        <v>1457.6439060652372</v>
      </c>
      <c r="AB17" s="73">
        <f>'Am20-Ramp16'!AD$84</f>
        <v>1241.2400638040815</v>
      </c>
      <c r="AC17" s="73">
        <f>'Am20-Ramp16'!AE$84</f>
        <v>1040.9712047295745</v>
      </c>
      <c r="AD17" s="73">
        <f>'Am20-Ramp16'!AF$84</f>
        <v>857.16002850544908</v>
      </c>
      <c r="AE17" s="73">
        <f>'Am20-Ramp16'!AG$84</f>
        <v>690.13568878871274</v>
      </c>
      <c r="AF17" s="73">
        <f>'Am20-Ramp16'!AH$84</f>
        <v>540.23392230951345</v>
      </c>
      <c r="AG17" s="73">
        <f>'Am20-Ramp16'!AI$84</f>
        <v>407.79718053260183</v>
      </c>
      <c r="AH17" s="73">
        <f>'Am20-Ramp16'!AJ$84</f>
        <v>293.17476395202368</v>
      </c>
      <c r="AI17" s="73">
        <f>'Am20-Ramp16'!AK$84</f>
        <v>196.72295907170567</v>
      </c>
      <c r="AJ17" s="73">
        <f>'Am20-Ramp16'!AL$84</f>
        <v>118.80517812565299</v>
      </c>
      <c r="AK17" s="73">
        <f>'Am20-Ramp16'!AM$84</f>
        <v>59.792101592550942</v>
      </c>
      <c r="AL17" s="73">
        <f>'Am20-Ramp16'!AN$84</f>
        <v>20.06182356065856</v>
      </c>
      <c r="AM17" s="74">
        <f>'Am20-Ramp16'!AO$84</f>
        <v>2.8421709430404007E-14</v>
      </c>
    </row>
    <row r="18" spans="2:39" x14ac:dyDescent="0.25">
      <c r="C18" s="75" t="s">
        <v>86</v>
      </c>
      <c r="D18" s="76">
        <f>'Xp20-EGI'!F$84</f>
        <v>0</v>
      </c>
      <c r="E18" s="76">
        <f>'Xp20-EGI'!G$84</f>
        <v>0</v>
      </c>
      <c r="F18" s="76">
        <f>'Xp20-EGI'!H$84</f>
        <v>0</v>
      </c>
      <c r="G18" s="76">
        <f>'Xp20-EGI'!I$84</f>
        <v>0</v>
      </c>
      <c r="H18" s="76">
        <f>'Xp20-EGI'!J$84</f>
        <v>0</v>
      </c>
      <c r="I18" s="76">
        <f>'Xp20-EGI'!K$84</f>
        <v>0</v>
      </c>
      <c r="J18" s="76">
        <f>'Xp20-EGI'!L$84</f>
        <v>0</v>
      </c>
      <c r="K18" s="76">
        <f>'Xp20-EGI'!M$84</f>
        <v>0</v>
      </c>
      <c r="L18" s="76">
        <f>'Xp20-EGI'!N$84</f>
        <v>0</v>
      </c>
      <c r="M18" s="76">
        <f>'Xp20-EGI'!O$84</f>
        <v>0</v>
      </c>
      <c r="N18" s="76">
        <f>'Xp20-EGI'!P$84</f>
        <v>0</v>
      </c>
      <c r="O18" s="76">
        <f>'Xp20-EGI'!Q$84</f>
        <v>0</v>
      </c>
      <c r="P18" s="76">
        <f>'Xp20-EGI'!R$84</f>
        <v>0</v>
      </c>
      <c r="Q18" s="76">
        <f>'Xp20-EGI'!S$84</f>
        <v>0</v>
      </c>
      <c r="R18" s="76">
        <f>'Xp20-EGI'!T$84</f>
        <v>0</v>
      </c>
      <c r="S18" s="76">
        <f>'Xp20-EGI'!U$84</f>
        <v>0</v>
      </c>
      <c r="T18" s="76">
        <f>'Xp20-EGI'!V$84</f>
        <v>0</v>
      </c>
      <c r="U18" s="76">
        <f>'Xp20-EGI'!W$84</f>
        <v>0</v>
      </c>
      <c r="V18" s="76">
        <f>'Xp20-EGI'!X$84</f>
        <v>0</v>
      </c>
      <c r="W18" s="76">
        <f>'Xp20-EGI'!Y$84</f>
        <v>0</v>
      </c>
      <c r="X18" s="76">
        <f>'Xp20-EGI'!Z$84</f>
        <v>0</v>
      </c>
      <c r="Y18" s="76">
        <f>'Xp20-EGI'!AA$84</f>
        <v>0</v>
      </c>
      <c r="Z18" s="76">
        <f>'Xp20-EGI'!AB$84</f>
        <v>0</v>
      </c>
      <c r="AA18" s="76">
        <f>'Xp20-EGI'!AC$84</f>
        <v>0</v>
      </c>
      <c r="AB18" s="76">
        <f>'Xp20-EGI'!AD$84</f>
        <v>0</v>
      </c>
      <c r="AC18" s="76">
        <f>'Xp20-EGI'!AE$84</f>
        <v>0</v>
      </c>
      <c r="AD18" s="76">
        <f>'Xp20-EGI'!AF$84</f>
        <v>0</v>
      </c>
      <c r="AE18" s="76">
        <f>'Xp20-EGI'!AG$84</f>
        <v>0</v>
      </c>
      <c r="AF18" s="76">
        <f>'Xp20-EGI'!AH$84</f>
        <v>0</v>
      </c>
      <c r="AG18" s="76">
        <f>'Xp20-EGI'!AI$84</f>
        <v>0</v>
      </c>
      <c r="AH18" s="76">
        <f>'Xp20-EGI'!AJ$84</f>
        <v>0</v>
      </c>
      <c r="AI18" s="76">
        <f>'Xp20-EGI'!AK$84</f>
        <v>0</v>
      </c>
      <c r="AJ18" s="76">
        <f>'Xp20-EGI'!AL$84</f>
        <v>0</v>
      </c>
      <c r="AK18" s="76">
        <f>'Xp20-EGI'!AM$84</f>
        <v>0</v>
      </c>
      <c r="AL18" s="76">
        <f>'Xp20-EGI'!AN$84</f>
        <v>0</v>
      </c>
      <c r="AM18" s="77">
        <f>'Xp20-EGI'!AO$84</f>
        <v>0</v>
      </c>
    </row>
    <row r="19" spans="2:39" x14ac:dyDescent="0.25">
      <c r="B19" s="65" t="s">
        <v>79</v>
      </c>
      <c r="D19" s="6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85"/>
      <c r="AL19" s="85"/>
      <c r="AM19" s="85"/>
    </row>
    <row r="20" spans="2:39" x14ac:dyDescent="0.25">
      <c r="C20" s="69" t="s">
        <v>87</v>
      </c>
      <c r="D20" s="70">
        <f>SUM(Xp20Ramp!F$78:F$79)</f>
        <v>0</v>
      </c>
      <c r="E20" s="70">
        <f>SUM(Xp20Ramp!G$78:G$79)</f>
        <v>0</v>
      </c>
      <c r="F20" s="70">
        <f>SUM(Xp20Ramp!H$78:H$79)</f>
        <v>0</v>
      </c>
      <c r="G20" s="70">
        <f>SUM(Xp20Ramp!I$78:I$79)</f>
        <v>0</v>
      </c>
      <c r="H20" s="70">
        <f>SUM(Xp20Ramp!J$78:J$79)</f>
        <v>0</v>
      </c>
      <c r="I20" s="70">
        <f>SUM(Xp20Ramp!K$78:K$79)</f>
        <v>0</v>
      </c>
      <c r="J20" s="70">
        <f>SUM(Xp20Ramp!L$78:L$79)</f>
        <v>0</v>
      </c>
      <c r="K20" s="70">
        <f>SUM(Xp20Ramp!M$78:M$79)</f>
        <v>0</v>
      </c>
      <c r="L20" s="70">
        <f>SUM(Xp20Ramp!N$78:N$79)</f>
        <v>0</v>
      </c>
      <c r="M20" s="70">
        <f>SUM(Xp20Ramp!O$78:O$79)</f>
        <v>0</v>
      </c>
      <c r="N20" s="70">
        <f>SUM(Xp20Ramp!P$78:P$79)</f>
        <v>0</v>
      </c>
      <c r="O20" s="70">
        <f>SUM(Xp20Ramp!Q$78:Q$79)</f>
        <v>0</v>
      </c>
      <c r="P20" s="70">
        <f>SUM(Xp20Ramp!R$78:R$79)</f>
        <v>0</v>
      </c>
      <c r="Q20" s="70">
        <f>SUM(Xp20Ramp!S$78:S$79)</f>
        <v>0</v>
      </c>
      <c r="R20" s="70">
        <f>SUM(Xp20Ramp!T$78:T$79)</f>
        <v>0</v>
      </c>
      <c r="S20" s="70">
        <f>SUM(Xp20Ramp!U$78:U$79)</f>
        <v>0</v>
      </c>
      <c r="T20" s="70">
        <f>SUM(Xp20Ramp!V$78:V$79)</f>
        <v>0</v>
      </c>
      <c r="U20" s="70">
        <f>SUM(Xp20Ramp!W$78:W$79)</f>
        <v>0</v>
      </c>
      <c r="V20" s="70">
        <f>SUM(Xp20Ramp!X$78:X$79)</f>
        <v>0</v>
      </c>
      <c r="W20" s="70">
        <f>SUM(Xp20Ramp!Y$78:Y$79)</f>
        <v>0</v>
      </c>
      <c r="X20" s="70">
        <f>SUM(Xp20Ramp!Z$78:Z$79)</f>
        <v>0</v>
      </c>
      <c r="Y20" s="70">
        <f>SUM(Xp20Ramp!AA$78:AA$79)</f>
        <v>0</v>
      </c>
      <c r="Z20" s="70">
        <f>SUM(Xp20Ramp!AB$78:AB$79)</f>
        <v>0</v>
      </c>
      <c r="AA20" s="70">
        <f>SUM(Xp20Ramp!AC$78:AC$79)</f>
        <v>0</v>
      </c>
      <c r="AB20" s="70">
        <f>SUM(Xp20Ramp!AD$78:AD$79)</f>
        <v>0</v>
      </c>
      <c r="AC20" s="70">
        <f>SUM(Xp20Ramp!AE$78:AE$79)</f>
        <v>0</v>
      </c>
      <c r="AD20" s="70">
        <f>SUM(Xp20Ramp!AF$78:AF$79)</f>
        <v>0</v>
      </c>
      <c r="AE20" s="70">
        <f>SUM(Xp20Ramp!AG$78:AG$79)</f>
        <v>0</v>
      </c>
      <c r="AF20" s="70">
        <f>SUM(Xp20Ramp!AH$78:AH$79)</f>
        <v>0</v>
      </c>
      <c r="AG20" s="70">
        <f>SUM(Xp20Ramp!AI$78:AI$79)</f>
        <v>0</v>
      </c>
      <c r="AH20" s="70">
        <f>SUM(Xp20Ramp!AJ$78:AJ$79)</f>
        <v>0</v>
      </c>
      <c r="AI20" s="70">
        <f>SUM(Xp20Ramp!AK$78:AK$79)</f>
        <v>0</v>
      </c>
      <c r="AJ20" s="70">
        <f>SUM(Xp20Ramp!AL$78:AL$79)</f>
        <v>0</v>
      </c>
      <c r="AK20" s="70">
        <f>SUM(Xp20Ramp!AM$78:AM$79)</f>
        <v>0</v>
      </c>
      <c r="AL20" s="70">
        <f>SUM(Xp20Ramp!AN$78:AN$79)</f>
        <v>0</v>
      </c>
      <c r="AM20" s="71">
        <f>SUM(Xp20Ramp!AO$78:AO$79)</f>
        <v>0</v>
      </c>
    </row>
    <row r="21" spans="2:39" x14ac:dyDescent="0.25">
      <c r="C21" s="72" t="s">
        <v>83</v>
      </c>
      <c r="D21" s="73">
        <f>SUM('Am20-Ramp10'!F$78:F$79)</f>
        <v>0</v>
      </c>
      <c r="E21" s="73">
        <f>SUM('Am20-Ramp10'!G$78:G$79)</f>
        <v>8.0145869760000004</v>
      </c>
      <c r="F21" s="73">
        <f>SUM('Am20-Ramp10'!H$78:H$79)</f>
        <v>16.830632649599995</v>
      </c>
      <c r="G21" s="73">
        <f>SUM('Am20-Ramp10'!I$78:I$79)</f>
        <v>26.608428760319995</v>
      </c>
      <c r="H21" s="73">
        <f>SUM('Am20-Ramp10'!J$78:J$79)</f>
        <v>37.540325395583984</v>
      </c>
      <c r="I21" s="73">
        <f>SUM('Am20-Ramp10'!K$78:K$79)</f>
        <v>49.857142660300795</v>
      </c>
      <c r="J21" s="73">
        <f>SUM('Am20-Ramp10'!L$78:L$79)</f>
        <v>60.844436120742898</v>
      </c>
      <c r="K21" s="73">
        <f>SUM('Am20-Ramp10'!M$78:M$79)</f>
        <v>70.475615300824828</v>
      </c>
      <c r="L21" s="73">
        <f>SUM('Am20-Ramp10'!N$78:N$79)</f>
        <v>78.723557914939377</v>
      </c>
      <c r="M21" s="73">
        <f>SUM('Am20-Ramp10'!O$78:O$79)</f>
        <v>85.560599231767199</v>
      </c>
      <c r="N21" s="73">
        <f>SUM('Am20-Ramp10'!P$78:P$79)</f>
        <v>90.958521225362531</v>
      </c>
      <c r="O21" s="73">
        <f>SUM('Am20-Ramp10'!Q$78:Q$79)</f>
        <v>94.88854150926079</v>
      </c>
      <c r="P21" s="73">
        <f>SUM('Am20-Ramp10'!R$78:R$79)</f>
        <v>98.122760746867954</v>
      </c>
      <c r="Q21" s="73">
        <f>SUM('Am20-Ramp10'!S$78:S$79)</f>
        <v>100.79152548282624</v>
      </c>
      <c r="R21" s="73">
        <f>SUM('Am20-Ramp10'!T$78:T$79)</f>
        <v>103.05664170578429</v>
      </c>
      <c r="S21" s="73">
        <f>SUM('Am20-Ramp10'!U$78:U$79)</f>
        <v>105.11777453989998</v>
      </c>
      <c r="T21" s="73">
        <f>SUM('Am20-Ramp10'!V$78:V$79)</f>
        <v>107.22013003069797</v>
      </c>
      <c r="U21" s="73">
        <f>SUM('Am20-Ramp10'!W$78:W$79)</f>
        <v>109.36453263131195</v>
      </c>
      <c r="V21" s="73">
        <f>SUM('Am20-Ramp10'!X$78:X$79)</f>
        <v>111.55182328393819</v>
      </c>
      <c r="W21" s="73">
        <f>SUM('Am20-Ramp10'!Y$78:Y$79)</f>
        <v>113.78285974961693</v>
      </c>
      <c r="X21" s="73">
        <f>SUM('Am20-Ramp10'!Z$78:Z$79)</f>
        <v>116.05851694460927</v>
      </c>
      <c r="Y21" s="73">
        <f>SUM('Am20-Ramp10'!AA$78:AA$79)</f>
        <v>95.565296369926685</v>
      </c>
      <c r="Z21" s="73">
        <f>SUM('Am20-Ramp10'!AB$78:AB$79)</f>
        <v>76.94365047510793</v>
      </c>
      <c r="AA21" s="73">
        <f>SUM('Am20-Ramp10'!AC$78:AC$79)</f>
        <v>60.23101075375029</v>
      </c>
      <c r="AB21" s="73">
        <f>SUM('Am20-Ramp10'!AD$78:AD$79)</f>
        <v>45.465557329322948</v>
      </c>
      <c r="AC21" s="73">
        <f>SUM('Am20-Ramp10'!AE$78:AE$79)</f>
        <v>32.686233927764555</v>
      </c>
      <c r="AD21" s="73">
        <f>SUM('Am20-Ramp10'!AF$78:AF$79)</f>
        <v>21.932763149532459</v>
      </c>
      <c r="AE21" s="73">
        <f>SUM('Am20-Ramp10'!AG$78:AG$79)</f>
        <v>13.245662047093203</v>
      </c>
      <c r="AF21" s="73">
        <f>SUM('Am20-Ramp10'!AH$78:AH$79)</f>
        <v>6.6662580139626364</v>
      </c>
      <c r="AG21" s="73">
        <f>SUM('Am20-Ramp10'!AI$78:AI$79)</f>
        <v>2.2367049915269352</v>
      </c>
      <c r="AH21" s="73">
        <f>SUM('Am20-Ramp10'!AJ$78:AJ$79)</f>
        <v>0</v>
      </c>
      <c r="AI21" s="73">
        <f>SUM('Am20-Ramp10'!AK$78:AK$79)</f>
        <v>0</v>
      </c>
      <c r="AJ21" s="73">
        <f>SUM('Am20-Ramp10'!AL$78:AL$79)</f>
        <v>0</v>
      </c>
      <c r="AK21" s="73">
        <f>SUM('Am20-Ramp10'!AM$78:AM$79)</f>
        <v>0</v>
      </c>
      <c r="AL21" s="73">
        <f>SUM('Am20-Ramp10'!AN$78:AN$79)</f>
        <v>0</v>
      </c>
      <c r="AM21" s="74">
        <f>SUM('Am20-Ramp10'!AO$78:AO$79)</f>
        <v>0</v>
      </c>
    </row>
    <row r="22" spans="2:39" x14ac:dyDescent="0.25">
      <c r="C22" s="72" t="s">
        <v>84</v>
      </c>
      <c r="D22" s="73">
        <f>SUM('Am20-Ramp5'!F$78:F$79)</f>
        <v>0</v>
      </c>
      <c r="E22" s="73">
        <f>SUM('Am20-Ramp5'!G$78:G$79)</f>
        <v>8.0145869760000004</v>
      </c>
      <c r="F22" s="73">
        <f>SUM('Am20-Ramp5'!H$78:H$79)</f>
        <v>16.029173951999994</v>
      </c>
      <c r="G22" s="73">
        <f>SUM('Am20-Ramp5'!I$78:I$79)</f>
        <v>24.043760927999994</v>
      </c>
      <c r="H22" s="73">
        <f>SUM('Am20-Ramp5'!J$78:J$79)</f>
        <v>32.058347903999987</v>
      </c>
      <c r="I22" s="73">
        <f>SUM('Am20-Ramp5'!K$78:K$79)</f>
        <v>40.072934879999991</v>
      </c>
      <c r="J22" s="73">
        <f>SUM('Am20-Ramp5'!L$78:L$79)</f>
        <v>45.096093296381937</v>
      </c>
      <c r="K22" s="73">
        <f>SUM('Am20-Ramp5'!M$78:M$79)</f>
        <v>48.67091197715348</v>
      </c>
      <c r="L22" s="73">
        <f>SUM('Am20-Ramp5'!N$78:N$79)</f>
        <v>51.056949258738413</v>
      </c>
      <c r="M22" s="73">
        <f>SUM('Am20-Ramp5'!O$78:O$79)</f>
        <v>52.576659670516179</v>
      </c>
      <c r="N22" s="73">
        <f>SUM('Am20-Ramp5'!P$78:P$79)</f>
        <v>53.6281928639265</v>
      </c>
      <c r="O22" s="73">
        <f>SUM('Am20-Ramp5'!Q$78:Q$79)</f>
        <v>54.700756721205046</v>
      </c>
      <c r="P22" s="73">
        <f>SUM('Am20-Ramp5'!R$78:R$79)</f>
        <v>55.794771855629151</v>
      </c>
      <c r="Q22" s="73">
        <f>SUM('Am20-Ramp5'!S$78:S$79)</f>
        <v>56.910667292741728</v>
      </c>
      <c r="R22" s="73">
        <f>SUM('Am20-Ramp5'!T$78:T$79)</f>
        <v>58.048880638596557</v>
      </c>
      <c r="S22" s="73">
        <f>SUM('Am20-Ramp5'!U$78:U$79)</f>
        <v>59.209858251368495</v>
      </c>
      <c r="T22" s="73">
        <f>SUM('Am20-Ramp5'!V$78:V$79)</f>
        <v>60.394055416395872</v>
      </c>
      <c r="U22" s="73">
        <f>SUM('Am20-Ramp5'!W$78:W$79)</f>
        <v>61.60193652472379</v>
      </c>
      <c r="V22" s="73">
        <f>SUM('Am20-Ramp5'!X$78:X$79)</f>
        <v>62.83397525521827</v>
      </c>
      <c r="W22" s="73">
        <f>SUM('Am20-Ramp5'!Y$78:Y$79)</f>
        <v>64.09065476032265</v>
      </c>
      <c r="X22" s="73">
        <f>SUM('Am20-Ramp5'!Z$78:Z$79)</f>
        <v>65.372467855529095</v>
      </c>
      <c r="Y22" s="73">
        <f>SUM('Am20-Ramp5'!AA$78:AA$79)</f>
        <v>43.865526299064911</v>
      </c>
      <c r="Z22" s="73">
        <f>SUM('Am20-Ramp5'!AB$78:AB$79)</f>
        <v>26.491324094186385</v>
      </c>
      <c r="AA22" s="73">
        <f>SUM('Am20-Ramp5'!AC$78:AC$79)</f>
        <v>13.332516027925257</v>
      </c>
      <c r="AB22" s="73">
        <f>SUM('Am20-Ramp5'!AD$78:AD$79)</f>
        <v>4.4734099830538545</v>
      </c>
      <c r="AC22" s="73">
        <f>SUM('Am20-Ramp5'!AE$78:AE$79)</f>
        <v>-2.2775417832866769E-14</v>
      </c>
      <c r="AD22" s="73">
        <f>SUM('Am20-Ramp5'!AF$78:AF$79)</f>
        <v>-2.2775417832866769E-14</v>
      </c>
      <c r="AE22" s="73">
        <f>SUM('Am20-Ramp5'!AG$78:AG$79)</f>
        <v>-2.2775417832866769E-14</v>
      </c>
      <c r="AF22" s="73">
        <f>SUM('Am20-Ramp5'!AH$78:AH$79)</f>
        <v>-2.2775417832866769E-14</v>
      </c>
      <c r="AG22" s="73">
        <f>SUM('Am20-Ramp5'!AI$78:AI$79)</f>
        <v>-2.2775417832866769E-14</v>
      </c>
      <c r="AH22" s="73">
        <f>SUM('Am20-Ramp5'!AJ$78:AJ$79)</f>
        <v>-2.2775417832866769E-14</v>
      </c>
      <c r="AI22" s="73">
        <f>SUM('Am20-Ramp5'!AK$78:AK$79)</f>
        <v>-2.2775417832866769E-14</v>
      </c>
      <c r="AJ22" s="73">
        <f>SUM('Am20-Ramp5'!AL$78:AL$79)</f>
        <v>-2.2775417832866769E-14</v>
      </c>
      <c r="AK22" s="73">
        <f>SUM('Am20-Ramp5'!AM$78:AM$79)</f>
        <v>-2.2775417832866769E-14</v>
      </c>
      <c r="AL22" s="73">
        <f>SUM('Am20-Ramp5'!AN$78:AN$79)</f>
        <v>-2.2775417832866769E-14</v>
      </c>
      <c r="AM22" s="74">
        <f>SUM('Am20-Ramp5'!AO$78:AO$79)</f>
        <v>-2.2775417832866769E-14</v>
      </c>
    </row>
    <row r="23" spans="2:39" x14ac:dyDescent="0.25">
      <c r="C23" s="72" t="s">
        <v>85</v>
      </c>
      <c r="D23" s="73">
        <f>SUM('Am20-Ramp16'!F$78:F$79)</f>
        <v>0</v>
      </c>
      <c r="E23" s="73">
        <f>SUM('Am20-Ramp16'!G$78:G$79)</f>
        <v>8.0145869760000004</v>
      </c>
      <c r="F23" s="73">
        <f>SUM('Am20-Ramp16'!H$78:H$79)</f>
        <v>17.131179661199997</v>
      </c>
      <c r="G23" s="73">
        <f>SUM('Am20-Ramp16'!I$78:I$79)</f>
        <v>27.570179197439998</v>
      </c>
      <c r="H23" s="73">
        <f>SUM('Am20-Ramp16'!J$78:J$79)</f>
        <v>39.596066954927991</v>
      </c>
      <c r="I23" s="73">
        <f>SUM('Am20-Ramp16'!K$78:K$79)</f>
        <v>53.526220577913591</v>
      </c>
      <c r="J23" s="73">
        <f>SUM('Am20-Ramp16'!L$78:L$79)</f>
        <v>66.750064679878264</v>
      </c>
      <c r="K23" s="73">
        <f>SUM('Am20-Ramp16'!M$78:M$79)</f>
        <v>79.253473070401583</v>
      </c>
      <c r="L23" s="73">
        <f>SUM('Am20-Ramp16'!N$78:N$79)</f>
        <v>91.022037035254741</v>
      </c>
      <c r="M23" s="73">
        <f>SUM('Am20-Ramp16'!O$78:O$79)</f>
        <v>102.04105968592432</v>
      </c>
      <c r="N23" s="73">
        <f>SUM('Am20-Ramp16'!P$78:P$79)</f>
        <v>112.29555019612667</v>
      </c>
      <c r="O23" s="73">
        <f>SUM('Am20-Ramp16'!Q$78:Q$79)</f>
        <v>121.7702179230524</v>
      </c>
      <c r="P23" s="73">
        <f>SUM('Am20-Ramp16'!R$78:R$79)</f>
        <v>130.44946641103601</v>
      </c>
      <c r="Q23" s="73">
        <f>SUM('Am20-Ramp16'!S$78:S$79)</f>
        <v>138.31738727529864</v>
      </c>
      <c r="R23" s="73">
        <f>SUM('Am20-Ramp16'!T$78:T$79)</f>
        <v>145.35775396336589</v>
      </c>
      <c r="S23" s="73">
        <f>SUM('Am20-Ramp16'!U$78:U$79)</f>
        <v>151.55401539171385</v>
      </c>
      <c r="T23" s="73">
        <f>SUM('Am20-Ramp16'!V$78:V$79)</f>
        <v>156.88928945514817</v>
      </c>
      <c r="U23" s="73">
        <f>SUM('Am20-Ramp16'!W$78:W$79)</f>
        <v>161.34635640637049</v>
      </c>
      <c r="V23" s="73">
        <f>SUM('Am20-Ramp16'!X$78:X$79)</f>
        <v>165.40856378913662</v>
      </c>
      <c r="W23" s="73">
        <f>SUM('Am20-Ramp16'!Y$78:Y$79)</f>
        <v>169.15817851555744</v>
      </c>
      <c r="X23" s="73">
        <f>SUM('Am20-Ramp16'!Z$78:Z$79)</f>
        <v>172.69714565668201</v>
      </c>
      <c r="Y23" s="73">
        <f>SUM('Am20-Ramp16'!AA$78:AA$79)</f>
        <v>153.33669765624089</v>
      </c>
      <c r="Z23" s="73">
        <f>SUM('Am20-Ramp16'!AB$78:AB$79)</f>
        <v>135.01494012788936</v>
      </c>
      <c r="AA23" s="73">
        <f>SUM('Am20-Ramp16'!AC$78:AC$79)</f>
        <v>117.75264688106924</v>
      </c>
      <c r="AB23" s="73">
        <f>SUM('Am20-Ramp16'!AD$78:AD$79)</f>
        <v>101.57100720141112</v>
      </c>
      <c r="AC23" s="73">
        <f>SUM('Am20-Ramp16'!AE$78:AE$79)</f>
        <v>86.491634160258286</v>
      </c>
      <c r="AD23" s="73">
        <f>SUM('Am20-Ramp16'!AF$78:AF$79)</f>
        <v>72.536573090380799</v>
      </c>
      <c r="AE23" s="73">
        <f>SUM('Am20-Ramp16'!AG$78:AG$79)</f>
        <v>59.72831023120419</v>
      </c>
      <c r="AF23" s="73">
        <f>SUM('Am20-Ramp16'!AH$78:AH$79)</f>
        <v>48.089781546942461</v>
      </c>
      <c r="AG23" s="73">
        <f>SUM('Am20-Ramp16'!AI$78:AI$79)</f>
        <v>37.644381721093929</v>
      </c>
      <c r="AH23" s="73">
        <f>SUM('Am20-Ramp16'!AJ$78:AJ$79)</f>
        <v>28.415973330826848</v>
      </c>
      <c r="AI23" s="73">
        <f>SUM('Am20-Ramp16'!AK$78:AK$79)</f>
        <v>20.428896204852848</v>
      </c>
      <c r="AJ23" s="73">
        <f>SUM('Am20-Ramp16'!AL$78:AL$79)</f>
        <v>13.707976968457793</v>
      </c>
      <c r="AK23" s="73">
        <f>SUM('Am20-Ramp16'!AM$78:AM$79)</f>
        <v>8.2785387794332568</v>
      </c>
      <c r="AL23" s="73">
        <f>SUM('Am20-Ramp16'!AN$78:AN$79)</f>
        <v>4.1664112587266509</v>
      </c>
      <c r="AM23" s="74">
        <f>SUM('Am20-Ramp16'!AO$78:AO$79)</f>
        <v>1.3979406197043382</v>
      </c>
    </row>
    <row r="24" spans="2:39" x14ac:dyDescent="0.25">
      <c r="C24" s="75" t="s">
        <v>86</v>
      </c>
      <c r="D24" s="76">
        <f>SUM('Xp20-EGI'!F$78:F$79)</f>
        <v>0</v>
      </c>
      <c r="E24" s="76">
        <f>SUM('Xp20-EGI'!G$78:G$79)</f>
        <v>0</v>
      </c>
      <c r="F24" s="76">
        <f>SUM('Xp20-EGI'!H$78:H$79)</f>
        <v>0</v>
      </c>
      <c r="G24" s="76">
        <f>SUM('Xp20-EGI'!I$78:I$79)</f>
        <v>0</v>
      </c>
      <c r="H24" s="76">
        <f>SUM('Xp20-EGI'!J$78:J$79)</f>
        <v>0</v>
      </c>
      <c r="I24" s="76">
        <f>SUM('Xp20-EGI'!K$78:K$79)</f>
        <v>0</v>
      </c>
      <c r="J24" s="76">
        <f>SUM('Xp20-EGI'!L$78:L$79)</f>
        <v>0</v>
      </c>
      <c r="K24" s="76">
        <f>SUM('Xp20-EGI'!M$78:M$79)</f>
        <v>0</v>
      </c>
      <c r="L24" s="76">
        <f>SUM('Xp20-EGI'!N$78:N$79)</f>
        <v>0</v>
      </c>
      <c r="M24" s="76">
        <f>SUM('Xp20-EGI'!O$78:O$79)</f>
        <v>0</v>
      </c>
      <c r="N24" s="76">
        <f>SUM('Xp20-EGI'!P$78:P$79)</f>
        <v>0</v>
      </c>
      <c r="O24" s="76">
        <f>SUM('Xp20-EGI'!Q$78:Q$79)</f>
        <v>0</v>
      </c>
      <c r="P24" s="76">
        <f>SUM('Xp20-EGI'!R$78:R$79)</f>
        <v>0</v>
      </c>
      <c r="Q24" s="76">
        <f>SUM('Xp20-EGI'!S$78:S$79)</f>
        <v>0</v>
      </c>
      <c r="R24" s="76">
        <f>SUM('Xp20-EGI'!T$78:T$79)</f>
        <v>0</v>
      </c>
      <c r="S24" s="76">
        <f>SUM('Xp20-EGI'!U$78:U$79)</f>
        <v>0</v>
      </c>
      <c r="T24" s="76">
        <f>SUM('Xp20-EGI'!V$78:V$79)</f>
        <v>0</v>
      </c>
      <c r="U24" s="76">
        <f>SUM('Xp20-EGI'!W$78:W$79)</f>
        <v>0</v>
      </c>
      <c r="V24" s="76">
        <f>SUM('Xp20-EGI'!X$78:X$79)</f>
        <v>0</v>
      </c>
      <c r="W24" s="76">
        <f>SUM('Xp20-EGI'!Y$78:Y$79)</f>
        <v>0</v>
      </c>
      <c r="X24" s="76">
        <f>SUM('Xp20-EGI'!Z$78:Z$79)</f>
        <v>0</v>
      </c>
      <c r="Y24" s="76">
        <f>SUM('Xp20-EGI'!AA$78:AA$79)</f>
        <v>0</v>
      </c>
      <c r="Z24" s="76">
        <f>SUM('Xp20-EGI'!AB$78:AB$79)</f>
        <v>0</v>
      </c>
      <c r="AA24" s="76">
        <f>SUM('Xp20-EGI'!AC$78:AC$79)</f>
        <v>0</v>
      </c>
      <c r="AB24" s="76">
        <f>SUM('Xp20-EGI'!AD$78:AD$79)</f>
        <v>0</v>
      </c>
      <c r="AC24" s="76">
        <f>SUM('Xp20-EGI'!AE$78:AE$79)</f>
        <v>0</v>
      </c>
      <c r="AD24" s="76">
        <f>SUM('Xp20-EGI'!AF$78:AF$79)</f>
        <v>0</v>
      </c>
      <c r="AE24" s="76">
        <f>SUM('Xp20-EGI'!AG$78:AG$79)</f>
        <v>0</v>
      </c>
      <c r="AF24" s="76">
        <f>SUM('Xp20-EGI'!AH$78:AH$79)</f>
        <v>0</v>
      </c>
      <c r="AG24" s="76">
        <f>SUM('Xp20-EGI'!AI$78:AI$79)</f>
        <v>0</v>
      </c>
      <c r="AH24" s="76">
        <f>SUM('Xp20-EGI'!AJ$78:AJ$79)</f>
        <v>0</v>
      </c>
      <c r="AI24" s="76">
        <f>SUM('Xp20-EGI'!AK$78:AK$79)</f>
        <v>0</v>
      </c>
      <c r="AJ24" s="76">
        <f>SUM('Xp20-EGI'!AL$78:AL$79)</f>
        <v>0</v>
      </c>
      <c r="AK24" s="76">
        <f>SUM('Xp20-EGI'!AM$78:AM$79)</f>
        <v>0</v>
      </c>
      <c r="AL24" s="76">
        <f>SUM('Xp20-EGI'!AN$78:AN$79)</f>
        <v>0</v>
      </c>
      <c r="AM24" s="77">
        <f>SUM('Xp20-EGI'!AO$78:AO$79)</f>
        <v>0</v>
      </c>
    </row>
    <row r="26" spans="2:39" x14ac:dyDescent="0.25">
      <c r="D26" s="36" t="s">
        <v>100</v>
      </c>
      <c r="L26" s="36" t="s">
        <v>101</v>
      </c>
    </row>
    <row r="46" spans="4:37" x14ac:dyDescent="0.25"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</row>
    <row r="47" spans="4:37" x14ac:dyDescent="0.25"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</row>
    <row r="48" spans="4:37" x14ac:dyDescent="0.25"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</row>
    <row r="49" spans="4:37" x14ac:dyDescent="0.25"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</row>
    <row r="50" spans="4:37" x14ac:dyDescent="0.25"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</row>
    <row r="51" spans="4:37" x14ac:dyDescent="0.25"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</row>
    <row r="52" spans="4:37" x14ac:dyDescent="0.25"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</row>
    <row r="53" spans="4:37" x14ac:dyDescent="0.25"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</row>
    <row r="54" spans="4:37" x14ac:dyDescent="0.25"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</row>
    <row r="55" spans="4:37" x14ac:dyDescent="0.25"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</row>
    <row r="56" spans="4:37" x14ac:dyDescent="0.25"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</row>
    <row r="57" spans="4:37" x14ac:dyDescent="0.25"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</row>
    <row r="58" spans="4:37" x14ac:dyDescent="0.25"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</row>
    <row r="59" spans="4:37" x14ac:dyDescent="0.25"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</row>
    <row r="60" spans="4:37" x14ac:dyDescent="0.25"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</row>
    <row r="61" spans="4:37" x14ac:dyDescent="0.25"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</row>
    <row r="62" spans="4:37" x14ac:dyDescent="0.25"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</row>
    <row r="63" spans="4:37" x14ac:dyDescent="0.25"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</row>
    <row r="64" spans="4:37" x14ac:dyDescent="0.25"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</row>
    <row r="65" spans="4:37" x14ac:dyDescent="0.25"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</row>
    <row r="66" spans="4:37" x14ac:dyDescent="0.25"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</row>
    <row r="67" spans="4:37" x14ac:dyDescent="0.25"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</row>
    <row r="68" spans="4:37" x14ac:dyDescent="0.25"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</row>
    <row r="69" spans="4:37" x14ac:dyDescent="0.25"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</row>
    <row r="70" spans="4:37" x14ac:dyDescent="0.25"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</row>
    <row r="71" spans="4:37" x14ac:dyDescent="0.25"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</row>
    <row r="72" spans="4:37" x14ac:dyDescent="0.25"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</row>
    <row r="73" spans="4:37" x14ac:dyDescent="0.25"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</row>
    <row r="74" spans="4:37" x14ac:dyDescent="0.25"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</row>
    <row r="75" spans="4:37" x14ac:dyDescent="0.25"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</row>
    <row r="76" spans="4:37" x14ac:dyDescent="0.25"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</row>
    <row r="77" spans="4:37" x14ac:dyDescent="0.25"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</row>
    <row r="78" spans="4:37" x14ac:dyDescent="0.25"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</row>
    <row r="79" spans="4:37" x14ac:dyDescent="0.25"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</row>
    <row r="80" spans="4:37" x14ac:dyDescent="0.25"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</row>
    <row r="81" spans="4:37" x14ac:dyDescent="0.25"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</row>
    <row r="82" spans="4:37" x14ac:dyDescent="0.25"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</row>
    <row r="83" spans="4:37" x14ac:dyDescent="0.25"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</row>
    <row r="84" spans="4:37" x14ac:dyDescent="0.25"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85D28-90B7-49E2-A49E-01827FE2CF7D}">
  <dimension ref="A1:L11"/>
  <sheetViews>
    <sheetView workbookViewId="0">
      <selection activeCell="A7" sqref="A7:XFD11"/>
    </sheetView>
  </sheetViews>
  <sheetFormatPr defaultRowHeight="13.2" x14ac:dyDescent="0.25"/>
  <cols>
    <col min="1" max="1" width="1.77734375" style="1" customWidth="1"/>
    <col min="2" max="2" width="1.77734375" style="9" customWidth="1"/>
    <col min="3" max="3" width="1.77734375" style="26" customWidth="1"/>
    <col min="4" max="4" width="45.109375" style="6" bestFit="1" customWidth="1"/>
    <col min="5" max="11" width="13.77734375" style="1" customWidth="1"/>
    <col min="12" max="12" width="22.21875" style="2" bestFit="1" customWidth="1"/>
    <col min="13" max="16384" width="8.88671875" style="1"/>
  </cols>
  <sheetData>
    <row r="1" spans="1:12" x14ac:dyDescent="0.25">
      <c r="A1" s="36" t="s">
        <v>65</v>
      </c>
      <c r="B1" s="5"/>
      <c r="C1" s="20"/>
    </row>
    <row r="2" spans="1:12" s="4" customFormat="1" x14ac:dyDescent="0.25">
      <c r="B2" s="8"/>
      <c r="C2" s="21"/>
      <c r="D2" s="7"/>
      <c r="E2" s="17">
        <v>2023</v>
      </c>
      <c r="F2" s="17">
        <v>2024</v>
      </c>
      <c r="G2" s="17">
        <v>2025</v>
      </c>
      <c r="H2" s="17">
        <v>2026</v>
      </c>
      <c r="I2" s="17">
        <v>2027</v>
      </c>
      <c r="J2" s="17" t="s">
        <v>3</v>
      </c>
      <c r="K2" s="17" t="s">
        <v>5</v>
      </c>
      <c r="L2" s="17" t="s">
        <v>8</v>
      </c>
    </row>
    <row r="3" spans="1:12" s="4" customFormat="1" x14ac:dyDescent="0.25">
      <c r="B3" s="15" t="s">
        <v>88</v>
      </c>
      <c r="C3" s="22"/>
      <c r="D3" s="16"/>
      <c r="E3" s="18"/>
      <c r="F3" s="18"/>
      <c r="G3" s="18"/>
      <c r="H3" s="18"/>
      <c r="I3" s="18"/>
      <c r="J3" s="18"/>
      <c r="K3" s="18"/>
      <c r="L3" s="30"/>
    </row>
    <row r="4" spans="1:12" s="3" customFormat="1" x14ac:dyDescent="0.25">
      <c r="B4" s="10"/>
      <c r="C4" s="23"/>
      <c r="D4" s="11" t="s">
        <v>0</v>
      </c>
      <c r="E4" s="27">
        <v>123900000</v>
      </c>
      <c r="F4" s="27">
        <v>130095000</v>
      </c>
      <c r="G4" s="27">
        <v>136599750</v>
      </c>
      <c r="H4" s="27">
        <v>143429738</v>
      </c>
      <c r="I4" s="27">
        <v>150601225</v>
      </c>
      <c r="J4" s="27">
        <f>SUM(E4:I4)</f>
        <v>684625713</v>
      </c>
      <c r="K4" s="27">
        <f>J4/5</f>
        <v>136925142.59999999</v>
      </c>
      <c r="L4" s="31" t="s">
        <v>6</v>
      </c>
    </row>
    <row r="5" spans="1:12" s="3" customFormat="1" x14ac:dyDescent="0.25">
      <c r="B5" s="19"/>
      <c r="C5" s="24"/>
      <c r="D5" s="13" t="s">
        <v>1</v>
      </c>
      <c r="E5" s="28">
        <v>18360000</v>
      </c>
      <c r="F5" s="28">
        <v>18727200</v>
      </c>
      <c r="G5" s="28">
        <v>19101744</v>
      </c>
      <c r="H5" s="28">
        <v>19483779</v>
      </c>
      <c r="I5" s="28">
        <v>19873455</v>
      </c>
      <c r="J5" s="28">
        <f>SUM(E5:I5)</f>
        <v>95546178</v>
      </c>
      <c r="K5" s="28">
        <f t="shared" ref="K5:K6" si="0">J5/5</f>
        <v>19109235.600000001</v>
      </c>
      <c r="L5" s="32" t="s">
        <v>7</v>
      </c>
    </row>
    <row r="6" spans="1:12" s="3" customFormat="1" x14ac:dyDescent="0.25">
      <c r="B6" s="12"/>
      <c r="C6" s="25"/>
      <c r="D6" s="14" t="s">
        <v>2</v>
      </c>
      <c r="E6" s="29">
        <v>142260000</v>
      </c>
      <c r="F6" s="29">
        <v>148822200</v>
      </c>
      <c r="G6" s="29">
        <v>155701494</v>
      </c>
      <c r="H6" s="29">
        <v>162913517</v>
      </c>
      <c r="I6" s="29">
        <v>170474680</v>
      </c>
      <c r="J6" s="29">
        <f>SUM(E6:I6)</f>
        <v>780171891</v>
      </c>
      <c r="K6" s="29">
        <f t="shared" si="0"/>
        <v>156034378.19999999</v>
      </c>
      <c r="L6" s="33"/>
    </row>
    <row r="7" spans="1:12" x14ac:dyDescent="0.25">
      <c r="B7" s="15" t="s">
        <v>88</v>
      </c>
      <c r="C7" s="22"/>
      <c r="D7" s="16"/>
      <c r="E7" s="18"/>
      <c r="F7" s="18"/>
      <c r="G7" s="18"/>
      <c r="H7" s="18"/>
      <c r="I7" s="18"/>
      <c r="J7" s="18"/>
      <c r="K7" s="18"/>
      <c r="L7" s="30"/>
    </row>
    <row r="8" spans="1:12" x14ac:dyDescent="0.25">
      <c r="B8" s="111"/>
      <c r="C8" s="112"/>
      <c r="D8" s="125" t="s">
        <v>89</v>
      </c>
      <c r="E8" s="118">
        <v>0.1</v>
      </c>
      <c r="F8" s="118">
        <v>0.2</v>
      </c>
      <c r="G8" s="118">
        <v>0.2</v>
      </c>
      <c r="H8" s="118">
        <v>0.2</v>
      </c>
      <c r="I8" s="118">
        <v>0.2</v>
      </c>
      <c r="J8" s="118"/>
      <c r="K8" s="113"/>
      <c r="L8" s="114"/>
    </row>
    <row r="9" spans="1:12" x14ac:dyDescent="0.25">
      <c r="B9" s="115"/>
      <c r="C9" s="116"/>
      <c r="D9" s="126" t="s">
        <v>95</v>
      </c>
      <c r="E9" s="119" t="s">
        <v>93</v>
      </c>
      <c r="F9" s="119" t="s">
        <v>94</v>
      </c>
      <c r="G9" s="119" t="s">
        <v>90</v>
      </c>
      <c r="H9" s="119" t="s">
        <v>91</v>
      </c>
      <c r="I9" s="119" t="s">
        <v>92</v>
      </c>
      <c r="J9" s="120"/>
      <c r="K9" s="120"/>
      <c r="L9" s="121"/>
    </row>
    <row r="10" spans="1:12" x14ac:dyDescent="0.25">
      <c r="B10" s="115"/>
      <c r="C10" s="116"/>
      <c r="D10" s="117"/>
      <c r="E10" s="120"/>
      <c r="F10" s="120"/>
      <c r="G10" s="120"/>
      <c r="H10" s="120"/>
      <c r="I10" s="120"/>
      <c r="J10" s="120"/>
      <c r="K10" s="120"/>
      <c r="L10" s="121"/>
    </row>
    <row r="11" spans="1:12" x14ac:dyDescent="0.25">
      <c r="B11" s="12"/>
      <c r="C11" s="24"/>
      <c r="D11" s="122" t="s">
        <v>2</v>
      </c>
      <c r="E11" s="123">
        <f>E6*(1+E8)</f>
        <v>156486000</v>
      </c>
      <c r="F11" s="123">
        <f>E11*(1+F8)</f>
        <v>187783200</v>
      </c>
      <c r="G11" s="123">
        <f t="shared" ref="G11:I11" si="1">F11*(1+G8)</f>
        <v>225339840</v>
      </c>
      <c r="H11" s="123">
        <f t="shared" si="1"/>
        <v>270407808</v>
      </c>
      <c r="I11" s="123">
        <f t="shared" si="1"/>
        <v>324489369.59999996</v>
      </c>
      <c r="J11" s="123"/>
      <c r="K11" s="123"/>
      <c r="L11" s="12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F946941FC1774CB44320042954303C" ma:contentTypeVersion="3" ma:contentTypeDescription="Create a new document." ma:contentTypeScope="" ma:versionID="927e9e3ce2e099a097a1b5e25f97aeef">
  <xsd:schema xmlns:xsd="http://www.w3.org/2001/XMLSchema" xmlns:xs="http://www.w3.org/2001/XMLSchema" xmlns:p="http://schemas.microsoft.com/office/2006/metadata/properties" xmlns:ns2="c1317e87-fffd-46b7-8a06-8e760ccf7eba" targetNamespace="http://schemas.microsoft.com/office/2006/metadata/properties" ma:root="true" ma:fieldsID="5205103bc5b0c32c1347f81c578c635c" ns2:_="">
    <xsd:import namespace="c1317e87-fffd-46b7-8a06-8e760ccf7eba"/>
    <xsd:element name="properties">
      <xsd:complexType>
        <xsd:sequence>
          <xsd:element name="documentManagement">
            <xsd:complexType>
              <xsd:all>
                <xsd:element ref="ns2:Day" minOccurs="0"/>
                <xsd:element ref="ns2:Intervenor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7e87-fffd-46b7-8a06-8e760ccf7eba" elementFormDefault="qualified">
    <xsd:import namespace="http://schemas.microsoft.com/office/2006/documentManagement/types"/>
    <xsd:import namespace="http://schemas.microsoft.com/office/infopath/2007/PartnerControls"/>
    <xsd:element name="Day" ma:index="8" nillable="true" ma:displayName="Day" ma:internalName="Day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  <xsd:element name="Attachment" ma:index="10" nillable="true" ma:displayName="Attachment" ma:internalName="Attach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c1317e87-fffd-46b7-8a06-8e760ccf7eba">GEC</Intervenor>
    <Attachment xmlns="c1317e87-fffd-46b7-8a06-8e760ccf7eba" xsi:nil="true"/>
    <Day xmlns="c1317e87-fffd-46b7-8a06-8e760ccf7eba">Day 4</Day>
  </documentManagement>
</p:properties>
</file>

<file path=customXml/itemProps1.xml><?xml version="1.0" encoding="utf-8"?>
<ds:datastoreItem xmlns:ds="http://schemas.openxmlformats.org/officeDocument/2006/customXml" ds:itemID="{F1C611C3-E0C1-482E-9719-527F11B1DC56}"/>
</file>

<file path=customXml/itemProps2.xml><?xml version="1.0" encoding="utf-8"?>
<ds:datastoreItem xmlns:ds="http://schemas.openxmlformats.org/officeDocument/2006/customXml" ds:itemID="{548B93F4-0AEF-4909-8BDB-9D6A49EBF67F}"/>
</file>

<file path=customXml/itemProps3.xml><?xml version="1.0" encoding="utf-8"?>
<ds:datastoreItem xmlns:ds="http://schemas.openxmlformats.org/officeDocument/2006/customXml" ds:itemID="{63FB7DB1-28A8-48E1-A95B-B4F6117BE5B1}"/>
</file>

<file path=customXml/itemProps4.xml><?xml version="1.0" encoding="utf-8"?>
<ds:datastoreItem xmlns:ds="http://schemas.openxmlformats.org/officeDocument/2006/customXml" ds:itemID="{F6AD996C-6958-47E7-A708-843EEC7B64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Xp20-EGI</vt:lpstr>
      <vt:lpstr>Xp20Ramp</vt:lpstr>
      <vt:lpstr>Am20-Ramp10</vt:lpstr>
      <vt:lpstr>Am20-Ramp5</vt:lpstr>
      <vt:lpstr>Am20-Ramp16</vt:lpstr>
      <vt:lpstr>C-20yrRamp</vt:lpstr>
      <vt:lpstr>Portfolio$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UNION GAS LIMITED</dc:title>
  <dc:creator>Ted Weaver</dc:creator>
  <cp:lastModifiedBy>Ted Weaver</cp:lastModifiedBy>
  <cp:lastPrinted>2022-03-18T22:14:42Z</cp:lastPrinted>
  <dcterms:created xsi:type="dcterms:W3CDTF">2021-11-29T19:27:32Z</dcterms:created>
  <dcterms:modified xsi:type="dcterms:W3CDTF">2022-04-13T04:23:42Z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0x01010060F946941FC1774CB44320042954303C</vt:lpwstr>
  </property>
</Properties>
</file>