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threadedComments/threadedComment5.xml" ContentType="application/vnd.ms-excel.threaded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weave\Documents\Enbridge\Analysis\"/>
    </mc:Choice>
  </mc:AlternateContent>
  <xr:revisionPtr revIDLastSave="0" documentId="13_ncr:1_{611634DA-23C0-4B95-9664-A7DB40C26954}" xr6:coauthVersionLast="47" xr6:coauthVersionMax="47" xr10:uidLastSave="{00000000-0000-0000-0000-000000000000}"/>
  <bookViews>
    <workbookView xWindow="-108" yWindow="-108" windowWidth="23256" windowHeight="12456" tabRatio="885" activeTab="5" xr2:uid="{306587FF-D244-412A-A3AE-5B3EFF94597D}"/>
  </bookViews>
  <sheets>
    <sheet name="Xp20-EGI" sheetId="75" r:id="rId1"/>
    <sheet name="Xp20-Ramp" sheetId="81" r:id="rId2"/>
    <sheet name="Am20-Ramp10" sheetId="80" r:id="rId3"/>
    <sheet name="Am20-Ramp5" sheetId="83" r:id="rId4"/>
    <sheet name="Am20-Ramp16" sheetId="84" r:id="rId5"/>
    <sheet name="C-20yrRamp" sheetId="82" r:id="rId6"/>
    <sheet name="Portfolio$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83" l="1"/>
  <c r="K8" i="83" s="1"/>
  <c r="L8" i="83" s="1"/>
  <c r="M8" i="83" s="1"/>
  <c r="N8" i="83" s="1"/>
  <c r="O8" i="83" s="1"/>
  <c r="P8" i="83" s="1"/>
  <c r="Q8" i="83" s="1"/>
  <c r="R8" i="83" s="1"/>
  <c r="S8" i="83" s="1"/>
  <c r="T8" i="83" s="1"/>
  <c r="U8" i="83" s="1"/>
  <c r="V8" i="83" s="1"/>
  <c r="W8" i="83" s="1"/>
  <c r="X8" i="83" s="1"/>
  <c r="Y8" i="83" s="1"/>
  <c r="I8" i="83"/>
  <c r="H8" i="83"/>
  <c r="G8" i="83"/>
  <c r="F8" i="83"/>
  <c r="K8" i="84"/>
  <c r="L8" i="84" s="1"/>
  <c r="M8" i="84" s="1"/>
  <c r="N8" i="84" s="1"/>
  <c r="O8" i="84" s="1"/>
  <c r="P8" i="84" s="1"/>
  <c r="Q8" i="84" s="1"/>
  <c r="R8" i="84" s="1"/>
  <c r="S8" i="84" s="1"/>
  <c r="T8" i="84" s="1"/>
  <c r="U8" i="84" s="1"/>
  <c r="V8" i="84" s="1"/>
  <c r="W8" i="84" s="1"/>
  <c r="X8" i="84" s="1"/>
  <c r="Y8" i="84" s="1"/>
  <c r="J8" i="84"/>
  <c r="I8" i="84"/>
  <c r="H8" i="84"/>
  <c r="G8" i="84"/>
  <c r="F8" i="84"/>
  <c r="J8" i="80"/>
  <c r="K8" i="80" s="1"/>
  <c r="L8" i="80" s="1"/>
  <c r="M8" i="80" s="1"/>
  <c r="N8" i="80" s="1"/>
  <c r="O8" i="80" s="1"/>
  <c r="P8" i="80" s="1"/>
  <c r="Q8" i="80" s="1"/>
  <c r="R8" i="80" s="1"/>
  <c r="S8" i="80" s="1"/>
  <c r="T8" i="80" s="1"/>
  <c r="U8" i="80" s="1"/>
  <c r="V8" i="80" s="1"/>
  <c r="W8" i="80" s="1"/>
  <c r="X8" i="80" s="1"/>
  <c r="Y8" i="80" s="1"/>
  <c r="I8" i="80"/>
  <c r="H8" i="80"/>
  <c r="G8" i="80"/>
  <c r="F8" i="80"/>
  <c r="K8" i="81"/>
  <c r="L8" i="81" s="1"/>
  <c r="M8" i="81" s="1"/>
  <c r="N8" i="81" s="1"/>
  <c r="O8" i="81" s="1"/>
  <c r="P8" i="81" s="1"/>
  <c r="Q8" i="81" s="1"/>
  <c r="R8" i="81" s="1"/>
  <c r="S8" i="81" s="1"/>
  <c r="T8" i="81" s="1"/>
  <c r="U8" i="81" s="1"/>
  <c r="V8" i="81" s="1"/>
  <c r="W8" i="81" s="1"/>
  <c r="X8" i="81" s="1"/>
  <c r="Y8" i="81" s="1"/>
  <c r="J8" i="81"/>
  <c r="I8" i="81"/>
  <c r="H8" i="81"/>
  <c r="G8" i="81"/>
  <c r="F8" i="81"/>
  <c r="E11" i="1"/>
  <c r="F11" i="1" s="1"/>
  <c r="G11" i="1" s="1"/>
  <c r="H11" i="1" s="1"/>
  <c r="I11" i="1" s="1"/>
  <c r="F51" i="75"/>
  <c r="F51" i="81"/>
  <c r="F51" i="80"/>
  <c r="F51" i="83"/>
  <c r="F51" i="84"/>
  <c r="AO56" i="75"/>
  <c r="AN56" i="75"/>
  <c r="AM56" i="75"/>
  <c r="AL56" i="75"/>
  <c r="AK56" i="75"/>
  <c r="AJ56" i="75"/>
  <c r="AI56" i="75"/>
  <c r="AH56" i="75"/>
  <c r="AG56" i="75"/>
  <c r="AF56" i="75"/>
  <c r="AE56" i="75"/>
  <c r="AD56" i="75"/>
  <c r="AC56" i="75"/>
  <c r="AB56" i="75"/>
  <c r="AA56" i="75"/>
  <c r="Z56" i="75"/>
  <c r="Y56" i="75"/>
  <c r="X56" i="75"/>
  <c r="W56" i="75"/>
  <c r="V56" i="75"/>
  <c r="U56" i="75"/>
  <c r="T56" i="75"/>
  <c r="S56" i="75"/>
  <c r="R56" i="75"/>
  <c r="Q56" i="75"/>
  <c r="P56" i="75"/>
  <c r="O56" i="75"/>
  <c r="N56" i="75"/>
  <c r="M56" i="75"/>
  <c r="L56" i="75"/>
  <c r="K56" i="75"/>
  <c r="J56" i="75"/>
  <c r="I56" i="75"/>
  <c r="H56" i="75"/>
  <c r="G56" i="75"/>
  <c r="AO55" i="75"/>
  <c r="AN55" i="75"/>
  <c r="AM55" i="75"/>
  <c r="AL55" i="75"/>
  <c r="AK55" i="75"/>
  <c r="AJ55" i="75"/>
  <c r="AI55" i="75"/>
  <c r="AH55" i="75"/>
  <c r="AG55" i="75"/>
  <c r="AF55" i="75"/>
  <c r="AE55" i="75"/>
  <c r="AD55" i="75"/>
  <c r="AC55" i="75"/>
  <c r="AB55" i="75"/>
  <c r="AA55" i="75"/>
  <c r="Z55" i="75"/>
  <c r="Y55" i="75"/>
  <c r="X55" i="75"/>
  <c r="W55" i="75"/>
  <c r="V55" i="75"/>
  <c r="U55" i="75"/>
  <c r="T55" i="75"/>
  <c r="S55" i="75"/>
  <c r="R55" i="75"/>
  <c r="Q55" i="75"/>
  <c r="P55" i="75"/>
  <c r="O55" i="75"/>
  <c r="N55" i="75"/>
  <c r="M55" i="75"/>
  <c r="L55" i="75"/>
  <c r="K55" i="75"/>
  <c r="J55" i="75"/>
  <c r="I55" i="75"/>
  <c r="H55" i="75"/>
  <c r="G55" i="75"/>
  <c r="F54" i="81"/>
  <c r="F53" i="81"/>
  <c r="AO52" i="81"/>
  <c r="AN52" i="81"/>
  <c r="AM52" i="81"/>
  <c r="AL52" i="81"/>
  <c r="AK52" i="81"/>
  <c r="AJ52" i="81"/>
  <c r="AI52" i="81"/>
  <c r="AH52" i="81"/>
  <c r="AG52" i="81"/>
  <c r="AF52" i="81"/>
  <c r="AE52" i="81"/>
  <c r="AD52" i="81"/>
  <c r="AC52" i="81"/>
  <c r="AB52" i="81"/>
  <c r="AA52" i="81"/>
  <c r="Z52" i="81"/>
  <c r="F54" i="80"/>
  <c r="F53" i="80"/>
  <c r="AO52" i="80"/>
  <c r="AN52" i="80"/>
  <c r="AM52" i="80"/>
  <c r="AL52" i="80"/>
  <c r="AK52" i="80"/>
  <c r="AJ52" i="80"/>
  <c r="AI52" i="80"/>
  <c r="AH52" i="80"/>
  <c r="AG52" i="80"/>
  <c r="AF52" i="80"/>
  <c r="AE52" i="80"/>
  <c r="AD52" i="80"/>
  <c r="AC52" i="80"/>
  <c r="AB52" i="80"/>
  <c r="AA52" i="80"/>
  <c r="Z52" i="80"/>
  <c r="F54" i="83"/>
  <c r="F53" i="83"/>
  <c r="AO52" i="83"/>
  <c r="AN52" i="83"/>
  <c r="AM52" i="83"/>
  <c r="AL52" i="83"/>
  <c r="AK52" i="83"/>
  <c r="AJ52" i="83"/>
  <c r="AI52" i="83"/>
  <c r="AH52" i="83"/>
  <c r="AG52" i="83"/>
  <c r="AF52" i="83"/>
  <c r="AE52" i="83"/>
  <c r="AD52" i="83"/>
  <c r="AC52" i="83"/>
  <c r="AB52" i="83"/>
  <c r="AA52" i="83"/>
  <c r="Z52" i="83"/>
  <c r="F54" i="84"/>
  <c r="F53" i="84"/>
  <c r="AO52" i="84"/>
  <c r="AN52" i="84"/>
  <c r="AM52" i="84"/>
  <c r="AL52" i="84"/>
  <c r="AK52" i="84"/>
  <c r="AJ52" i="84"/>
  <c r="AI52" i="84"/>
  <c r="AH52" i="84"/>
  <c r="AG52" i="84"/>
  <c r="AF52" i="84"/>
  <c r="AE52" i="84"/>
  <c r="AD52" i="84"/>
  <c r="AC52" i="84"/>
  <c r="AB52" i="84"/>
  <c r="AA52" i="84"/>
  <c r="Z52" i="84"/>
  <c r="AO52" i="75"/>
  <c r="AN52" i="75"/>
  <c r="AM52" i="75"/>
  <c r="AL52" i="75"/>
  <c r="AK52" i="75"/>
  <c r="AJ52" i="75"/>
  <c r="AI52" i="75"/>
  <c r="AH52" i="75"/>
  <c r="AG52" i="75"/>
  <c r="AF52" i="75"/>
  <c r="AE52" i="75"/>
  <c r="AD52" i="75"/>
  <c r="AC52" i="75"/>
  <c r="AB52" i="75"/>
  <c r="AA52" i="75"/>
  <c r="Z52" i="75"/>
  <c r="Y52" i="75"/>
  <c r="X52" i="75"/>
  <c r="W52" i="75"/>
  <c r="V52" i="75"/>
  <c r="U52" i="75"/>
  <c r="T52" i="75"/>
  <c r="S52" i="75"/>
  <c r="R52" i="75"/>
  <c r="Q52" i="75"/>
  <c r="P52" i="75"/>
  <c r="O52" i="75"/>
  <c r="N52" i="75"/>
  <c r="M52" i="75"/>
  <c r="L52" i="75"/>
  <c r="K52" i="75"/>
  <c r="J52" i="75"/>
  <c r="I52" i="75"/>
  <c r="H52" i="75"/>
  <c r="G52" i="75"/>
  <c r="F52" i="75"/>
  <c r="G53" i="75"/>
  <c r="H53" i="75"/>
  <c r="I53" i="75"/>
  <c r="J53" i="75"/>
  <c r="K53" i="75"/>
  <c r="L53" i="75"/>
  <c r="M53" i="75"/>
  <c r="N53" i="75"/>
  <c r="O53" i="75"/>
  <c r="P53" i="75"/>
  <c r="Q53" i="75"/>
  <c r="R53" i="75"/>
  <c r="S53" i="75"/>
  <c r="T53" i="75"/>
  <c r="U53" i="75"/>
  <c r="V53" i="75"/>
  <c r="W53" i="75"/>
  <c r="X53" i="75"/>
  <c r="Y53" i="75"/>
  <c r="Z53" i="75"/>
  <c r="AA53" i="75"/>
  <c r="AB53" i="75"/>
  <c r="AC53" i="75"/>
  <c r="AD53" i="75"/>
  <c r="AE53" i="75"/>
  <c r="AF53" i="75"/>
  <c r="AG53" i="75"/>
  <c r="AH53" i="75"/>
  <c r="AI53" i="75"/>
  <c r="AJ53" i="75"/>
  <c r="AK53" i="75"/>
  <c r="AL53" i="75"/>
  <c r="AM53" i="75"/>
  <c r="AN53" i="75"/>
  <c r="AO53" i="75"/>
  <c r="AO54" i="75"/>
  <c r="AN54" i="75"/>
  <c r="AM54" i="75"/>
  <c r="AL54" i="75"/>
  <c r="AK54" i="75"/>
  <c r="AJ54" i="75"/>
  <c r="AI54" i="75"/>
  <c r="AH54" i="75"/>
  <c r="AG54" i="75"/>
  <c r="AF54" i="75"/>
  <c r="AE54" i="75"/>
  <c r="AD54" i="75"/>
  <c r="AC54" i="75"/>
  <c r="AB54" i="75"/>
  <c r="AA54" i="75"/>
  <c r="Z54" i="75"/>
  <c r="Y54" i="75"/>
  <c r="X54" i="75"/>
  <c r="W54" i="75"/>
  <c r="V54" i="75"/>
  <c r="U54" i="75"/>
  <c r="T54" i="75"/>
  <c r="S54" i="75"/>
  <c r="R54" i="75"/>
  <c r="Q54" i="75"/>
  <c r="P54" i="75"/>
  <c r="O54" i="75"/>
  <c r="N54" i="75"/>
  <c r="M54" i="75"/>
  <c r="L54" i="75"/>
  <c r="K54" i="75"/>
  <c r="J54" i="75"/>
  <c r="I54" i="75"/>
  <c r="H54" i="75"/>
  <c r="G54" i="75"/>
  <c r="F54" i="75"/>
  <c r="F53" i="75"/>
  <c r="F55" i="75" s="1"/>
  <c r="F56" i="75" s="1"/>
  <c r="E54" i="75" l="1"/>
  <c r="E53" i="75"/>
  <c r="E52" i="75"/>
  <c r="K10" i="81" l="1"/>
  <c r="K10" i="80"/>
  <c r="K10" i="83"/>
  <c r="K10" i="84"/>
  <c r="K10" i="75"/>
  <c r="D24" i="82"/>
  <c r="AO47" i="84"/>
  <c r="AN47" i="84"/>
  <c r="AM47" i="84"/>
  <c r="AL47" i="84"/>
  <c r="AK47" i="84"/>
  <c r="AJ47" i="84"/>
  <c r="AI47" i="84"/>
  <c r="AH47" i="84"/>
  <c r="AG47" i="84"/>
  <c r="AF47" i="84"/>
  <c r="AE47" i="84"/>
  <c r="AD47" i="84"/>
  <c r="AC47" i="84"/>
  <c r="AB47" i="84"/>
  <c r="AA47" i="84"/>
  <c r="Z47" i="84"/>
  <c r="F44" i="84"/>
  <c r="Y19" i="84"/>
  <c r="Y47" i="84" s="1"/>
  <c r="X19" i="84"/>
  <c r="X47" i="84" s="1"/>
  <c r="W19" i="84"/>
  <c r="W47" i="84" s="1"/>
  <c r="V19" i="84"/>
  <c r="V47" i="84" s="1"/>
  <c r="U19" i="84"/>
  <c r="U47" i="84" s="1"/>
  <c r="T19" i="84"/>
  <c r="T47" i="84" s="1"/>
  <c r="S19" i="84"/>
  <c r="S47" i="84" s="1"/>
  <c r="R19" i="84"/>
  <c r="R47" i="84" s="1"/>
  <c r="Q19" i="84"/>
  <c r="Q47" i="84" s="1"/>
  <c r="P19" i="84"/>
  <c r="P47" i="84" s="1"/>
  <c r="O19" i="84"/>
  <c r="O47" i="84" s="1"/>
  <c r="N19" i="84"/>
  <c r="N47" i="84" s="1"/>
  <c r="M19" i="84"/>
  <c r="M47" i="84" s="1"/>
  <c r="L19" i="84"/>
  <c r="L47" i="84" s="1"/>
  <c r="K19" i="84"/>
  <c r="K47" i="84" s="1"/>
  <c r="J19" i="84"/>
  <c r="J47" i="84" s="1"/>
  <c r="I19" i="84"/>
  <c r="I47" i="84" s="1"/>
  <c r="H19" i="84"/>
  <c r="H47" i="84" s="1"/>
  <c r="G19" i="84"/>
  <c r="G47" i="84" s="1"/>
  <c r="F19" i="84"/>
  <c r="F18" i="84"/>
  <c r="G18" i="84" s="1"/>
  <c r="E16" i="84"/>
  <c r="H14" i="84"/>
  <c r="J11" i="84" s="1"/>
  <c r="K11" i="84" s="1"/>
  <c r="F12" i="84"/>
  <c r="H11" i="84"/>
  <c r="H10" i="84"/>
  <c r="J7" i="84"/>
  <c r="K7" i="84" s="1"/>
  <c r="L7" i="84" s="1"/>
  <c r="M7" i="84" s="1"/>
  <c r="N7" i="84" s="1"/>
  <c r="O7" i="84" s="1"/>
  <c r="P7" i="84" s="1"/>
  <c r="Q7" i="84" s="1"/>
  <c r="R7" i="84" s="1"/>
  <c r="S7" i="84" s="1"/>
  <c r="T7" i="84" s="1"/>
  <c r="U7" i="84" s="1"/>
  <c r="V7" i="84" s="1"/>
  <c r="W7" i="84" s="1"/>
  <c r="X7" i="84" s="1"/>
  <c r="Y7" i="84" s="1"/>
  <c r="Z7" i="84" s="1"/>
  <c r="AA7" i="84" s="1"/>
  <c r="AB7" i="84" s="1"/>
  <c r="AC7" i="84" s="1"/>
  <c r="AD7" i="84" s="1"/>
  <c r="AE7" i="84" s="1"/>
  <c r="AF7" i="84" s="1"/>
  <c r="AG7" i="84" s="1"/>
  <c r="AH7" i="84" s="1"/>
  <c r="AI7" i="84" s="1"/>
  <c r="AJ7" i="84" s="1"/>
  <c r="AK7" i="84" s="1"/>
  <c r="AL7" i="84" s="1"/>
  <c r="AM7" i="84" s="1"/>
  <c r="AN7" i="84" s="1"/>
  <c r="AO7" i="84" s="1"/>
  <c r="AO47" i="83"/>
  <c r="AN47" i="83"/>
  <c r="AM47" i="83"/>
  <c r="AL47" i="83"/>
  <c r="AK47" i="83"/>
  <c r="AJ47" i="83"/>
  <c r="AI47" i="83"/>
  <c r="AH47" i="83"/>
  <c r="AG47" i="83"/>
  <c r="AF47" i="83"/>
  <c r="AE47" i="83"/>
  <c r="AD47" i="83"/>
  <c r="AC47" i="83"/>
  <c r="AB47" i="83"/>
  <c r="AA47" i="83"/>
  <c r="Z47" i="83"/>
  <c r="F44" i="83"/>
  <c r="Y19" i="83"/>
  <c r="Y47" i="83" s="1"/>
  <c r="X19" i="83"/>
  <c r="X47" i="83" s="1"/>
  <c r="W19" i="83"/>
  <c r="V19" i="83"/>
  <c r="V47" i="83" s="1"/>
  <c r="U19" i="83"/>
  <c r="U47" i="83" s="1"/>
  <c r="T19" i="83"/>
  <c r="T47" i="83" s="1"/>
  <c r="S19" i="83"/>
  <c r="S47" i="83" s="1"/>
  <c r="R19" i="83"/>
  <c r="R47" i="83" s="1"/>
  <c r="Q19" i="83"/>
  <c r="Q47" i="83" s="1"/>
  <c r="P19" i="83"/>
  <c r="P47" i="83" s="1"/>
  <c r="O19" i="83"/>
  <c r="N19" i="83"/>
  <c r="N47" i="83" s="1"/>
  <c r="M19" i="83"/>
  <c r="M47" i="83" s="1"/>
  <c r="L19" i="83"/>
  <c r="L47" i="83" s="1"/>
  <c r="K19" i="83"/>
  <c r="K47" i="83" s="1"/>
  <c r="J19" i="83"/>
  <c r="J47" i="83" s="1"/>
  <c r="I19" i="83"/>
  <c r="I47" i="83" s="1"/>
  <c r="H19" i="83"/>
  <c r="H47" i="83" s="1"/>
  <c r="G19" i="83"/>
  <c r="F19" i="83"/>
  <c r="F18" i="83"/>
  <c r="G18" i="83" s="1"/>
  <c r="E16" i="83"/>
  <c r="H14" i="83"/>
  <c r="F12" i="83"/>
  <c r="H11" i="83"/>
  <c r="H10" i="83"/>
  <c r="H12" i="83" s="1"/>
  <c r="J7" i="83"/>
  <c r="K7" i="83" s="1"/>
  <c r="L7" i="83" s="1"/>
  <c r="M7" i="83" s="1"/>
  <c r="N7" i="83" s="1"/>
  <c r="O7" i="83" s="1"/>
  <c r="P7" i="83" s="1"/>
  <c r="Q7" i="83" s="1"/>
  <c r="R7" i="83" s="1"/>
  <c r="S7" i="83" s="1"/>
  <c r="T7" i="83" s="1"/>
  <c r="U7" i="83" s="1"/>
  <c r="V7" i="83" s="1"/>
  <c r="W7" i="83" s="1"/>
  <c r="X7" i="83" s="1"/>
  <c r="Y7" i="83" s="1"/>
  <c r="Z7" i="83" s="1"/>
  <c r="AA7" i="83" s="1"/>
  <c r="AB7" i="83" s="1"/>
  <c r="AC7" i="83" s="1"/>
  <c r="AD7" i="83" s="1"/>
  <c r="AE7" i="83" s="1"/>
  <c r="AF7" i="83" s="1"/>
  <c r="AG7" i="83" s="1"/>
  <c r="AH7" i="83" s="1"/>
  <c r="AI7" i="83" s="1"/>
  <c r="AJ7" i="83" s="1"/>
  <c r="AK7" i="83" s="1"/>
  <c r="AL7" i="83" s="1"/>
  <c r="AM7" i="83" s="1"/>
  <c r="AN7" i="83" s="1"/>
  <c r="AO7" i="83" s="1"/>
  <c r="AO47" i="81"/>
  <c r="AN47" i="81"/>
  <c r="AM47" i="81"/>
  <c r="AL47" i="81"/>
  <c r="AK47" i="81"/>
  <c r="AJ47" i="81"/>
  <c r="AI47" i="81"/>
  <c r="AH47" i="81"/>
  <c r="AG47" i="81"/>
  <c r="AF47" i="81"/>
  <c r="AE47" i="81"/>
  <c r="AD47" i="81"/>
  <c r="AC47" i="81"/>
  <c r="AB47" i="81"/>
  <c r="AA47" i="81"/>
  <c r="Z47" i="81"/>
  <c r="F44" i="81"/>
  <c r="Y19" i="81"/>
  <c r="Y47" i="81" s="1"/>
  <c r="X19" i="81"/>
  <c r="X47" i="81" s="1"/>
  <c r="W19" i="81"/>
  <c r="W47" i="81" s="1"/>
  <c r="V19" i="81"/>
  <c r="V47" i="81" s="1"/>
  <c r="U19" i="81"/>
  <c r="U47" i="81" s="1"/>
  <c r="T19" i="81"/>
  <c r="T47" i="81" s="1"/>
  <c r="S19" i="81"/>
  <c r="S47" i="81" s="1"/>
  <c r="R19" i="81"/>
  <c r="R47" i="81" s="1"/>
  <c r="Q19" i="81"/>
  <c r="Q47" i="81" s="1"/>
  <c r="P19" i="81"/>
  <c r="P47" i="81" s="1"/>
  <c r="O19" i="81"/>
  <c r="O47" i="81" s="1"/>
  <c r="N19" i="81"/>
  <c r="N47" i="81" s="1"/>
  <c r="M19" i="81"/>
  <c r="M47" i="81" s="1"/>
  <c r="L19" i="81"/>
  <c r="L47" i="81" s="1"/>
  <c r="K19" i="81"/>
  <c r="K47" i="81" s="1"/>
  <c r="J19" i="81"/>
  <c r="J47" i="81" s="1"/>
  <c r="I19" i="81"/>
  <c r="I47" i="81" s="1"/>
  <c r="H19" i="81"/>
  <c r="H47" i="81" s="1"/>
  <c r="G19" i="81"/>
  <c r="G47" i="81" s="1"/>
  <c r="F19" i="81"/>
  <c r="F18" i="81"/>
  <c r="G18" i="81" s="1"/>
  <c r="E16" i="81"/>
  <c r="H14" i="81"/>
  <c r="J11" i="81" s="1"/>
  <c r="K11" i="81" s="1"/>
  <c r="F12" i="81"/>
  <c r="H11" i="81"/>
  <c r="H10" i="81"/>
  <c r="H12" i="81" s="1"/>
  <c r="J7" i="81"/>
  <c r="K7" i="81" s="1"/>
  <c r="L7" i="81" s="1"/>
  <c r="M7" i="81" s="1"/>
  <c r="N7" i="81" s="1"/>
  <c r="O7" i="81" s="1"/>
  <c r="P7" i="81" s="1"/>
  <c r="Q7" i="81" s="1"/>
  <c r="R7" i="81" s="1"/>
  <c r="S7" i="81" s="1"/>
  <c r="T7" i="81" s="1"/>
  <c r="U7" i="81" s="1"/>
  <c r="V7" i="81" s="1"/>
  <c r="W7" i="81" s="1"/>
  <c r="X7" i="81" s="1"/>
  <c r="Y7" i="81" s="1"/>
  <c r="Z7" i="81" s="1"/>
  <c r="AA7" i="81" s="1"/>
  <c r="AB7" i="81" s="1"/>
  <c r="AC7" i="81" s="1"/>
  <c r="AD7" i="81" s="1"/>
  <c r="AE7" i="81" s="1"/>
  <c r="AF7" i="81" s="1"/>
  <c r="AG7" i="81" s="1"/>
  <c r="AH7" i="81" s="1"/>
  <c r="AI7" i="81" s="1"/>
  <c r="AJ7" i="81" s="1"/>
  <c r="AK7" i="81" s="1"/>
  <c r="AL7" i="81" s="1"/>
  <c r="AM7" i="81" s="1"/>
  <c r="AN7" i="81" s="1"/>
  <c r="AO7" i="81" s="1"/>
  <c r="AO47" i="80"/>
  <c r="AN47" i="80"/>
  <c r="AM47" i="80"/>
  <c r="AL47" i="80"/>
  <c r="AK47" i="80"/>
  <c r="AJ47" i="80"/>
  <c r="AI47" i="80"/>
  <c r="AH47" i="80"/>
  <c r="AG47" i="80"/>
  <c r="AF47" i="80"/>
  <c r="AE47" i="80"/>
  <c r="AD47" i="80"/>
  <c r="AC47" i="80"/>
  <c r="AB47" i="80"/>
  <c r="AA47" i="80"/>
  <c r="Z47" i="80"/>
  <c r="F44" i="80"/>
  <c r="Y19" i="80"/>
  <c r="Y47" i="80" s="1"/>
  <c r="X19" i="80"/>
  <c r="X47" i="80" s="1"/>
  <c r="W19" i="80"/>
  <c r="W47" i="80" s="1"/>
  <c r="V19" i="80"/>
  <c r="V47" i="80" s="1"/>
  <c r="U19" i="80"/>
  <c r="U47" i="80" s="1"/>
  <c r="T19" i="80"/>
  <c r="T47" i="80" s="1"/>
  <c r="S19" i="80"/>
  <c r="S47" i="80" s="1"/>
  <c r="R19" i="80"/>
  <c r="R47" i="80" s="1"/>
  <c r="Q19" i="80"/>
  <c r="Q47" i="80" s="1"/>
  <c r="P19" i="80"/>
  <c r="P47" i="80" s="1"/>
  <c r="O19" i="80"/>
  <c r="O47" i="80" s="1"/>
  <c r="N19" i="80"/>
  <c r="N47" i="80" s="1"/>
  <c r="M19" i="80"/>
  <c r="M47" i="80" s="1"/>
  <c r="L19" i="80"/>
  <c r="L47" i="80" s="1"/>
  <c r="K19" i="80"/>
  <c r="K47" i="80" s="1"/>
  <c r="J19" i="80"/>
  <c r="J47" i="80" s="1"/>
  <c r="I19" i="80"/>
  <c r="I47" i="80" s="1"/>
  <c r="H19" i="80"/>
  <c r="H47" i="80" s="1"/>
  <c r="G19" i="80"/>
  <c r="G47" i="80" s="1"/>
  <c r="F19" i="80"/>
  <c r="F18" i="80"/>
  <c r="G18" i="80" s="1"/>
  <c r="E16" i="80"/>
  <c r="H14" i="80"/>
  <c r="J11" i="80" s="1"/>
  <c r="F12" i="80"/>
  <c r="H11" i="80"/>
  <c r="H10" i="80"/>
  <c r="J7" i="80"/>
  <c r="H12" i="80" l="1"/>
  <c r="K12" i="84"/>
  <c r="E15" i="84" s="1"/>
  <c r="E19" i="84" s="1"/>
  <c r="H12" i="84"/>
  <c r="F47" i="81"/>
  <c r="F47" i="84"/>
  <c r="F47" i="80"/>
  <c r="F47" i="83"/>
  <c r="J11" i="83"/>
  <c r="K11" i="83" s="1"/>
  <c r="K12" i="83" s="1"/>
  <c r="E15" i="83" s="1"/>
  <c r="E19" i="83" s="1"/>
  <c r="K11" i="80"/>
  <c r="K12" i="80" s="1"/>
  <c r="E15" i="80" s="1"/>
  <c r="E19" i="80" s="1"/>
  <c r="K12" i="81"/>
  <c r="E15" i="81" s="1"/>
  <c r="E19" i="81" s="1"/>
  <c r="H18" i="84"/>
  <c r="H18" i="83"/>
  <c r="G47" i="83"/>
  <c r="O47" i="83"/>
  <c r="W47" i="83"/>
  <c r="H18" i="81"/>
  <c r="H18" i="80"/>
  <c r="K7" i="80"/>
  <c r="AO47" i="75"/>
  <c r="AN47" i="75"/>
  <c r="AM47" i="75"/>
  <c r="AL47" i="75"/>
  <c r="AK47" i="75"/>
  <c r="AJ47" i="75"/>
  <c r="AI47" i="75"/>
  <c r="AH47" i="75"/>
  <c r="AG47" i="75"/>
  <c r="AF47" i="75"/>
  <c r="AE47" i="75"/>
  <c r="AD47" i="75"/>
  <c r="AC47" i="75"/>
  <c r="AB47" i="75"/>
  <c r="AA47" i="75"/>
  <c r="Z47" i="75"/>
  <c r="F44" i="75"/>
  <c r="F18" i="75"/>
  <c r="G18" i="75" s="1"/>
  <c r="E16" i="75"/>
  <c r="H14" i="75"/>
  <c r="F12" i="75"/>
  <c r="H11" i="75"/>
  <c r="H10" i="75"/>
  <c r="I8" i="75"/>
  <c r="H8" i="75"/>
  <c r="H19" i="75" s="1"/>
  <c r="H47" i="75" s="1"/>
  <c r="G8" i="75"/>
  <c r="F8" i="75"/>
  <c r="J7" i="75"/>
  <c r="K7" i="75" s="1"/>
  <c r="E47" i="83" l="1"/>
  <c r="E47" i="80"/>
  <c r="E47" i="84"/>
  <c r="E47" i="81"/>
  <c r="J11" i="75"/>
  <c r="K11" i="75" s="1"/>
  <c r="K12" i="75" s="1"/>
  <c r="E15" i="75" s="1"/>
  <c r="H12" i="75"/>
  <c r="F52" i="84"/>
  <c r="F52" i="80"/>
  <c r="F52" i="81"/>
  <c r="F52" i="83"/>
  <c r="G21" i="83"/>
  <c r="I18" i="84"/>
  <c r="I18" i="83"/>
  <c r="I18" i="81"/>
  <c r="I18" i="80"/>
  <c r="L7" i="80"/>
  <c r="H18" i="75"/>
  <c r="I18" i="75" s="1"/>
  <c r="H21" i="75"/>
  <c r="L7" i="75"/>
  <c r="J8" i="75"/>
  <c r="K8" i="75" s="1"/>
  <c r="I19" i="75"/>
  <c r="I47" i="75" s="1"/>
  <c r="F19" i="75"/>
  <c r="F47" i="75" s="1"/>
  <c r="G19" i="75"/>
  <c r="G47" i="75" s="1"/>
  <c r="H21" i="80" l="1"/>
  <c r="I26" i="80" s="1"/>
  <c r="H52" i="80"/>
  <c r="H21" i="84"/>
  <c r="I26" i="84" s="1"/>
  <c r="H52" i="84"/>
  <c r="H21" i="81"/>
  <c r="I26" i="81" s="1"/>
  <c r="H52" i="81"/>
  <c r="I21" i="80"/>
  <c r="I52" i="80"/>
  <c r="J21" i="81"/>
  <c r="J52" i="81"/>
  <c r="I21" i="83"/>
  <c r="I52" i="83"/>
  <c r="J21" i="80"/>
  <c r="J52" i="80"/>
  <c r="H21" i="83"/>
  <c r="I26" i="83" s="1"/>
  <c r="H52" i="83"/>
  <c r="I21" i="81"/>
  <c r="I52" i="81"/>
  <c r="J21" i="84"/>
  <c r="J52" i="84"/>
  <c r="I21" i="84"/>
  <c r="I52" i="84"/>
  <c r="J21" i="83"/>
  <c r="J52" i="83"/>
  <c r="G21" i="81"/>
  <c r="I25" i="81" s="1"/>
  <c r="G52" i="81"/>
  <c r="G21" i="84"/>
  <c r="I25" i="84" s="1"/>
  <c r="G52" i="84"/>
  <c r="G21" i="80"/>
  <c r="H25" i="80" s="1"/>
  <c r="G52" i="80"/>
  <c r="G52" i="83"/>
  <c r="F55" i="80"/>
  <c r="F55" i="83"/>
  <c r="F55" i="81"/>
  <c r="F55" i="84"/>
  <c r="H25" i="83"/>
  <c r="F21" i="84"/>
  <c r="I24" i="84" s="1"/>
  <c r="I21" i="75"/>
  <c r="D8" i="82"/>
  <c r="F21" i="83"/>
  <c r="F21" i="81"/>
  <c r="I24" i="81" s="1"/>
  <c r="F21" i="80"/>
  <c r="J18" i="84"/>
  <c r="I25" i="83"/>
  <c r="J18" i="83"/>
  <c r="J18" i="81"/>
  <c r="M7" i="80"/>
  <c r="I25" i="80"/>
  <c r="J18" i="80"/>
  <c r="J19" i="75"/>
  <c r="J47" i="75" s="1"/>
  <c r="L8" i="75"/>
  <c r="M7" i="75"/>
  <c r="I26" i="75"/>
  <c r="J18" i="75"/>
  <c r="F21" i="75"/>
  <c r="F58" i="75"/>
  <c r="G21" i="75"/>
  <c r="H25" i="75" s="1"/>
  <c r="K19" i="75"/>
  <c r="K47" i="75" s="1"/>
  <c r="H25" i="81" l="1"/>
  <c r="H25" i="84"/>
  <c r="G24" i="75"/>
  <c r="F56" i="80"/>
  <c r="F56" i="81"/>
  <c r="F56" i="83"/>
  <c r="F56" i="84"/>
  <c r="F22" i="83"/>
  <c r="G24" i="83"/>
  <c r="H24" i="83"/>
  <c r="H44" i="83" s="1"/>
  <c r="F22" i="84"/>
  <c r="G24" i="84"/>
  <c r="H24" i="84"/>
  <c r="H44" i="84" s="1"/>
  <c r="H48" i="84" s="1"/>
  <c r="H53" i="84" s="1"/>
  <c r="F22" i="80"/>
  <c r="G24" i="80"/>
  <c r="H24" i="80"/>
  <c r="H44" i="80" s="1"/>
  <c r="H48" i="80" s="1"/>
  <c r="H53" i="80" s="1"/>
  <c r="F22" i="81"/>
  <c r="G24" i="81"/>
  <c r="H24" i="81"/>
  <c r="H44" i="81" s="1"/>
  <c r="I24" i="80"/>
  <c r="I44" i="80" s="1"/>
  <c r="I24" i="83"/>
  <c r="I44" i="83" s="1"/>
  <c r="I48" i="83" s="1"/>
  <c r="I53" i="83" s="1"/>
  <c r="J27" i="84"/>
  <c r="J24" i="84"/>
  <c r="K18" i="84"/>
  <c r="J26" i="84"/>
  <c r="J25" i="84"/>
  <c r="I44" i="84"/>
  <c r="I48" i="84" s="1"/>
  <c r="I53" i="84" s="1"/>
  <c r="J27" i="83"/>
  <c r="J26" i="83"/>
  <c r="J25" i="83"/>
  <c r="K18" i="83"/>
  <c r="J24" i="83"/>
  <c r="I44" i="81"/>
  <c r="I48" i="81" s="1"/>
  <c r="I53" i="81" s="1"/>
  <c r="J27" i="81"/>
  <c r="J24" i="81"/>
  <c r="J26" i="81"/>
  <c r="K18" i="81"/>
  <c r="J25" i="81"/>
  <c r="N7" i="80"/>
  <c r="J27" i="80"/>
  <c r="J26" i="80"/>
  <c r="J25" i="80"/>
  <c r="J24" i="80"/>
  <c r="K18" i="80"/>
  <c r="I25" i="75"/>
  <c r="M8" i="75"/>
  <c r="N7" i="75"/>
  <c r="L19" i="75"/>
  <c r="J27" i="75"/>
  <c r="J26" i="75"/>
  <c r="J25" i="75"/>
  <c r="J24" i="75"/>
  <c r="K18" i="75"/>
  <c r="J21" i="75"/>
  <c r="F22" i="75"/>
  <c r="H24" i="75"/>
  <c r="H44" i="75" s="1"/>
  <c r="H48" i="75" s="1"/>
  <c r="K21" i="75"/>
  <c r="I24" i="75"/>
  <c r="K21" i="81" l="1"/>
  <c r="K52" i="81"/>
  <c r="K21" i="84"/>
  <c r="K52" i="84"/>
  <c r="K21" i="83"/>
  <c r="K52" i="83"/>
  <c r="K21" i="80"/>
  <c r="K52" i="80"/>
  <c r="L47" i="75"/>
  <c r="G44" i="83"/>
  <c r="G22" i="83" s="1"/>
  <c r="H22" i="83" s="1"/>
  <c r="G44" i="80"/>
  <c r="G22" i="80" s="1"/>
  <c r="G44" i="81"/>
  <c r="G22" i="81" s="1"/>
  <c r="H22" i="81" s="1"/>
  <c r="I22" i="81" s="1"/>
  <c r="G44" i="84"/>
  <c r="G22" i="84" s="1"/>
  <c r="F59" i="75"/>
  <c r="G49" i="80"/>
  <c r="G50" i="80"/>
  <c r="G54" i="80" s="1"/>
  <c r="F59" i="80"/>
  <c r="D15" i="82" s="1"/>
  <c r="G49" i="84"/>
  <c r="F59" i="84"/>
  <c r="D17" i="82" s="1"/>
  <c r="G50" i="84"/>
  <c r="G54" i="84" s="1"/>
  <c r="H48" i="81"/>
  <c r="H53" i="81" s="1"/>
  <c r="H48" i="83"/>
  <c r="H53" i="83" s="1"/>
  <c r="G49" i="81"/>
  <c r="F59" i="81"/>
  <c r="D14" i="82" s="1"/>
  <c r="G50" i="81"/>
  <c r="G54" i="81" s="1"/>
  <c r="G49" i="83"/>
  <c r="F59" i="83"/>
  <c r="D16" i="82" s="1"/>
  <c r="G50" i="83"/>
  <c r="G54" i="83" s="1"/>
  <c r="J44" i="83"/>
  <c r="J48" i="83" s="1"/>
  <c r="J53" i="83" s="1"/>
  <c r="K28" i="84"/>
  <c r="K27" i="84"/>
  <c r="K24" i="84"/>
  <c r="L18" i="84"/>
  <c r="K26" i="84"/>
  <c r="K25" i="84"/>
  <c r="J44" i="84"/>
  <c r="K28" i="83"/>
  <c r="K27" i="83"/>
  <c r="K26" i="83"/>
  <c r="K25" i="83"/>
  <c r="L18" i="83"/>
  <c r="K24" i="83"/>
  <c r="K24" i="81"/>
  <c r="K28" i="81"/>
  <c r="K27" i="81"/>
  <c r="K26" i="81"/>
  <c r="L18" i="81"/>
  <c r="K25" i="81"/>
  <c r="J44" i="81"/>
  <c r="J48" i="81" s="1"/>
  <c r="J53" i="81" s="1"/>
  <c r="O7" i="80"/>
  <c r="J44" i="80"/>
  <c r="J48" i="80" s="1"/>
  <c r="J53" i="80" s="1"/>
  <c r="K28" i="80"/>
  <c r="K27" i="80"/>
  <c r="K26" i="80"/>
  <c r="K24" i="80"/>
  <c r="K25" i="80"/>
  <c r="L18" i="80"/>
  <c r="I48" i="80"/>
  <c r="I53" i="80" s="1"/>
  <c r="I44" i="75"/>
  <c r="I48" i="75" s="1"/>
  <c r="L21" i="75"/>
  <c r="G50" i="75"/>
  <c r="G49" i="75"/>
  <c r="K28" i="75"/>
  <c r="K27" i="75"/>
  <c r="K26" i="75"/>
  <c r="K25" i="75"/>
  <c r="K24" i="75"/>
  <c r="L18" i="75"/>
  <c r="J44" i="75"/>
  <c r="J48" i="75" s="1"/>
  <c r="M19" i="75"/>
  <c r="M21" i="75" s="1"/>
  <c r="N8" i="75"/>
  <c r="O7" i="75"/>
  <c r="G44" i="75"/>
  <c r="L21" i="83" l="1"/>
  <c r="L52" i="83"/>
  <c r="L21" i="81"/>
  <c r="L52" i="81"/>
  <c r="L21" i="80"/>
  <c r="L52" i="80"/>
  <c r="L21" i="84"/>
  <c r="L52" i="84"/>
  <c r="G51" i="75"/>
  <c r="G22" i="75"/>
  <c r="G59" i="75" s="1"/>
  <c r="G51" i="84"/>
  <c r="G51" i="83"/>
  <c r="G51" i="80"/>
  <c r="G51" i="81"/>
  <c r="G48" i="81"/>
  <c r="G53" i="81" s="1"/>
  <c r="G48" i="80"/>
  <c r="G53" i="80" s="1"/>
  <c r="G48" i="83"/>
  <c r="G53" i="83" s="1"/>
  <c r="G48" i="84"/>
  <c r="G53" i="84" s="1"/>
  <c r="G59" i="83"/>
  <c r="E16" i="82" s="1"/>
  <c r="H50" i="83"/>
  <c r="H54" i="83" s="1"/>
  <c r="H55" i="83" s="1"/>
  <c r="H49" i="83"/>
  <c r="D18" i="82"/>
  <c r="H49" i="80"/>
  <c r="G59" i="80"/>
  <c r="E15" i="82" s="1"/>
  <c r="H50" i="80"/>
  <c r="H54" i="80" s="1"/>
  <c r="H55" i="80" s="1"/>
  <c r="H22" i="80"/>
  <c r="H49" i="84"/>
  <c r="G59" i="84"/>
  <c r="E17" i="82" s="1"/>
  <c r="H50" i="84"/>
  <c r="H54" i="84" s="1"/>
  <c r="H55" i="84" s="1"/>
  <c r="H22" i="84"/>
  <c r="H59" i="83"/>
  <c r="F16" i="82" s="1"/>
  <c r="I50" i="83"/>
  <c r="I54" i="83" s="1"/>
  <c r="I55" i="83" s="1"/>
  <c r="I22" i="83"/>
  <c r="I49" i="83"/>
  <c r="H59" i="81"/>
  <c r="F14" i="82" s="1"/>
  <c r="I50" i="81"/>
  <c r="I54" i="81" s="1"/>
  <c r="I55" i="81" s="1"/>
  <c r="I49" i="81"/>
  <c r="H50" i="81"/>
  <c r="H54" i="81" s="1"/>
  <c r="H55" i="81" s="1"/>
  <c r="H49" i="81"/>
  <c r="G59" i="81"/>
  <c r="E14" i="82" s="1"/>
  <c r="K44" i="83"/>
  <c r="K48" i="83" s="1"/>
  <c r="K53" i="83" s="1"/>
  <c r="J48" i="84"/>
  <c r="J53" i="84" s="1"/>
  <c r="L29" i="84"/>
  <c r="L28" i="84"/>
  <c r="L27" i="84"/>
  <c r="L26" i="84"/>
  <c r="L25" i="84"/>
  <c r="L24" i="84"/>
  <c r="M18" i="84"/>
  <c r="K44" i="84"/>
  <c r="K48" i="84" s="1"/>
  <c r="K53" i="84" s="1"/>
  <c r="L29" i="83"/>
  <c r="L28" i="83"/>
  <c r="L27" i="83"/>
  <c r="L26" i="83"/>
  <c r="L25" i="83"/>
  <c r="L24" i="83"/>
  <c r="M18" i="83"/>
  <c r="I59" i="81"/>
  <c r="G14" i="82" s="1"/>
  <c r="J49" i="81"/>
  <c r="J50" i="81"/>
  <c r="J54" i="81" s="1"/>
  <c r="J55" i="81" s="1"/>
  <c r="J22" i="81"/>
  <c r="K44" i="81"/>
  <c r="K48" i="81" s="1"/>
  <c r="K53" i="81" s="1"/>
  <c r="L29" i="81"/>
  <c r="L28" i="81"/>
  <c r="L27" i="81"/>
  <c r="L26" i="81"/>
  <c r="M18" i="81"/>
  <c r="L25" i="81"/>
  <c r="L24" i="81"/>
  <c r="P7" i="80"/>
  <c r="L29" i="80"/>
  <c r="L28" i="80"/>
  <c r="L27" i="80"/>
  <c r="L26" i="80"/>
  <c r="L25" i="80"/>
  <c r="L24" i="80"/>
  <c r="M18" i="80"/>
  <c r="K44" i="80"/>
  <c r="H50" i="75"/>
  <c r="H49" i="75"/>
  <c r="H51" i="75" s="1"/>
  <c r="H22" i="75"/>
  <c r="G48" i="75"/>
  <c r="L28" i="75"/>
  <c r="L26" i="75"/>
  <c r="L24" i="75"/>
  <c r="L29" i="75"/>
  <c r="L27" i="75"/>
  <c r="L25" i="75"/>
  <c r="M18" i="75"/>
  <c r="M47" i="75"/>
  <c r="O8" i="75"/>
  <c r="P7" i="75"/>
  <c r="K44" i="75"/>
  <c r="K48" i="75" s="1"/>
  <c r="N19" i="75"/>
  <c r="N47" i="75" s="1"/>
  <c r="M21" i="81" l="1"/>
  <c r="M52" i="81"/>
  <c r="M21" i="80"/>
  <c r="M52" i="80"/>
  <c r="M21" i="84"/>
  <c r="M52" i="84"/>
  <c r="M21" i="83"/>
  <c r="M52" i="83"/>
  <c r="G55" i="84"/>
  <c r="G56" i="84" s="1"/>
  <c r="G55" i="83"/>
  <c r="G56" i="83" s="1"/>
  <c r="G55" i="80"/>
  <c r="G55" i="81"/>
  <c r="G56" i="81" s="1"/>
  <c r="J51" i="81"/>
  <c r="J56" i="81" s="1"/>
  <c r="H51" i="81"/>
  <c r="H51" i="83"/>
  <c r="H56" i="83" s="1"/>
  <c r="I51" i="81"/>
  <c r="I56" i="81" s="1"/>
  <c r="H51" i="80"/>
  <c r="H56" i="80" s="1"/>
  <c r="I51" i="83"/>
  <c r="I56" i="83" s="1"/>
  <c r="H51" i="84"/>
  <c r="H56" i="84" s="1"/>
  <c r="G56" i="80"/>
  <c r="I59" i="83"/>
  <c r="G16" i="82" s="1"/>
  <c r="J49" i="83"/>
  <c r="J22" i="83"/>
  <c r="J50" i="83"/>
  <c r="J54" i="83" s="1"/>
  <c r="J55" i="83" s="1"/>
  <c r="H59" i="84"/>
  <c r="F17" i="82" s="1"/>
  <c r="I50" i="84"/>
  <c r="I54" i="84" s="1"/>
  <c r="I55" i="84" s="1"/>
  <c r="I49" i="84"/>
  <c r="I22" i="84"/>
  <c r="H59" i="80"/>
  <c r="F15" i="82" s="1"/>
  <c r="I50" i="80"/>
  <c r="I54" i="80" s="1"/>
  <c r="I55" i="80" s="1"/>
  <c r="I49" i="80"/>
  <c r="I22" i="80"/>
  <c r="E18" i="82"/>
  <c r="H59" i="75"/>
  <c r="L44" i="83"/>
  <c r="L48" i="83" s="1"/>
  <c r="L53" i="83" s="1"/>
  <c r="L44" i="84"/>
  <c r="L48" i="84" s="1"/>
  <c r="L53" i="84" s="1"/>
  <c r="M30" i="84"/>
  <c r="M29" i="84"/>
  <c r="M28" i="84"/>
  <c r="M27" i="84"/>
  <c r="M26" i="84"/>
  <c r="M25" i="84"/>
  <c r="N18" i="84"/>
  <c r="M24" i="84"/>
  <c r="M29" i="83"/>
  <c r="M30" i="83"/>
  <c r="M24" i="83"/>
  <c r="N18" i="83"/>
  <c r="M28" i="83"/>
  <c r="M27" i="83"/>
  <c r="M26" i="83"/>
  <c r="M25" i="83"/>
  <c r="L44" i="81"/>
  <c r="L48" i="81" s="1"/>
  <c r="L53" i="81" s="1"/>
  <c r="M30" i="81"/>
  <c r="M29" i="81"/>
  <c r="M28" i="81"/>
  <c r="M27" i="81"/>
  <c r="M26" i="81"/>
  <c r="M25" i="81"/>
  <c r="N18" i="81"/>
  <c r="M24" i="81"/>
  <c r="K50" i="81"/>
  <c r="K54" i="81" s="1"/>
  <c r="J59" i="81"/>
  <c r="H14" i="82" s="1"/>
  <c r="K49" i="81"/>
  <c r="K22" i="81"/>
  <c r="Q7" i="80"/>
  <c r="K48" i="80"/>
  <c r="K53" i="80" s="1"/>
  <c r="M30" i="80"/>
  <c r="M29" i="80"/>
  <c r="M28" i="80"/>
  <c r="M27" i="80"/>
  <c r="M26" i="80"/>
  <c r="M25" i="80"/>
  <c r="M24" i="80"/>
  <c r="N18" i="80"/>
  <c r="L44" i="80"/>
  <c r="L48" i="80" s="1"/>
  <c r="L53" i="80" s="1"/>
  <c r="O19" i="75"/>
  <c r="O47" i="75" s="1"/>
  <c r="P8" i="75"/>
  <c r="Q7" i="75"/>
  <c r="L44" i="75"/>
  <c r="L48" i="75" s="1"/>
  <c r="I49" i="75"/>
  <c r="I51" i="75" s="1"/>
  <c r="I50" i="75"/>
  <c r="I22" i="75"/>
  <c r="N21" i="75"/>
  <c r="M30" i="75"/>
  <c r="M29" i="75"/>
  <c r="M28" i="75"/>
  <c r="M27" i="75"/>
  <c r="M26" i="75"/>
  <c r="M25" i="75"/>
  <c r="M24" i="75"/>
  <c r="N18" i="75"/>
  <c r="N21" i="80" l="1"/>
  <c r="N52" i="80"/>
  <c r="N21" i="84"/>
  <c r="N52" i="84"/>
  <c r="N21" i="81"/>
  <c r="N52" i="81"/>
  <c r="N21" i="83"/>
  <c r="N52" i="83"/>
  <c r="K55" i="81"/>
  <c r="I51" i="80"/>
  <c r="I56" i="80" s="1"/>
  <c r="H56" i="81"/>
  <c r="J51" i="83"/>
  <c r="J56" i="83" s="1"/>
  <c r="K51" i="81"/>
  <c r="I51" i="84"/>
  <c r="I56" i="84" s="1"/>
  <c r="F18" i="82"/>
  <c r="J49" i="84"/>
  <c r="I59" i="84"/>
  <c r="G17" i="82" s="1"/>
  <c r="J50" i="84"/>
  <c r="J54" i="84" s="1"/>
  <c r="J22" i="84"/>
  <c r="K22" i="83"/>
  <c r="J59" i="83"/>
  <c r="H16" i="82" s="1"/>
  <c r="K50" i="83"/>
  <c r="K54" i="83" s="1"/>
  <c r="K49" i="83"/>
  <c r="I59" i="80"/>
  <c r="G15" i="82" s="1"/>
  <c r="J50" i="80"/>
  <c r="J54" i="80" s="1"/>
  <c r="J55" i="80" s="1"/>
  <c r="J49" i="80"/>
  <c r="J22" i="80"/>
  <c r="I59" i="75"/>
  <c r="M44" i="84"/>
  <c r="M48" i="84" s="1"/>
  <c r="M53" i="84" s="1"/>
  <c r="N26" i="84"/>
  <c r="N25" i="84"/>
  <c r="N30" i="84"/>
  <c r="N28" i="84"/>
  <c r="N31" i="84"/>
  <c r="N29" i="84"/>
  <c r="N27" i="84"/>
  <c r="N24" i="84"/>
  <c r="O18" i="84"/>
  <c r="M44" i="83"/>
  <c r="N30" i="83"/>
  <c r="N24" i="83"/>
  <c r="O18" i="83"/>
  <c r="N31" i="83"/>
  <c r="N28" i="83"/>
  <c r="N27" i="83"/>
  <c r="N26" i="83"/>
  <c r="N25" i="83"/>
  <c r="N29" i="83"/>
  <c r="N31" i="81"/>
  <c r="N30" i="81"/>
  <c r="N29" i="81"/>
  <c r="N28" i="81"/>
  <c r="N27" i="81"/>
  <c r="N26" i="81"/>
  <c r="N25" i="81"/>
  <c r="N24" i="81"/>
  <c r="O18" i="81"/>
  <c r="M44" i="81"/>
  <c r="M48" i="81" s="1"/>
  <c r="M53" i="81" s="1"/>
  <c r="K59" i="81"/>
  <c r="I14" i="82" s="1"/>
  <c r="L50" i="81"/>
  <c r="L54" i="81" s="1"/>
  <c r="L55" i="81" s="1"/>
  <c r="L49" i="81"/>
  <c r="L22" i="81"/>
  <c r="M44" i="80"/>
  <c r="R7" i="80"/>
  <c r="N27" i="80"/>
  <c r="N24" i="80"/>
  <c r="O18" i="80"/>
  <c r="N31" i="80"/>
  <c r="N26" i="80"/>
  <c r="N30" i="80"/>
  <c r="N28" i="80"/>
  <c r="N29" i="80"/>
  <c r="N25" i="80"/>
  <c r="O21" i="75"/>
  <c r="N31" i="75"/>
  <c r="N30" i="75"/>
  <c r="N29" i="75"/>
  <c r="N28" i="75"/>
  <c r="N27" i="75"/>
  <c r="N26" i="75"/>
  <c r="N25" i="75"/>
  <c r="N24" i="75"/>
  <c r="O18" i="75"/>
  <c r="P19" i="75"/>
  <c r="P47" i="75" s="1"/>
  <c r="M44" i="75"/>
  <c r="M48" i="75" s="1"/>
  <c r="R7" i="75"/>
  <c r="Q8" i="75"/>
  <c r="J49" i="75"/>
  <c r="J50" i="75"/>
  <c r="J22" i="75"/>
  <c r="O21" i="84" l="1"/>
  <c r="O52" i="84"/>
  <c r="O21" i="80"/>
  <c r="O52" i="80"/>
  <c r="O21" i="81"/>
  <c r="O52" i="81"/>
  <c r="L51" i="81"/>
  <c r="L56" i="81" s="1"/>
  <c r="J51" i="80"/>
  <c r="J56" i="80" s="1"/>
  <c r="O21" i="83"/>
  <c r="O52" i="83"/>
  <c r="K55" i="83"/>
  <c r="K56" i="81"/>
  <c r="J55" i="84"/>
  <c r="J51" i="75"/>
  <c r="J51" i="84"/>
  <c r="J56" i="84" s="1"/>
  <c r="K51" i="83"/>
  <c r="M48" i="80"/>
  <c r="M53" i="80" s="1"/>
  <c r="M48" i="83"/>
  <c r="M53" i="83" s="1"/>
  <c r="J59" i="80"/>
  <c r="H15" i="82" s="1"/>
  <c r="K50" i="80"/>
  <c r="K54" i="80" s="1"/>
  <c r="K55" i="80" s="1"/>
  <c r="K49" i="80"/>
  <c r="K22" i="80"/>
  <c r="J59" i="75"/>
  <c r="L49" i="83"/>
  <c r="K59" i="83"/>
  <c r="I16" i="82" s="1"/>
  <c r="L50" i="83"/>
  <c r="L54" i="83" s="1"/>
  <c r="L55" i="83" s="1"/>
  <c r="L22" i="83"/>
  <c r="K50" i="84"/>
  <c r="K54" i="84" s="1"/>
  <c r="K55" i="84" s="1"/>
  <c r="K49" i="84"/>
  <c r="J59" i="84"/>
  <c r="H17" i="82" s="1"/>
  <c r="K22" i="84"/>
  <c r="G18" i="82"/>
  <c r="O32" i="84"/>
  <c r="O30" i="84"/>
  <c r="O28" i="84"/>
  <c r="O26" i="84"/>
  <c r="O25" i="84"/>
  <c r="O31" i="84"/>
  <c r="O29" i="84"/>
  <c r="O27" i="84"/>
  <c r="O24" i="84"/>
  <c r="P18" i="84"/>
  <c r="N44" i="84"/>
  <c r="O32" i="83"/>
  <c r="O31" i="83"/>
  <c r="O30" i="83"/>
  <c r="O29" i="83"/>
  <c r="O28" i="83"/>
  <c r="O27" i="83"/>
  <c r="O26" i="83"/>
  <c r="O25" i="83"/>
  <c r="O24" i="83"/>
  <c r="P18" i="83"/>
  <c r="N44" i="83"/>
  <c r="N48" i="83" s="1"/>
  <c r="N53" i="83" s="1"/>
  <c r="M49" i="81"/>
  <c r="M50" i="81"/>
  <c r="M54" i="81" s="1"/>
  <c r="M22" i="81"/>
  <c r="L59" i="81"/>
  <c r="J14" i="82" s="1"/>
  <c r="O32" i="81"/>
  <c r="O31" i="81"/>
  <c r="O30" i="81"/>
  <c r="O29" i="81"/>
  <c r="O28" i="81"/>
  <c r="O27" i="81"/>
  <c r="O26" i="81"/>
  <c r="O25" i="81"/>
  <c r="O24" i="81"/>
  <c r="P18" i="81"/>
  <c r="N44" i="81"/>
  <c r="N48" i="81" s="1"/>
  <c r="N53" i="81" s="1"/>
  <c r="P18" i="80"/>
  <c r="O32" i="80"/>
  <c r="O30" i="80"/>
  <c r="O28" i="80"/>
  <c r="O24" i="80"/>
  <c r="O25" i="80"/>
  <c r="O31" i="80"/>
  <c r="O29" i="80"/>
  <c r="O26" i="80"/>
  <c r="O27" i="80"/>
  <c r="N44" i="80"/>
  <c r="N48" i="80" s="1"/>
  <c r="N53" i="80" s="1"/>
  <c r="S7" i="80"/>
  <c r="P21" i="75"/>
  <c r="K49" i="75"/>
  <c r="K50" i="75"/>
  <c r="K22" i="75"/>
  <c r="O32" i="75"/>
  <c r="O31" i="75"/>
  <c r="O30" i="75"/>
  <c r="O29" i="75"/>
  <c r="O28" i="75"/>
  <c r="O27" i="75"/>
  <c r="O26" i="75"/>
  <c r="O25" i="75"/>
  <c r="O24" i="75"/>
  <c r="P18" i="75"/>
  <c r="N44" i="75"/>
  <c r="N48" i="75" s="1"/>
  <c r="Q19" i="75"/>
  <c r="Q47" i="75" s="1"/>
  <c r="S7" i="75"/>
  <c r="R8" i="75"/>
  <c r="K51" i="84" l="1"/>
  <c r="K56" i="84" s="1"/>
  <c r="P21" i="80"/>
  <c r="P52" i="80"/>
  <c r="P21" i="83"/>
  <c r="P52" i="83"/>
  <c r="P21" i="84"/>
  <c r="P52" i="84"/>
  <c r="P21" i="81"/>
  <c r="P52" i="81"/>
  <c r="K56" i="83"/>
  <c r="K51" i="80"/>
  <c r="K56" i="80" s="1"/>
  <c r="M55" i="81"/>
  <c r="K51" i="75"/>
  <c r="M51" i="81"/>
  <c r="L51" i="83"/>
  <c r="N48" i="84"/>
  <c r="N53" i="84" s="1"/>
  <c r="H18" i="82"/>
  <c r="M49" i="83"/>
  <c r="L59" i="83"/>
  <c r="J16" i="82" s="1"/>
  <c r="M50" i="83"/>
  <c r="M54" i="83" s="1"/>
  <c r="M55" i="83" s="1"/>
  <c r="L49" i="80"/>
  <c r="L22" i="80"/>
  <c r="K59" i="80"/>
  <c r="I15" i="82" s="1"/>
  <c r="L50" i="80"/>
  <c r="L54" i="80" s="1"/>
  <c r="L55" i="80" s="1"/>
  <c r="M22" i="83"/>
  <c r="N50" i="83" s="1"/>
  <c r="N54" i="83" s="1"/>
  <c r="N55" i="83" s="1"/>
  <c r="K59" i="75"/>
  <c r="L22" i="84"/>
  <c r="K59" i="84"/>
  <c r="I17" i="82" s="1"/>
  <c r="L50" i="84"/>
  <c r="L54" i="84" s="1"/>
  <c r="L55" i="84" s="1"/>
  <c r="L49" i="84"/>
  <c r="P33" i="84"/>
  <c r="P32" i="84"/>
  <c r="P31" i="84"/>
  <c r="P30" i="84"/>
  <c r="P29" i="84"/>
  <c r="P28" i="84"/>
  <c r="P27" i="84"/>
  <c r="P26" i="84"/>
  <c r="P25" i="84"/>
  <c r="P24" i="84"/>
  <c r="Q18" i="84"/>
  <c r="O44" i="84"/>
  <c r="O48" i="84" s="1"/>
  <c r="O53" i="84" s="1"/>
  <c r="O44" i="83"/>
  <c r="O48" i="83" s="1"/>
  <c r="O53" i="83" s="1"/>
  <c r="P33" i="83"/>
  <c r="P32" i="83"/>
  <c r="P31" i="83"/>
  <c r="P30" i="83"/>
  <c r="P29" i="83"/>
  <c r="P28" i="83"/>
  <c r="P27" i="83"/>
  <c r="P26" i="83"/>
  <c r="P25" i="83"/>
  <c r="P24" i="83"/>
  <c r="Q18" i="83"/>
  <c r="N50" i="81"/>
  <c r="N54" i="81" s="1"/>
  <c r="N55" i="81" s="1"/>
  <c r="N49" i="81"/>
  <c r="N22" i="81"/>
  <c r="M59" i="81"/>
  <c r="K14" i="82" s="1"/>
  <c r="P25" i="81"/>
  <c r="P24" i="81"/>
  <c r="Q18" i="81"/>
  <c r="P33" i="81"/>
  <c r="P32" i="81"/>
  <c r="P31" i="81"/>
  <c r="P30" i="81"/>
  <c r="P29" i="81"/>
  <c r="P28" i="81"/>
  <c r="P27" i="81"/>
  <c r="P26" i="81"/>
  <c r="O44" i="81"/>
  <c r="O48" i="81" s="1"/>
  <c r="O53" i="81" s="1"/>
  <c r="O44" i="80"/>
  <c r="O48" i="80" s="1"/>
  <c r="O53" i="80" s="1"/>
  <c r="T7" i="80"/>
  <c r="P33" i="80"/>
  <c r="P32" i="80"/>
  <c r="P31" i="80"/>
  <c r="P30" i="80"/>
  <c r="P29" i="80"/>
  <c r="P28" i="80"/>
  <c r="P27" i="80"/>
  <c r="P26" i="80"/>
  <c r="P25" i="80"/>
  <c r="P24" i="80"/>
  <c r="Q18" i="80"/>
  <c r="T7" i="75"/>
  <c r="S8" i="75"/>
  <c r="O44" i="75"/>
  <c r="O48" i="75" s="1"/>
  <c r="P29" i="75"/>
  <c r="P32" i="75"/>
  <c r="P30" i="75"/>
  <c r="P28" i="75"/>
  <c r="P26" i="75"/>
  <c r="P24" i="75"/>
  <c r="P33" i="75"/>
  <c r="P25" i="75"/>
  <c r="Q18" i="75"/>
  <c r="P27" i="75"/>
  <c r="P31" i="75"/>
  <c r="Q21" i="75"/>
  <c r="L49" i="75"/>
  <c r="L50" i="75"/>
  <c r="L22" i="75"/>
  <c r="R19" i="75"/>
  <c r="R47" i="75" s="1"/>
  <c r="M56" i="81" l="1"/>
  <c r="Q21" i="80"/>
  <c r="Q52" i="80"/>
  <c r="Q21" i="83"/>
  <c r="Q52" i="83"/>
  <c r="Q21" i="81"/>
  <c r="Q52" i="81"/>
  <c r="Q21" i="84"/>
  <c r="Q52" i="84"/>
  <c r="L51" i="75"/>
  <c r="L56" i="83"/>
  <c r="M51" i="83"/>
  <c r="M56" i="83" s="1"/>
  <c r="N51" i="81"/>
  <c r="N56" i="81" s="1"/>
  <c r="L51" i="84"/>
  <c r="L56" i="84" s="1"/>
  <c r="L51" i="80"/>
  <c r="L56" i="80" s="1"/>
  <c r="M59" i="83"/>
  <c r="K16" i="82" s="1"/>
  <c r="N49" i="83"/>
  <c r="N51" i="83" s="1"/>
  <c r="N56" i="83" s="1"/>
  <c r="N22" i="83"/>
  <c r="O49" i="83" s="1"/>
  <c r="L59" i="75"/>
  <c r="M49" i="80"/>
  <c r="L59" i="80"/>
  <c r="J15" i="82" s="1"/>
  <c r="M50" i="80"/>
  <c r="M54" i="80" s="1"/>
  <c r="M55" i="80" s="1"/>
  <c r="M22" i="80"/>
  <c r="I18" i="82"/>
  <c r="M22" i="84"/>
  <c r="M49" i="84"/>
  <c r="L59" i="84"/>
  <c r="J17" i="82" s="1"/>
  <c r="M50" i="84"/>
  <c r="M54" i="84" s="1"/>
  <c r="M55" i="84" s="1"/>
  <c r="P44" i="84"/>
  <c r="P48" i="84" s="1"/>
  <c r="P53" i="84" s="1"/>
  <c r="Q34" i="84"/>
  <c r="Q33" i="84"/>
  <c r="Q32" i="84"/>
  <c r="Q31" i="84"/>
  <c r="Q30" i="84"/>
  <c r="Q29" i="84"/>
  <c r="Q28" i="84"/>
  <c r="Q27" i="84"/>
  <c r="Q26" i="84"/>
  <c r="Q25" i="84"/>
  <c r="Q24" i="84"/>
  <c r="R18" i="84"/>
  <c r="Q34" i="83"/>
  <c r="Q33" i="83"/>
  <c r="Q32" i="83"/>
  <c r="Q31" i="83"/>
  <c r="Q30" i="83"/>
  <c r="Q29" i="83"/>
  <c r="Q26" i="83"/>
  <c r="Q27" i="83"/>
  <c r="Q28" i="83"/>
  <c r="Q24" i="83"/>
  <c r="R18" i="83"/>
  <c r="Q25" i="83"/>
  <c r="P44" i="83"/>
  <c r="P48" i="83" s="1"/>
  <c r="P53" i="83" s="1"/>
  <c r="O49" i="81"/>
  <c r="N59" i="81"/>
  <c r="L14" i="82" s="1"/>
  <c r="O22" i="81"/>
  <c r="O50" i="81"/>
  <c r="O54" i="81" s="1"/>
  <c r="O55" i="81" s="1"/>
  <c r="Q25" i="81"/>
  <c r="R18" i="81"/>
  <c r="Q24" i="81"/>
  <c r="Q34" i="81"/>
  <c r="Q33" i="81"/>
  <c r="Q32" i="81"/>
  <c r="Q31" i="81"/>
  <c r="Q30" i="81"/>
  <c r="Q29" i="81"/>
  <c r="Q28" i="81"/>
  <c r="Q27" i="81"/>
  <c r="Q26" i="81"/>
  <c r="P44" i="81"/>
  <c r="P48" i="81" s="1"/>
  <c r="P53" i="81" s="1"/>
  <c r="U7" i="80"/>
  <c r="Q34" i="80"/>
  <c r="Q33" i="80"/>
  <c r="Q32" i="80"/>
  <c r="Q31" i="80"/>
  <c r="Q30" i="80"/>
  <c r="Q29" i="80"/>
  <c r="Q28" i="80"/>
  <c r="Q25" i="80"/>
  <c r="Q26" i="80"/>
  <c r="R18" i="80"/>
  <c r="Q24" i="80"/>
  <c r="Q27" i="80"/>
  <c r="P44" i="80"/>
  <c r="P48" i="80" s="1"/>
  <c r="P53" i="80" s="1"/>
  <c r="R21" i="75"/>
  <c r="Q34" i="75"/>
  <c r="Q33" i="75"/>
  <c r="Q32" i="75"/>
  <c r="Q31" i="75"/>
  <c r="Q30" i="75"/>
  <c r="Q29" i="75"/>
  <c r="Q28" i="75"/>
  <c r="Q27" i="75"/>
  <c r="Q26" i="75"/>
  <c r="Q25" i="75"/>
  <c r="Q24" i="75"/>
  <c r="R18" i="75"/>
  <c r="T8" i="75"/>
  <c r="U7" i="75"/>
  <c r="M50" i="75"/>
  <c r="M49" i="75"/>
  <c r="M51" i="75" s="1"/>
  <c r="M22" i="75"/>
  <c r="S19" i="75"/>
  <c r="S47" i="75" s="1"/>
  <c r="P44" i="75"/>
  <c r="P48" i="75" s="1"/>
  <c r="R21" i="80" l="1"/>
  <c r="R52" i="80"/>
  <c r="R21" i="84"/>
  <c r="R52" i="84"/>
  <c r="R21" i="81"/>
  <c r="R52" i="81"/>
  <c r="R21" i="83"/>
  <c r="R52" i="83"/>
  <c r="M51" i="80"/>
  <c r="M56" i="80" s="1"/>
  <c r="M51" i="84"/>
  <c r="M56" i="84" s="1"/>
  <c r="O51" i="81"/>
  <c r="O56" i="81" s="1"/>
  <c r="O50" i="83"/>
  <c r="O54" i="83" s="1"/>
  <c r="O55" i="83" s="1"/>
  <c r="O22" i="83"/>
  <c r="P50" i="83" s="1"/>
  <c r="P54" i="83" s="1"/>
  <c r="P55" i="83" s="1"/>
  <c r="N59" i="83"/>
  <c r="L16" i="82" s="1"/>
  <c r="M59" i="75"/>
  <c r="N49" i="84"/>
  <c r="M59" i="84"/>
  <c r="K17" i="82" s="1"/>
  <c r="N50" i="84"/>
  <c r="N54" i="84" s="1"/>
  <c r="N55" i="84" s="1"/>
  <c r="N22" i="84"/>
  <c r="N50" i="80"/>
  <c r="N54" i="80" s="1"/>
  <c r="N55" i="80" s="1"/>
  <c r="N22" i="80"/>
  <c r="M59" i="80"/>
  <c r="K15" i="82" s="1"/>
  <c r="N49" i="80"/>
  <c r="J18" i="82"/>
  <c r="S21" i="75"/>
  <c r="Q44" i="84"/>
  <c r="Q48" i="84" s="1"/>
  <c r="Q53" i="84" s="1"/>
  <c r="R35" i="84"/>
  <c r="R34" i="84"/>
  <c r="R33" i="84"/>
  <c r="R32" i="84"/>
  <c r="R31" i="84"/>
  <c r="R30" i="84"/>
  <c r="R29" i="84"/>
  <c r="R28" i="84"/>
  <c r="R27" i="84"/>
  <c r="R26" i="84"/>
  <c r="R25" i="84"/>
  <c r="S18" i="84"/>
  <c r="R24" i="84"/>
  <c r="R35" i="83"/>
  <c r="R34" i="83"/>
  <c r="R33" i="83"/>
  <c r="R32" i="83"/>
  <c r="R31" i="83"/>
  <c r="R30" i="83"/>
  <c r="R29" i="83"/>
  <c r="R28" i="83"/>
  <c r="R27" i="83"/>
  <c r="R26" i="83"/>
  <c r="R25" i="83"/>
  <c r="R24" i="83"/>
  <c r="S18" i="83"/>
  <c r="Q44" i="83"/>
  <c r="Q48" i="83" s="1"/>
  <c r="Q53" i="83" s="1"/>
  <c r="R35" i="81"/>
  <c r="R34" i="81"/>
  <c r="R33" i="81"/>
  <c r="R32" i="81"/>
  <c r="R31" i="81"/>
  <c r="R30" i="81"/>
  <c r="R29" i="81"/>
  <c r="R28" i="81"/>
  <c r="R27" i="81"/>
  <c r="R26" i="81"/>
  <c r="S18" i="81"/>
  <c r="R24" i="81"/>
  <c r="R25" i="81"/>
  <c r="O59" i="81"/>
  <c r="M14" i="82" s="1"/>
  <c r="P49" i="81"/>
  <c r="P50" i="81"/>
  <c r="P54" i="81" s="1"/>
  <c r="P55" i="81" s="1"/>
  <c r="P22" i="81"/>
  <c r="Q44" i="81"/>
  <c r="Q48" i="81" s="1"/>
  <c r="Q53" i="81" s="1"/>
  <c r="V7" i="80"/>
  <c r="Q44" i="80"/>
  <c r="Q48" i="80" s="1"/>
  <c r="Q53" i="80" s="1"/>
  <c r="R35" i="80"/>
  <c r="R34" i="80"/>
  <c r="R33" i="80"/>
  <c r="R32" i="80"/>
  <c r="R31" i="80"/>
  <c r="R30" i="80"/>
  <c r="R29" i="80"/>
  <c r="R28" i="80"/>
  <c r="R27" i="80"/>
  <c r="R26" i="80"/>
  <c r="R25" i="80"/>
  <c r="R24" i="80"/>
  <c r="S18" i="80"/>
  <c r="N50" i="75"/>
  <c r="N49" i="75"/>
  <c r="N22" i="75"/>
  <c r="U8" i="75"/>
  <c r="V7" i="75"/>
  <c r="T19" i="75"/>
  <c r="T47" i="75" s="1"/>
  <c r="R35" i="75"/>
  <c r="R34" i="75"/>
  <c r="R33" i="75"/>
  <c r="R32" i="75"/>
  <c r="R31" i="75"/>
  <c r="R30" i="75"/>
  <c r="R29" i="75"/>
  <c r="R28" i="75"/>
  <c r="R27" i="75"/>
  <c r="R26" i="75"/>
  <c r="R25" i="75"/>
  <c r="R24" i="75"/>
  <c r="S18" i="75"/>
  <c r="Q44" i="75"/>
  <c r="Q48" i="75" s="1"/>
  <c r="S21" i="81" l="1"/>
  <c r="S52" i="81"/>
  <c r="S21" i="83"/>
  <c r="S52" i="83"/>
  <c r="S21" i="80"/>
  <c r="S52" i="80"/>
  <c r="S21" i="84"/>
  <c r="S52" i="84"/>
  <c r="P51" i="81"/>
  <c r="P56" i="81" s="1"/>
  <c r="N51" i="75"/>
  <c r="N51" i="80"/>
  <c r="N56" i="80" s="1"/>
  <c r="O51" i="83"/>
  <c r="O56" i="83" s="1"/>
  <c r="N51" i="84"/>
  <c r="N56" i="84" s="1"/>
  <c r="O59" i="83"/>
  <c r="M16" i="82" s="1"/>
  <c r="P22" i="83"/>
  <c r="Q50" i="83" s="1"/>
  <c r="Q54" i="83" s="1"/>
  <c r="Q55" i="83" s="1"/>
  <c r="P49" i="83"/>
  <c r="P51" i="83" s="1"/>
  <c r="P56" i="83" s="1"/>
  <c r="N59" i="80"/>
  <c r="L15" i="82" s="1"/>
  <c r="O50" i="80"/>
  <c r="O54" i="80" s="1"/>
  <c r="O55" i="80" s="1"/>
  <c r="O22" i="80"/>
  <c r="O49" i="80"/>
  <c r="O50" i="84"/>
  <c r="O54" i="84" s="1"/>
  <c r="O55" i="84" s="1"/>
  <c r="N59" i="84"/>
  <c r="L17" i="82" s="1"/>
  <c r="O22" i="84"/>
  <c r="O49" i="84"/>
  <c r="N59" i="75"/>
  <c r="K18" i="82"/>
  <c r="R44" i="84"/>
  <c r="R48" i="84" s="1"/>
  <c r="R53" i="84" s="1"/>
  <c r="S36" i="84"/>
  <c r="S35" i="84"/>
  <c r="S34" i="84"/>
  <c r="S33" i="84"/>
  <c r="S32" i="84"/>
  <c r="S31" i="84"/>
  <c r="S30" i="84"/>
  <c r="S29" i="84"/>
  <c r="S28" i="84"/>
  <c r="S27" i="84"/>
  <c r="S25" i="84"/>
  <c r="S26" i="84"/>
  <c r="S24" i="84"/>
  <c r="T18" i="84"/>
  <c r="S34" i="83"/>
  <c r="S30" i="83"/>
  <c r="S35" i="83"/>
  <c r="S31" i="83"/>
  <c r="S36" i="83"/>
  <c r="S32" i="83"/>
  <c r="S28" i="83"/>
  <c r="S27" i="83"/>
  <c r="S26" i="83"/>
  <c r="S25" i="83"/>
  <c r="S33" i="83"/>
  <c r="S29" i="83"/>
  <c r="S24" i="83"/>
  <c r="T18" i="83"/>
  <c r="R44" i="83"/>
  <c r="R48" i="83" s="1"/>
  <c r="R53" i="83" s="1"/>
  <c r="R44" i="81"/>
  <c r="R48" i="81" s="1"/>
  <c r="R53" i="81" s="1"/>
  <c r="T18" i="81"/>
  <c r="S34" i="81"/>
  <c r="S30" i="81"/>
  <c r="S26" i="81"/>
  <c r="S24" i="81"/>
  <c r="S35" i="81"/>
  <c r="S31" i="81"/>
  <c r="S36" i="81"/>
  <c r="S32" i="81"/>
  <c r="S29" i="81"/>
  <c r="S27" i="81"/>
  <c r="S33" i="81"/>
  <c r="S28" i="81"/>
  <c r="S25" i="81"/>
  <c r="P59" i="81"/>
  <c r="N14" i="82" s="1"/>
  <c r="Q50" i="81"/>
  <c r="Q54" i="81" s="1"/>
  <c r="Q55" i="81" s="1"/>
  <c r="Q49" i="81"/>
  <c r="Q22" i="81"/>
  <c r="R44" i="80"/>
  <c r="R48" i="80" s="1"/>
  <c r="R53" i="80" s="1"/>
  <c r="W7" i="80"/>
  <c r="S36" i="80"/>
  <c r="S35" i="80"/>
  <c r="S34" i="80"/>
  <c r="S33" i="80"/>
  <c r="S32" i="80"/>
  <c r="S31" i="80"/>
  <c r="S30" i="80"/>
  <c r="S29" i="80"/>
  <c r="S28" i="80"/>
  <c r="S27" i="80"/>
  <c r="S26" i="80"/>
  <c r="S25" i="80"/>
  <c r="S24" i="80"/>
  <c r="T18" i="80"/>
  <c r="R44" i="75"/>
  <c r="R48" i="75" s="1"/>
  <c r="V8" i="75"/>
  <c r="W7" i="75"/>
  <c r="U19" i="75"/>
  <c r="U47" i="75" s="1"/>
  <c r="O50" i="75"/>
  <c r="O22" i="75"/>
  <c r="O49" i="75"/>
  <c r="O51" i="75" s="1"/>
  <c r="S36" i="75"/>
  <c r="S35" i="75"/>
  <c r="S34" i="75"/>
  <c r="S33" i="75"/>
  <c r="S32" i="75"/>
  <c r="S31" i="75"/>
  <c r="S30" i="75"/>
  <c r="S29" i="75"/>
  <c r="S28" i="75"/>
  <c r="S27" i="75"/>
  <c r="S26" i="75"/>
  <c r="S25" i="75"/>
  <c r="S24" i="75"/>
  <c r="T18" i="75"/>
  <c r="T21" i="75"/>
  <c r="T21" i="83" l="1"/>
  <c r="T52" i="83"/>
  <c r="T21" i="81"/>
  <c r="T52" i="81"/>
  <c r="T21" i="80"/>
  <c r="T52" i="80"/>
  <c r="T21" i="84"/>
  <c r="T52" i="84"/>
  <c r="O51" i="80"/>
  <c r="O56" i="80" s="1"/>
  <c r="Q51" i="81"/>
  <c r="Q56" i="81" s="1"/>
  <c r="O51" i="84"/>
  <c r="O56" i="84" s="1"/>
  <c r="P59" i="83"/>
  <c r="N16" i="82" s="1"/>
  <c r="Q22" i="83"/>
  <c r="Q59" i="83" s="1"/>
  <c r="O16" i="82" s="1"/>
  <c r="Q49" i="83"/>
  <c r="Q51" i="83" s="1"/>
  <c r="Q56" i="83" s="1"/>
  <c r="L18" i="82"/>
  <c r="P22" i="84"/>
  <c r="P50" i="84"/>
  <c r="P54" i="84" s="1"/>
  <c r="P55" i="84" s="1"/>
  <c r="P49" i="84"/>
  <c r="O59" i="84"/>
  <c r="M17" i="82" s="1"/>
  <c r="P49" i="80"/>
  <c r="O59" i="80"/>
  <c r="M15" i="82" s="1"/>
  <c r="P50" i="80"/>
  <c r="P54" i="80" s="1"/>
  <c r="P55" i="80" s="1"/>
  <c r="P22" i="80"/>
  <c r="O59" i="75"/>
  <c r="T37" i="84"/>
  <c r="T36" i="84"/>
  <c r="T35" i="84"/>
  <c r="T34" i="84"/>
  <c r="T33" i="84"/>
  <c r="T32" i="84"/>
  <c r="T31" i="84"/>
  <c r="T30" i="84"/>
  <c r="T29" i="84"/>
  <c r="T28" i="84"/>
  <c r="T27" i="84"/>
  <c r="T26" i="84"/>
  <c r="T25" i="84"/>
  <c r="T24" i="84"/>
  <c r="U18" i="84"/>
  <c r="S44" i="84"/>
  <c r="S48" i="84" s="1"/>
  <c r="S53" i="84" s="1"/>
  <c r="T37" i="83"/>
  <c r="T36" i="83"/>
  <c r="T35" i="83"/>
  <c r="T34" i="83"/>
  <c r="T33" i="83"/>
  <c r="T32" i="83"/>
  <c r="T31" i="83"/>
  <c r="T30" i="83"/>
  <c r="T29" i="83"/>
  <c r="T28" i="83"/>
  <c r="T27" i="83"/>
  <c r="T26" i="83"/>
  <c r="T25" i="83"/>
  <c r="T24" i="83"/>
  <c r="U18" i="83"/>
  <c r="S44" i="83"/>
  <c r="S48" i="83" s="1"/>
  <c r="S53" i="83" s="1"/>
  <c r="S44" i="81"/>
  <c r="S48" i="81" s="1"/>
  <c r="S53" i="81" s="1"/>
  <c r="Q59" i="81"/>
  <c r="O14" i="82" s="1"/>
  <c r="R49" i="81"/>
  <c r="R22" i="81"/>
  <c r="R50" i="81"/>
  <c r="R54" i="81" s="1"/>
  <c r="R55" i="81" s="1"/>
  <c r="T37" i="81"/>
  <c r="T36" i="81"/>
  <c r="T35" i="81"/>
  <c r="T34" i="81"/>
  <c r="T33" i="81"/>
  <c r="T32" i="81"/>
  <c r="T31" i="81"/>
  <c r="T30" i="81"/>
  <c r="T29" i="81"/>
  <c r="T28" i="81"/>
  <c r="T27" i="81"/>
  <c r="T26" i="81"/>
  <c r="T25" i="81"/>
  <c r="U18" i="81"/>
  <c r="T24" i="81"/>
  <c r="S44" i="80"/>
  <c r="S48" i="80" s="1"/>
  <c r="S53" i="80" s="1"/>
  <c r="X7" i="80"/>
  <c r="T37" i="80"/>
  <c r="T36" i="80"/>
  <c r="T35" i="80"/>
  <c r="T34" i="80"/>
  <c r="T33" i="80"/>
  <c r="T32" i="80"/>
  <c r="T31" i="80"/>
  <c r="T30" i="80"/>
  <c r="T29" i="80"/>
  <c r="T28" i="80"/>
  <c r="T27" i="80"/>
  <c r="T26" i="80"/>
  <c r="T25" i="80"/>
  <c r="T24" i="80"/>
  <c r="U18" i="80"/>
  <c r="U21" i="75"/>
  <c r="W8" i="75"/>
  <c r="X7" i="75"/>
  <c r="T36" i="75"/>
  <c r="T34" i="75"/>
  <c r="T32" i="75"/>
  <c r="T30" i="75"/>
  <c r="T28" i="75"/>
  <c r="T26" i="75"/>
  <c r="T24" i="75"/>
  <c r="T37" i="75"/>
  <c r="T35" i="75"/>
  <c r="T33" i="75"/>
  <c r="T31" i="75"/>
  <c r="T29" i="75"/>
  <c r="T27" i="75"/>
  <c r="T25" i="75"/>
  <c r="U18" i="75"/>
  <c r="V19" i="75"/>
  <c r="V47" i="75" s="1"/>
  <c r="S44" i="75"/>
  <c r="S48" i="75" s="1"/>
  <c r="P50" i="75"/>
  <c r="P49" i="75"/>
  <c r="P51" i="75" s="1"/>
  <c r="P22" i="75"/>
  <c r="U21" i="81" l="1"/>
  <c r="U52" i="81"/>
  <c r="U21" i="80"/>
  <c r="U52" i="80"/>
  <c r="U21" i="84"/>
  <c r="U52" i="84"/>
  <c r="U21" i="83"/>
  <c r="U52" i="83"/>
  <c r="P51" i="80"/>
  <c r="P56" i="80" s="1"/>
  <c r="P51" i="84"/>
  <c r="P56" i="84" s="1"/>
  <c r="R51" i="81"/>
  <c r="R56" i="81" s="1"/>
  <c r="R50" i="83"/>
  <c r="R54" i="83" s="1"/>
  <c r="R55" i="83" s="1"/>
  <c r="R22" i="83"/>
  <c r="S50" i="83" s="1"/>
  <c r="S54" i="83" s="1"/>
  <c r="S55" i="83" s="1"/>
  <c r="R49" i="83"/>
  <c r="V21" i="75"/>
  <c r="Q50" i="80"/>
  <c r="Q54" i="80" s="1"/>
  <c r="Q55" i="80" s="1"/>
  <c r="Q49" i="80"/>
  <c r="P59" i="80"/>
  <c r="N15" i="82" s="1"/>
  <c r="Q22" i="80"/>
  <c r="M18" i="82"/>
  <c r="P59" i="75"/>
  <c r="Q50" i="84"/>
  <c r="Q54" i="84" s="1"/>
  <c r="Q55" i="84" s="1"/>
  <c r="Q49" i="84"/>
  <c r="P59" i="84"/>
  <c r="N17" i="82" s="1"/>
  <c r="Q22" i="84"/>
  <c r="T44" i="84"/>
  <c r="T48" i="84" s="1"/>
  <c r="T53" i="84" s="1"/>
  <c r="U38" i="84"/>
  <c r="U37" i="84"/>
  <c r="U36" i="84"/>
  <c r="U35" i="84"/>
  <c r="U34" i="84"/>
  <c r="U33" i="84"/>
  <c r="U32" i="84"/>
  <c r="U31" i="84"/>
  <c r="U30" i="84"/>
  <c r="U29" i="84"/>
  <c r="U28" i="84"/>
  <c r="U27" i="84"/>
  <c r="U26" i="84"/>
  <c r="U25" i="84"/>
  <c r="U24" i="84"/>
  <c r="V18" i="84"/>
  <c r="T44" i="83"/>
  <c r="T48" i="83" s="1"/>
  <c r="T53" i="83" s="1"/>
  <c r="U35" i="83"/>
  <c r="U31" i="83"/>
  <c r="U37" i="83"/>
  <c r="U36" i="83"/>
  <c r="U32" i="83"/>
  <c r="U28" i="83"/>
  <c r="U27" i="83"/>
  <c r="U26" i="83"/>
  <c r="U25" i="83"/>
  <c r="V18" i="83"/>
  <c r="U29" i="83"/>
  <c r="U24" i="83"/>
  <c r="U33" i="83"/>
  <c r="U38" i="83"/>
  <c r="U34" i="83"/>
  <c r="U30" i="83"/>
  <c r="T44" i="81"/>
  <c r="T48" i="81" s="1"/>
  <c r="T53" i="81" s="1"/>
  <c r="S50" i="81"/>
  <c r="S54" i="81" s="1"/>
  <c r="S55" i="81" s="1"/>
  <c r="R59" i="81"/>
  <c r="P14" i="82" s="1"/>
  <c r="S22" i="81"/>
  <c r="S49" i="81"/>
  <c r="U24" i="81"/>
  <c r="U25" i="81"/>
  <c r="V18" i="81"/>
  <c r="U38" i="81"/>
  <c r="U37" i="81"/>
  <c r="U36" i="81"/>
  <c r="U35" i="81"/>
  <c r="U34" i="81"/>
  <c r="U33" i="81"/>
  <c r="U32" i="81"/>
  <c r="U31" i="81"/>
  <c r="U30" i="81"/>
  <c r="U29" i="81"/>
  <c r="U28" i="81"/>
  <c r="U27" i="81"/>
  <c r="U26" i="81"/>
  <c r="T44" i="80"/>
  <c r="T48" i="80" s="1"/>
  <c r="T53" i="80" s="1"/>
  <c r="Y7" i="80"/>
  <c r="U38" i="80"/>
  <c r="U37" i="80"/>
  <c r="U36" i="80"/>
  <c r="U35" i="80"/>
  <c r="U34" i="80"/>
  <c r="U33" i="80"/>
  <c r="U32" i="80"/>
  <c r="U31" i="80"/>
  <c r="U30" i="80"/>
  <c r="U29" i="80"/>
  <c r="U28" i="80"/>
  <c r="U27" i="80"/>
  <c r="U26" i="80"/>
  <c r="U25" i="80"/>
  <c r="V18" i="80"/>
  <c r="U24" i="80"/>
  <c r="X8" i="75"/>
  <c r="Y7" i="75"/>
  <c r="Q49" i="75"/>
  <c r="Q50" i="75"/>
  <c r="Q22" i="75"/>
  <c r="U38" i="75"/>
  <c r="U37" i="75"/>
  <c r="U36" i="75"/>
  <c r="U35" i="75"/>
  <c r="U34" i="75"/>
  <c r="U33" i="75"/>
  <c r="U32" i="75"/>
  <c r="U31" i="75"/>
  <c r="U30" i="75"/>
  <c r="U29" i="75"/>
  <c r="U28" i="75"/>
  <c r="U27" i="75"/>
  <c r="U26" i="75"/>
  <c r="U25" i="75"/>
  <c r="U24" i="75"/>
  <c r="V18" i="75"/>
  <c r="T44" i="75"/>
  <c r="T48" i="75" s="1"/>
  <c r="W19" i="75"/>
  <c r="W47" i="75" s="1"/>
  <c r="V21" i="80" l="1"/>
  <c r="V52" i="80"/>
  <c r="V21" i="84"/>
  <c r="V52" i="84"/>
  <c r="V21" i="81"/>
  <c r="V52" i="81"/>
  <c r="V21" i="83"/>
  <c r="V52" i="83"/>
  <c r="Q51" i="75"/>
  <c r="Q51" i="84"/>
  <c r="Q56" i="84" s="1"/>
  <c r="Q51" i="80"/>
  <c r="Q56" i="80" s="1"/>
  <c r="S51" i="81"/>
  <c r="S56" i="81" s="1"/>
  <c r="R51" i="83"/>
  <c r="R56" i="83" s="1"/>
  <c r="R59" i="83"/>
  <c r="P16" i="82" s="1"/>
  <c r="S22" i="83"/>
  <c r="T49" i="83" s="1"/>
  <c r="S49" i="83"/>
  <c r="S51" i="83" s="1"/>
  <c r="S56" i="83" s="1"/>
  <c r="N18" i="82"/>
  <c r="Q59" i="80"/>
  <c r="O15" i="82" s="1"/>
  <c r="R50" i="80"/>
  <c r="R54" i="80" s="1"/>
  <c r="R55" i="80" s="1"/>
  <c r="R49" i="80"/>
  <c r="R22" i="80"/>
  <c r="Q59" i="75"/>
  <c r="Q59" i="84"/>
  <c r="O17" i="82" s="1"/>
  <c r="R50" i="84"/>
  <c r="R54" i="84" s="1"/>
  <c r="R55" i="84" s="1"/>
  <c r="R49" i="84"/>
  <c r="R22" i="84"/>
  <c r="V38" i="84"/>
  <c r="V36" i="84"/>
  <c r="V34" i="84"/>
  <c r="V32" i="84"/>
  <c r="V30" i="84"/>
  <c r="V28" i="84"/>
  <c r="V26" i="84"/>
  <c r="V24" i="84"/>
  <c r="E24" i="84" s="1"/>
  <c r="V39" i="84"/>
  <c r="V37" i="84"/>
  <c r="V35" i="84"/>
  <c r="V33" i="84"/>
  <c r="V31" i="84"/>
  <c r="V29" i="84"/>
  <c r="V27" i="84"/>
  <c r="W18" i="84"/>
  <c r="V25" i="84"/>
  <c r="U44" i="84"/>
  <c r="U48" i="84" s="1"/>
  <c r="U53" i="84" s="1"/>
  <c r="U44" i="83"/>
  <c r="U48" i="83" s="1"/>
  <c r="U53" i="83" s="1"/>
  <c r="V39" i="83"/>
  <c r="V35" i="83"/>
  <c r="V31" i="83"/>
  <c r="V36" i="83"/>
  <c r="V32" i="83"/>
  <c r="V28" i="83"/>
  <c r="V27" i="83"/>
  <c r="V26" i="83"/>
  <c r="V25" i="83"/>
  <c r="W18" i="83"/>
  <c r="V24" i="83"/>
  <c r="E24" i="83" s="1"/>
  <c r="V37" i="83"/>
  <c r="V33" i="83"/>
  <c r="V29" i="83"/>
  <c r="V38" i="83"/>
  <c r="V34" i="83"/>
  <c r="V30" i="83"/>
  <c r="U44" i="81"/>
  <c r="U48" i="81" s="1"/>
  <c r="U53" i="81" s="1"/>
  <c r="V39" i="81"/>
  <c r="V38" i="81"/>
  <c r="V37" i="81"/>
  <c r="V36" i="81"/>
  <c r="V35" i="81"/>
  <c r="V34" i="81"/>
  <c r="V33" i="81"/>
  <c r="V32" i="81"/>
  <c r="V31" i="81"/>
  <c r="V30" i="81"/>
  <c r="V29" i="81"/>
  <c r="V28" i="81"/>
  <c r="V27" i="81"/>
  <c r="V26" i="81"/>
  <c r="V25" i="81"/>
  <c r="V24" i="81"/>
  <c r="E24" i="81" s="1"/>
  <c r="W18" i="81"/>
  <c r="S59" i="81"/>
  <c r="Q14" i="82" s="1"/>
  <c r="T22" i="81"/>
  <c r="T50" i="81"/>
  <c r="T54" i="81" s="1"/>
  <c r="T55" i="81" s="1"/>
  <c r="T49" i="81"/>
  <c r="Z7" i="80"/>
  <c r="AA7" i="80" s="1"/>
  <c r="AB7" i="80" s="1"/>
  <c r="AC7" i="80" s="1"/>
  <c r="AD7" i="80" s="1"/>
  <c r="AE7" i="80" s="1"/>
  <c r="AF7" i="80" s="1"/>
  <c r="AG7" i="80" s="1"/>
  <c r="AH7" i="80" s="1"/>
  <c r="AI7" i="80" s="1"/>
  <c r="AJ7" i="80" s="1"/>
  <c r="AK7" i="80" s="1"/>
  <c r="AL7" i="80" s="1"/>
  <c r="AM7" i="80" s="1"/>
  <c r="AN7" i="80" s="1"/>
  <c r="AO7" i="80" s="1"/>
  <c r="U44" i="80"/>
  <c r="U48" i="80" s="1"/>
  <c r="U53" i="80" s="1"/>
  <c r="V38" i="80"/>
  <c r="V36" i="80"/>
  <c r="V34" i="80"/>
  <c r="V32" i="80"/>
  <c r="V30" i="80"/>
  <c r="V28" i="80"/>
  <c r="V25" i="80"/>
  <c r="W18" i="80"/>
  <c r="V24" i="80"/>
  <c r="E24" i="80" s="1"/>
  <c r="V26" i="80"/>
  <c r="V39" i="80"/>
  <c r="V37" i="80"/>
  <c r="V35" i="80"/>
  <c r="V33" i="80"/>
  <c r="V31" i="80"/>
  <c r="V29" i="80"/>
  <c r="V27" i="80"/>
  <c r="V39" i="75"/>
  <c r="V38" i="75"/>
  <c r="V37" i="75"/>
  <c r="V36" i="75"/>
  <c r="V35" i="75"/>
  <c r="V34" i="75"/>
  <c r="V33" i="75"/>
  <c r="V32" i="75"/>
  <c r="V31" i="75"/>
  <c r="V30" i="75"/>
  <c r="V29" i="75"/>
  <c r="V28" i="75"/>
  <c r="V27" i="75"/>
  <c r="V26" i="75"/>
  <c r="V25" i="75"/>
  <c r="V24" i="75"/>
  <c r="E24" i="75" s="1"/>
  <c r="W18" i="75"/>
  <c r="R49" i="75"/>
  <c r="R51" i="75" s="1"/>
  <c r="R50" i="75"/>
  <c r="R22" i="75"/>
  <c r="U44" i="75"/>
  <c r="U48" i="75" s="1"/>
  <c r="Z7" i="75"/>
  <c r="AA7" i="75" s="1"/>
  <c r="AB7" i="75" s="1"/>
  <c r="AC7" i="75" s="1"/>
  <c r="AD7" i="75" s="1"/>
  <c r="AE7" i="75" s="1"/>
  <c r="AF7" i="75" s="1"/>
  <c r="AG7" i="75" s="1"/>
  <c r="AH7" i="75" s="1"/>
  <c r="AI7" i="75" s="1"/>
  <c r="AJ7" i="75" s="1"/>
  <c r="AK7" i="75" s="1"/>
  <c r="AL7" i="75" s="1"/>
  <c r="AM7" i="75" s="1"/>
  <c r="AN7" i="75" s="1"/>
  <c r="AO7" i="75" s="1"/>
  <c r="Y8" i="75"/>
  <c r="W21" i="75"/>
  <c r="X19" i="75"/>
  <c r="X47" i="75" s="1"/>
  <c r="W21" i="83" l="1"/>
  <c r="W52" i="83"/>
  <c r="W21" i="80"/>
  <c r="W52" i="80"/>
  <c r="W21" i="84"/>
  <c r="W52" i="84"/>
  <c r="W21" i="81"/>
  <c r="W52" i="81"/>
  <c r="T51" i="81"/>
  <c r="T56" i="81" s="1"/>
  <c r="T22" i="83"/>
  <c r="T59" i="83" s="1"/>
  <c r="R16" i="82" s="1"/>
  <c r="R51" i="80"/>
  <c r="R56" i="80" s="1"/>
  <c r="R51" i="84"/>
  <c r="R56" i="84" s="1"/>
  <c r="T50" i="83"/>
  <c r="T54" i="83" s="1"/>
  <c r="T55" i="83" s="1"/>
  <c r="S59" i="83"/>
  <c r="Q16" i="82" s="1"/>
  <c r="R59" i="75"/>
  <c r="S50" i="84"/>
  <c r="S54" i="84" s="1"/>
  <c r="S55" i="84" s="1"/>
  <c r="S49" i="84"/>
  <c r="R59" i="84"/>
  <c r="P17" i="82" s="1"/>
  <c r="S22" i="84"/>
  <c r="S50" i="80"/>
  <c r="S54" i="80" s="1"/>
  <c r="S55" i="80" s="1"/>
  <c r="S49" i="80"/>
  <c r="S22" i="80"/>
  <c r="R59" i="80"/>
  <c r="P15" i="82" s="1"/>
  <c r="O18" i="82"/>
  <c r="W39" i="84"/>
  <c r="W37" i="84"/>
  <c r="W33" i="84"/>
  <c r="W31" i="84"/>
  <c r="W40" i="84"/>
  <c r="W36" i="84"/>
  <c r="W32" i="84"/>
  <c r="W28" i="84"/>
  <c r="W29" i="84"/>
  <c r="W35" i="84"/>
  <c r="W27" i="84"/>
  <c r="W25" i="84"/>
  <c r="E25" i="84" s="1"/>
  <c r="X18" i="84"/>
  <c r="W38" i="84"/>
  <c r="W34" i="84"/>
  <c r="W30" i="84"/>
  <c r="W26" i="84"/>
  <c r="V44" i="84"/>
  <c r="V48" i="84" s="1"/>
  <c r="V53" i="84" s="1"/>
  <c r="U22" i="83"/>
  <c r="V44" i="83"/>
  <c r="V48" i="83" s="1"/>
  <c r="V53" i="83" s="1"/>
  <c r="W40" i="83"/>
  <c r="W39" i="83"/>
  <c r="W38" i="83"/>
  <c r="W37" i="83"/>
  <c r="W36" i="83"/>
  <c r="W35" i="83"/>
  <c r="W34" i="83"/>
  <c r="W33" i="83"/>
  <c r="W32" i="83"/>
  <c r="W31" i="83"/>
  <c r="W30" i="83"/>
  <c r="W29" i="83"/>
  <c r="W28" i="83"/>
  <c r="W27" i="83"/>
  <c r="W26" i="83"/>
  <c r="W25" i="83"/>
  <c r="E25" i="83" s="1"/>
  <c r="X18" i="83"/>
  <c r="U49" i="81"/>
  <c r="U50" i="81"/>
  <c r="U54" i="81" s="1"/>
  <c r="U55" i="81" s="1"/>
  <c r="T59" i="81"/>
  <c r="R14" i="82" s="1"/>
  <c r="U22" i="81"/>
  <c r="W40" i="81"/>
  <c r="W39" i="81"/>
  <c r="W38" i="81"/>
  <c r="W37" i="81"/>
  <c r="W36" i="81"/>
  <c r="W35" i="81"/>
  <c r="W34" i="81"/>
  <c r="W33" i="81"/>
  <c r="W32" i="81"/>
  <c r="W31" i="81"/>
  <c r="W30" i="81"/>
  <c r="W29" i="81"/>
  <c r="W28" i="81"/>
  <c r="W27" i="81"/>
  <c r="W26" i="81"/>
  <c r="W25" i="81"/>
  <c r="E25" i="81" s="1"/>
  <c r="X18" i="81"/>
  <c r="V44" i="81"/>
  <c r="V48" i="81" s="1"/>
  <c r="V53" i="81" s="1"/>
  <c r="V44" i="80"/>
  <c r="V48" i="80" s="1"/>
  <c r="V53" i="80" s="1"/>
  <c r="W25" i="80"/>
  <c r="E25" i="80" s="1"/>
  <c r="X18" i="80"/>
  <c r="W40" i="80"/>
  <c r="W28" i="80"/>
  <c r="W26" i="80"/>
  <c r="W30" i="80"/>
  <c r="W39" i="80"/>
  <c r="W37" i="80"/>
  <c r="W35" i="80"/>
  <c r="W33" i="80"/>
  <c r="W31" i="80"/>
  <c r="W29" i="80"/>
  <c r="W36" i="80"/>
  <c r="W27" i="80"/>
  <c r="W38" i="80"/>
  <c r="W32" i="80"/>
  <c r="W34" i="80"/>
  <c r="X21" i="75"/>
  <c r="S49" i="75"/>
  <c r="S51" i="75" s="1"/>
  <c r="S22" i="75"/>
  <c r="S50" i="75"/>
  <c r="W40" i="75"/>
  <c r="W39" i="75"/>
  <c r="W38" i="75"/>
  <c r="W37" i="75"/>
  <c r="W36" i="75"/>
  <c r="W35" i="75"/>
  <c r="W34" i="75"/>
  <c r="W33" i="75"/>
  <c r="W32" i="75"/>
  <c r="W31" i="75"/>
  <c r="W30" i="75"/>
  <c r="W29" i="75"/>
  <c r="W28" i="75"/>
  <c r="W27" i="75"/>
  <c r="W26" i="75"/>
  <c r="W25" i="75"/>
  <c r="E25" i="75" s="1"/>
  <c r="X18" i="75"/>
  <c r="Y19" i="75"/>
  <c r="E19" i="75" s="1"/>
  <c r="V44" i="75"/>
  <c r="V48" i="75" s="1"/>
  <c r="U49" i="83" l="1"/>
  <c r="X21" i="84"/>
  <c r="X52" i="84"/>
  <c r="X21" i="83"/>
  <c r="X52" i="83"/>
  <c r="X21" i="80"/>
  <c r="X52" i="80"/>
  <c r="X21" i="81"/>
  <c r="X52" i="81"/>
  <c r="U50" i="83"/>
  <c r="U54" i="83" s="1"/>
  <c r="U55" i="83" s="1"/>
  <c r="U51" i="81"/>
  <c r="U56" i="81" s="1"/>
  <c r="T51" i="83"/>
  <c r="T56" i="83" s="1"/>
  <c r="S51" i="80"/>
  <c r="S56" i="80" s="1"/>
  <c r="S51" i="84"/>
  <c r="S56" i="84" s="1"/>
  <c r="T22" i="84"/>
  <c r="S59" i="84"/>
  <c r="Q17" i="82" s="1"/>
  <c r="T50" i="84"/>
  <c r="T54" i="84" s="1"/>
  <c r="T55" i="84" s="1"/>
  <c r="T49" i="84"/>
  <c r="S59" i="75"/>
  <c r="T50" i="80"/>
  <c r="T54" i="80" s="1"/>
  <c r="T55" i="80" s="1"/>
  <c r="T49" i="80"/>
  <c r="T22" i="80"/>
  <c r="S59" i="80"/>
  <c r="Q15" i="82" s="1"/>
  <c r="P18" i="82"/>
  <c r="X41" i="84"/>
  <c r="X40" i="84"/>
  <c r="X39" i="84"/>
  <c r="X38" i="84"/>
  <c r="X37" i="84"/>
  <c r="X36" i="84"/>
  <c r="X35" i="84"/>
  <c r="X34" i="84"/>
  <c r="X33" i="84"/>
  <c r="X32" i="84"/>
  <c r="X31" i="84"/>
  <c r="X30" i="84"/>
  <c r="X29" i="84"/>
  <c r="X28" i="84"/>
  <c r="X27" i="84"/>
  <c r="X26" i="84"/>
  <c r="E26" i="84" s="1"/>
  <c r="Y18" i="84"/>
  <c r="W44" i="84"/>
  <c r="W48" i="84" s="1"/>
  <c r="W53" i="84" s="1"/>
  <c r="U59" i="83"/>
  <c r="S16" i="82" s="1"/>
  <c r="V50" i="83"/>
  <c r="V54" i="83" s="1"/>
  <c r="V55" i="83" s="1"/>
  <c r="V49" i="83"/>
  <c r="V22" i="83"/>
  <c r="X41" i="83"/>
  <c r="X40" i="83"/>
  <c r="X39" i="83"/>
  <c r="X38" i="83"/>
  <c r="X37" i="83"/>
  <c r="X36" i="83"/>
  <c r="X35" i="83"/>
  <c r="X34" i="83"/>
  <c r="X33" i="83"/>
  <c r="X32" i="83"/>
  <c r="X31" i="83"/>
  <c r="X30" i="83"/>
  <c r="X29" i="83"/>
  <c r="X28" i="83"/>
  <c r="X27" i="83"/>
  <c r="X26" i="83"/>
  <c r="E26" i="83" s="1"/>
  <c r="Y18" i="83"/>
  <c r="W44" i="83"/>
  <c r="W48" i="83" s="1"/>
  <c r="W53" i="83" s="1"/>
  <c r="V50" i="81"/>
  <c r="V54" i="81" s="1"/>
  <c r="V55" i="81" s="1"/>
  <c r="V22" i="81"/>
  <c r="V49" i="81"/>
  <c r="U59" i="81"/>
  <c r="S14" i="82" s="1"/>
  <c r="X41" i="81"/>
  <c r="X40" i="81"/>
  <c r="X39" i="81"/>
  <c r="X38" i="81"/>
  <c r="X37" i="81"/>
  <c r="X36" i="81"/>
  <c r="X35" i="81"/>
  <c r="X34" i="81"/>
  <c r="X33" i="81"/>
  <c r="X32" i="81"/>
  <c r="X31" i="81"/>
  <c r="X30" i="81"/>
  <c r="X29" i="81"/>
  <c r="X28" i="81"/>
  <c r="X27" i="81"/>
  <c r="X26" i="81"/>
  <c r="E26" i="81" s="1"/>
  <c r="Y18" i="81"/>
  <c r="W44" i="81"/>
  <c r="W48" i="81" s="1"/>
  <c r="W53" i="81" s="1"/>
  <c r="X41" i="80"/>
  <c r="X40" i="80"/>
  <c r="X39" i="80"/>
  <c r="X38" i="80"/>
  <c r="X37" i="80"/>
  <c r="X36" i="80"/>
  <c r="X35" i="80"/>
  <c r="X34" i="80"/>
  <c r="X33" i="80"/>
  <c r="X32" i="80"/>
  <c r="X31" i="80"/>
  <c r="X30" i="80"/>
  <c r="X29" i="80"/>
  <c r="X28" i="80"/>
  <c r="X27" i="80"/>
  <c r="X26" i="80"/>
  <c r="E26" i="80" s="1"/>
  <c r="Y18" i="80"/>
  <c r="W44" i="80"/>
  <c r="W48" i="80" s="1"/>
  <c r="W53" i="80" s="1"/>
  <c r="X41" i="75"/>
  <c r="X39" i="75"/>
  <c r="X37" i="75"/>
  <c r="X35" i="75"/>
  <c r="X33" i="75"/>
  <c r="X31" i="75"/>
  <c r="X29" i="75"/>
  <c r="X27" i="75"/>
  <c r="Y18" i="75"/>
  <c r="X40" i="75"/>
  <c r="X38" i="75"/>
  <c r="X36" i="75"/>
  <c r="X34" i="75"/>
  <c r="X32" i="75"/>
  <c r="X30" i="75"/>
  <c r="X28" i="75"/>
  <c r="X26" i="75"/>
  <c r="E26" i="75" s="1"/>
  <c r="W44" i="75"/>
  <c r="W48" i="75" s="1"/>
  <c r="T49" i="75"/>
  <c r="T51" i="75" s="1"/>
  <c r="T50" i="75"/>
  <c r="T22" i="75"/>
  <c r="Y47" i="75"/>
  <c r="E47" i="75" s="1"/>
  <c r="Y21" i="75"/>
  <c r="E21" i="75" s="1"/>
  <c r="U51" i="83" l="1"/>
  <c r="U56" i="83" s="1"/>
  <c r="Y21" i="80"/>
  <c r="Y52" i="80"/>
  <c r="E52" i="80" s="1"/>
  <c r="Y21" i="81"/>
  <c r="E21" i="81" s="1"/>
  <c r="Y52" i="81"/>
  <c r="E52" i="81" s="1"/>
  <c r="Y21" i="84"/>
  <c r="Y52" i="84"/>
  <c r="E52" i="84" s="1"/>
  <c r="Y21" i="83"/>
  <c r="E21" i="83" s="1"/>
  <c r="Y52" i="83"/>
  <c r="E52" i="83" s="1"/>
  <c r="V51" i="83"/>
  <c r="V56" i="83" s="1"/>
  <c r="T51" i="80"/>
  <c r="T56" i="80" s="1"/>
  <c r="T51" i="84"/>
  <c r="T56" i="84" s="1"/>
  <c r="V51" i="81"/>
  <c r="V56" i="81" s="1"/>
  <c r="E21" i="84"/>
  <c r="E21" i="80"/>
  <c r="T59" i="75"/>
  <c r="U22" i="80"/>
  <c r="U49" i="80"/>
  <c r="T59" i="80"/>
  <c r="R15" i="82" s="1"/>
  <c r="U50" i="80"/>
  <c r="U54" i="80" s="1"/>
  <c r="U55" i="80" s="1"/>
  <c r="Q18" i="82"/>
  <c r="T59" i="84"/>
  <c r="R17" i="82" s="1"/>
  <c r="U49" i="84"/>
  <c r="U22" i="84"/>
  <c r="U50" i="84"/>
  <c r="U54" i="84" s="1"/>
  <c r="U55" i="84" s="1"/>
  <c r="Y42" i="84"/>
  <c r="Y41" i="84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E27" i="84" s="1"/>
  <c r="Z18" i="84"/>
  <c r="X44" i="84"/>
  <c r="X48" i="84" s="1"/>
  <c r="X53" i="84" s="1"/>
  <c r="Y42" i="83"/>
  <c r="Y41" i="83"/>
  <c r="Y40" i="83"/>
  <c r="Y39" i="83"/>
  <c r="Y38" i="83"/>
  <c r="Y37" i="83"/>
  <c r="Y36" i="83"/>
  <c r="Y35" i="83"/>
  <c r="Y34" i="83"/>
  <c r="Y33" i="83"/>
  <c r="Y32" i="83"/>
  <c r="Y31" i="83"/>
  <c r="Y30" i="83"/>
  <c r="Y29" i="83"/>
  <c r="Y28" i="83"/>
  <c r="Y27" i="83"/>
  <c r="E27" i="83" s="1"/>
  <c r="Z18" i="83"/>
  <c r="X44" i="83"/>
  <c r="X48" i="83" s="1"/>
  <c r="X53" i="83" s="1"/>
  <c r="W49" i="83"/>
  <c r="V59" i="83"/>
  <c r="T16" i="82" s="1"/>
  <c r="W50" i="83"/>
  <c r="W54" i="83" s="1"/>
  <c r="W55" i="83" s="1"/>
  <c r="W22" i="83"/>
  <c r="Y42" i="81"/>
  <c r="Y41" i="81"/>
  <c r="Y40" i="81"/>
  <c r="Y39" i="81"/>
  <c r="Y38" i="81"/>
  <c r="Y37" i="81"/>
  <c r="Y36" i="81"/>
  <c r="Y35" i="81"/>
  <c r="Y34" i="81"/>
  <c r="Y33" i="81"/>
  <c r="Y32" i="81"/>
  <c r="Y31" i="81"/>
  <c r="Y30" i="81"/>
  <c r="Y29" i="81"/>
  <c r="Y28" i="81"/>
  <c r="Y27" i="81"/>
  <c r="E27" i="81" s="1"/>
  <c r="Z18" i="81"/>
  <c r="X44" i="81"/>
  <c r="X48" i="81" s="1"/>
  <c r="X53" i="81" s="1"/>
  <c r="W49" i="81"/>
  <c r="V59" i="81"/>
  <c r="T14" i="82" s="1"/>
  <c r="W22" i="81"/>
  <c r="W50" i="81"/>
  <c r="W54" i="81" s="1"/>
  <c r="W55" i="81" s="1"/>
  <c r="X44" i="80"/>
  <c r="X48" i="80" s="1"/>
  <c r="X53" i="80" s="1"/>
  <c r="Y42" i="80"/>
  <c r="Y41" i="80"/>
  <c r="Y40" i="80"/>
  <c r="Y39" i="80"/>
  <c r="Y38" i="80"/>
  <c r="Y37" i="80"/>
  <c r="Y36" i="80"/>
  <c r="Y35" i="80"/>
  <c r="Y34" i="80"/>
  <c r="Y33" i="80"/>
  <c r="Y32" i="80"/>
  <c r="Y31" i="80"/>
  <c r="Y30" i="80"/>
  <c r="Y29" i="80"/>
  <c r="Y28" i="80"/>
  <c r="Z18" i="80"/>
  <c r="Y27" i="80"/>
  <c r="E27" i="80" s="1"/>
  <c r="X44" i="75"/>
  <c r="X48" i="75" s="1"/>
  <c r="Y42" i="75"/>
  <c r="Y41" i="75"/>
  <c r="Y40" i="75"/>
  <c r="Y39" i="75"/>
  <c r="Y38" i="75"/>
  <c r="Y37" i="75"/>
  <c r="Y36" i="75"/>
  <c r="Y35" i="75"/>
  <c r="Y34" i="75"/>
  <c r="Y33" i="75"/>
  <c r="Y32" i="75"/>
  <c r="Y31" i="75"/>
  <c r="Y30" i="75"/>
  <c r="Y29" i="75"/>
  <c r="Y28" i="75"/>
  <c r="Y27" i="75"/>
  <c r="E27" i="75" s="1"/>
  <c r="Z18" i="75"/>
  <c r="U50" i="75"/>
  <c r="U49" i="75"/>
  <c r="U51" i="75" s="1"/>
  <c r="U22" i="75"/>
  <c r="U51" i="84" l="1"/>
  <c r="U56" i="84" s="1"/>
  <c r="W51" i="83"/>
  <c r="W56" i="83" s="1"/>
  <c r="U51" i="80"/>
  <c r="U56" i="80" s="1"/>
  <c r="W51" i="81"/>
  <c r="W56" i="81" s="1"/>
  <c r="V49" i="80"/>
  <c r="U59" i="80"/>
  <c r="S15" i="82" s="1"/>
  <c r="V50" i="80"/>
  <c r="V54" i="80" s="1"/>
  <c r="V55" i="80" s="1"/>
  <c r="V22" i="80"/>
  <c r="V49" i="84"/>
  <c r="U59" i="84"/>
  <c r="S17" i="82" s="1"/>
  <c r="V22" i="84"/>
  <c r="V50" i="84"/>
  <c r="V54" i="84" s="1"/>
  <c r="V55" i="84" s="1"/>
  <c r="R18" i="82"/>
  <c r="U59" i="75"/>
  <c r="Z43" i="84"/>
  <c r="Z42" i="84"/>
  <c r="Z41" i="84"/>
  <c r="Z40" i="84"/>
  <c r="Z39" i="84"/>
  <c r="Z38" i="84"/>
  <c r="Z37" i="84"/>
  <c r="Z36" i="84"/>
  <c r="Z35" i="84"/>
  <c r="Z34" i="84"/>
  <c r="Z33" i="84"/>
  <c r="Z32" i="84"/>
  <c r="Z31" i="84"/>
  <c r="Z30" i="84"/>
  <c r="Z29" i="84"/>
  <c r="Z28" i="84"/>
  <c r="E28" i="84" s="1"/>
  <c r="AA18" i="84"/>
  <c r="Y44" i="84"/>
  <c r="Y48" i="84" s="1"/>
  <c r="Y53" i="84" s="1"/>
  <c r="W59" i="83"/>
  <c r="U16" i="82" s="1"/>
  <c r="X50" i="83"/>
  <c r="X54" i="83" s="1"/>
  <c r="X55" i="83" s="1"/>
  <c r="X22" i="83"/>
  <c r="X49" i="83"/>
  <c r="Y44" i="83"/>
  <c r="Y48" i="83" s="1"/>
  <c r="Y53" i="83" s="1"/>
  <c r="Z43" i="83"/>
  <c r="Z42" i="83"/>
  <c r="Z41" i="83"/>
  <c r="Z40" i="83"/>
  <c r="Z39" i="83"/>
  <c r="Z38" i="83"/>
  <c r="Z37" i="83"/>
  <c r="Z36" i="83"/>
  <c r="Z35" i="83"/>
  <c r="Z34" i="83"/>
  <c r="Z33" i="83"/>
  <c r="Z32" i="83"/>
  <c r="Z31" i="83"/>
  <c r="Z30" i="83"/>
  <c r="Z29" i="83"/>
  <c r="Z28" i="83"/>
  <c r="E28" i="83" s="1"/>
  <c r="AA18" i="83"/>
  <c r="W59" i="81"/>
  <c r="U14" i="82" s="1"/>
  <c r="X50" i="81"/>
  <c r="X54" i="81" s="1"/>
  <c r="X55" i="81" s="1"/>
  <c r="X49" i="81"/>
  <c r="X22" i="81"/>
  <c r="Z43" i="81"/>
  <c r="Z42" i="81"/>
  <c r="Z41" i="81"/>
  <c r="Z40" i="81"/>
  <c r="Z39" i="81"/>
  <c r="Z38" i="81"/>
  <c r="Z37" i="81"/>
  <c r="Z36" i="81"/>
  <c r="Z35" i="81"/>
  <c r="Z34" i="81"/>
  <c r="Z33" i="81"/>
  <c r="Z32" i="81"/>
  <c r="Z31" i="81"/>
  <c r="Z30" i="81"/>
  <c r="Z29" i="81"/>
  <c r="Z28" i="81"/>
  <c r="E28" i="81" s="1"/>
  <c r="AA18" i="81"/>
  <c r="Y44" i="81"/>
  <c r="Y48" i="81" s="1"/>
  <c r="Y53" i="81" s="1"/>
  <c r="Z43" i="80"/>
  <c r="Z42" i="80"/>
  <c r="Z41" i="80"/>
  <c r="Z40" i="80"/>
  <c r="Z39" i="80"/>
  <c r="Z38" i="80"/>
  <c r="Z37" i="80"/>
  <c r="Z36" i="80"/>
  <c r="Z35" i="80"/>
  <c r="Z34" i="80"/>
  <c r="Z33" i="80"/>
  <c r="Z32" i="80"/>
  <c r="Z31" i="80"/>
  <c r="Z30" i="80"/>
  <c r="Z29" i="80"/>
  <c r="Z28" i="80"/>
  <c r="E28" i="80" s="1"/>
  <c r="AA18" i="80"/>
  <c r="Y44" i="80"/>
  <c r="Y48" i="80" s="1"/>
  <c r="Y53" i="80" s="1"/>
  <c r="Z43" i="75"/>
  <c r="Z42" i="75"/>
  <c r="Z41" i="75"/>
  <c r="Z40" i="75"/>
  <c r="Z39" i="75"/>
  <c r="Z38" i="75"/>
  <c r="Z37" i="75"/>
  <c r="Z36" i="75"/>
  <c r="Z35" i="75"/>
  <c r="Z34" i="75"/>
  <c r="Z33" i="75"/>
  <c r="Z32" i="75"/>
  <c r="Z31" i="75"/>
  <c r="Z30" i="75"/>
  <c r="Z29" i="75"/>
  <c r="Z28" i="75"/>
  <c r="E28" i="75" s="1"/>
  <c r="AA18" i="75"/>
  <c r="Y44" i="75"/>
  <c r="Y48" i="75" s="1"/>
  <c r="V50" i="75"/>
  <c r="V49" i="75"/>
  <c r="V51" i="75" s="1"/>
  <c r="V22" i="75"/>
  <c r="X51" i="81" l="1"/>
  <c r="X56" i="81" s="1"/>
  <c r="V51" i="84"/>
  <c r="V56" i="84" s="1"/>
  <c r="X51" i="83"/>
  <c r="X56" i="83" s="1"/>
  <c r="V51" i="80"/>
  <c r="V56" i="80" s="1"/>
  <c r="W49" i="84"/>
  <c r="V59" i="84"/>
  <c r="T17" i="82" s="1"/>
  <c r="W50" i="84"/>
  <c r="W54" i="84" s="1"/>
  <c r="W55" i="84" s="1"/>
  <c r="W22" i="84"/>
  <c r="S18" i="82"/>
  <c r="V59" i="75"/>
  <c r="W49" i="80"/>
  <c r="V59" i="80"/>
  <c r="T15" i="82" s="1"/>
  <c r="W50" i="80"/>
  <c r="W54" i="80" s="1"/>
  <c r="W55" i="80" s="1"/>
  <c r="W22" i="80"/>
  <c r="AA43" i="84"/>
  <c r="AA42" i="84"/>
  <c r="AA41" i="84"/>
  <c r="AA40" i="84"/>
  <c r="AA39" i="84"/>
  <c r="AA38" i="84"/>
  <c r="AA37" i="84"/>
  <c r="AA36" i="84"/>
  <c r="AA35" i="84"/>
  <c r="AA34" i="84"/>
  <c r="AA33" i="84"/>
  <c r="AA32" i="84"/>
  <c r="AA31" i="84"/>
  <c r="AA30" i="84"/>
  <c r="AA29" i="84"/>
  <c r="E29" i="84" s="1"/>
  <c r="AB18" i="84"/>
  <c r="Z44" i="84"/>
  <c r="Z48" i="84" s="1"/>
  <c r="Z53" i="84" s="1"/>
  <c r="X59" i="83"/>
  <c r="V16" i="82" s="1"/>
  <c r="Y50" i="83"/>
  <c r="Y54" i="83" s="1"/>
  <c r="Y55" i="83" s="1"/>
  <c r="Y22" i="83"/>
  <c r="Y49" i="83"/>
  <c r="AA40" i="83"/>
  <c r="AA36" i="83"/>
  <c r="AA32" i="83"/>
  <c r="AA34" i="83"/>
  <c r="AB18" i="83"/>
  <c r="AA41" i="83"/>
  <c r="AA37" i="83"/>
  <c r="AA33" i="83"/>
  <c r="AA29" i="83"/>
  <c r="E29" i="83" s="1"/>
  <c r="AA42" i="83"/>
  <c r="AA30" i="83"/>
  <c r="AA43" i="83"/>
  <c r="AA39" i="83"/>
  <c r="AA35" i="83"/>
  <c r="AA31" i="83"/>
  <c r="AA38" i="83"/>
  <c r="Z44" i="83"/>
  <c r="Z48" i="83" s="1"/>
  <c r="Z53" i="83" s="1"/>
  <c r="X59" i="81"/>
  <c r="V14" i="82" s="1"/>
  <c r="Y50" i="81"/>
  <c r="Y54" i="81" s="1"/>
  <c r="Y55" i="81" s="1"/>
  <c r="Y49" i="81"/>
  <c r="Y22" i="81"/>
  <c r="AA43" i="81"/>
  <c r="AA42" i="81"/>
  <c r="AA41" i="81"/>
  <c r="AA40" i="81"/>
  <c r="AA39" i="81"/>
  <c r="AA38" i="81"/>
  <c r="AA37" i="81"/>
  <c r="AA36" i="81"/>
  <c r="AA35" i="81"/>
  <c r="AA34" i="81"/>
  <c r="AA33" i="81"/>
  <c r="AA32" i="81"/>
  <c r="AA31" i="81"/>
  <c r="AA30" i="81"/>
  <c r="AA29" i="81"/>
  <c r="E29" i="81" s="1"/>
  <c r="AB18" i="81"/>
  <c r="Z44" i="81"/>
  <c r="Z48" i="81" s="1"/>
  <c r="Z53" i="81" s="1"/>
  <c r="AA43" i="80"/>
  <c r="AA42" i="80"/>
  <c r="AA41" i="80"/>
  <c r="AA40" i="80"/>
  <c r="AA39" i="80"/>
  <c r="AA38" i="80"/>
  <c r="AA37" i="80"/>
  <c r="AA36" i="80"/>
  <c r="AA35" i="80"/>
  <c r="AA34" i="80"/>
  <c r="AA33" i="80"/>
  <c r="AA32" i="80"/>
  <c r="AA31" i="80"/>
  <c r="AA30" i="80"/>
  <c r="AA29" i="80"/>
  <c r="E29" i="80" s="1"/>
  <c r="AB18" i="80"/>
  <c r="Z44" i="80"/>
  <c r="Z48" i="80" s="1"/>
  <c r="Z53" i="80" s="1"/>
  <c r="Z44" i="75"/>
  <c r="Z48" i="75" s="1"/>
  <c r="W50" i="75"/>
  <c r="W22" i="75"/>
  <c r="W49" i="75"/>
  <c r="AA43" i="75"/>
  <c r="AA42" i="75"/>
  <c r="AA41" i="75"/>
  <c r="AA40" i="75"/>
  <c r="AA39" i="75"/>
  <c r="AA38" i="75"/>
  <c r="AA37" i="75"/>
  <c r="AA36" i="75"/>
  <c r="AA35" i="75"/>
  <c r="AA34" i="75"/>
  <c r="AA33" i="75"/>
  <c r="AA32" i="75"/>
  <c r="AA31" i="75"/>
  <c r="AA30" i="75"/>
  <c r="AA29" i="75"/>
  <c r="E29" i="75" s="1"/>
  <c r="AB18" i="75"/>
  <c r="W51" i="75" l="1"/>
  <c r="Y51" i="83"/>
  <c r="Y56" i="83" s="1"/>
  <c r="W51" i="80"/>
  <c r="W56" i="80" s="1"/>
  <c r="Y51" i="81"/>
  <c r="Y56" i="81" s="1"/>
  <c r="W51" i="84"/>
  <c r="W56" i="84" s="1"/>
  <c r="W59" i="80"/>
  <c r="U15" i="82" s="1"/>
  <c r="X50" i="80"/>
  <c r="X54" i="80" s="1"/>
  <c r="X55" i="80" s="1"/>
  <c r="X22" i="80"/>
  <c r="X49" i="80"/>
  <c r="W59" i="75"/>
  <c r="W59" i="84"/>
  <c r="U17" i="82" s="1"/>
  <c r="X50" i="84"/>
  <c r="X54" i="84" s="1"/>
  <c r="X55" i="84" s="1"/>
  <c r="X22" i="84"/>
  <c r="X49" i="84"/>
  <c r="T18" i="82"/>
  <c r="AA44" i="84"/>
  <c r="AA48" i="84" s="1"/>
  <c r="AA53" i="84" s="1"/>
  <c r="AB43" i="84"/>
  <c r="AB42" i="84"/>
  <c r="AB41" i="84"/>
  <c r="AB40" i="84"/>
  <c r="AB39" i="84"/>
  <c r="AB38" i="84"/>
  <c r="AB37" i="84"/>
  <c r="AB36" i="84"/>
  <c r="AB35" i="84"/>
  <c r="AB34" i="84"/>
  <c r="AB33" i="84"/>
  <c r="AB32" i="84"/>
  <c r="AB31" i="84"/>
  <c r="AB30" i="84"/>
  <c r="E30" i="84" s="1"/>
  <c r="AC18" i="84"/>
  <c r="AA44" i="83"/>
  <c r="AA48" i="83" s="1"/>
  <c r="AA53" i="83" s="1"/>
  <c r="Y59" i="83"/>
  <c r="W16" i="82" s="1"/>
  <c r="Z49" i="83"/>
  <c r="Z50" i="83"/>
  <c r="Z54" i="83" s="1"/>
  <c r="Z55" i="83" s="1"/>
  <c r="Z22" i="83"/>
  <c r="AB43" i="83"/>
  <c r="AB42" i="83"/>
  <c r="AB41" i="83"/>
  <c r="AB40" i="83"/>
  <c r="AB39" i="83"/>
  <c r="AB38" i="83"/>
  <c r="AB37" i="83"/>
  <c r="AB36" i="83"/>
  <c r="AB35" i="83"/>
  <c r="AB34" i="83"/>
  <c r="AB33" i="83"/>
  <c r="AB32" i="83"/>
  <c r="AB31" i="83"/>
  <c r="AB30" i="83"/>
  <c r="E30" i="83" s="1"/>
  <c r="AC18" i="83"/>
  <c r="AB43" i="81"/>
  <c r="AB42" i="81"/>
  <c r="AB41" i="81"/>
  <c r="AB40" i="81"/>
  <c r="AB39" i="81"/>
  <c r="AB38" i="81"/>
  <c r="AB37" i="81"/>
  <c r="AB36" i="81"/>
  <c r="AB35" i="81"/>
  <c r="AB34" i="81"/>
  <c r="AB33" i="81"/>
  <c r="AB32" i="81"/>
  <c r="AB31" i="81"/>
  <c r="AB30" i="81"/>
  <c r="E30" i="81" s="1"/>
  <c r="AC18" i="81"/>
  <c r="Y59" i="81"/>
  <c r="W14" i="82" s="1"/>
  <c r="Z49" i="81"/>
  <c r="Z50" i="81"/>
  <c r="Z54" i="81" s="1"/>
  <c r="Z55" i="81" s="1"/>
  <c r="Z22" i="81"/>
  <c r="AA44" i="81"/>
  <c r="AA48" i="81" s="1"/>
  <c r="AA53" i="81" s="1"/>
  <c r="AB43" i="80"/>
  <c r="AB42" i="80"/>
  <c r="AB41" i="80"/>
  <c r="AB40" i="80"/>
  <c r="AB39" i="80"/>
  <c r="AB38" i="80"/>
  <c r="AB37" i="80"/>
  <c r="AB36" i="80"/>
  <c r="AB35" i="80"/>
  <c r="AB34" i="80"/>
  <c r="AB33" i="80"/>
  <c r="AB32" i="80"/>
  <c r="AB31" i="80"/>
  <c r="AB30" i="80"/>
  <c r="E30" i="80" s="1"/>
  <c r="AC18" i="80"/>
  <c r="AA44" i="80"/>
  <c r="AA48" i="80" s="1"/>
  <c r="AA53" i="80" s="1"/>
  <c r="AA44" i="75"/>
  <c r="AA48" i="75" s="1"/>
  <c r="X50" i="75"/>
  <c r="X49" i="75"/>
  <c r="X51" i="75" s="1"/>
  <c r="X22" i="75"/>
  <c r="AB43" i="75"/>
  <c r="AB41" i="75"/>
  <c r="AB39" i="75"/>
  <c r="AB37" i="75"/>
  <c r="AB35" i="75"/>
  <c r="AB33" i="75"/>
  <c r="AB31" i="75"/>
  <c r="AB42" i="75"/>
  <c r="AB40" i="75"/>
  <c r="AB38" i="75"/>
  <c r="AB36" i="75"/>
  <c r="AB34" i="75"/>
  <c r="AB32" i="75"/>
  <c r="AB30" i="75"/>
  <c r="E30" i="75" s="1"/>
  <c r="AC18" i="75"/>
  <c r="X51" i="84" l="1"/>
  <c r="X56" i="84" s="1"/>
  <c r="X51" i="80"/>
  <c r="X56" i="80" s="1"/>
  <c r="Z51" i="83"/>
  <c r="Z56" i="83" s="1"/>
  <c r="Z51" i="81"/>
  <c r="Z56" i="81" s="1"/>
  <c r="X59" i="80"/>
  <c r="V15" i="82" s="1"/>
  <c r="Y50" i="80"/>
  <c r="Y54" i="80" s="1"/>
  <c r="Y55" i="80" s="1"/>
  <c r="Y49" i="80"/>
  <c r="Y51" i="80" s="1"/>
  <c r="Y22" i="80"/>
  <c r="Y50" i="84"/>
  <c r="Y54" i="84" s="1"/>
  <c r="Y55" i="84" s="1"/>
  <c r="Y49" i="84"/>
  <c r="Y51" i="84" s="1"/>
  <c r="Y56" i="84" s="1"/>
  <c r="Y22" i="84"/>
  <c r="X59" i="84"/>
  <c r="V17" i="82" s="1"/>
  <c r="X59" i="75"/>
  <c r="U18" i="82"/>
  <c r="AC43" i="84"/>
  <c r="AC42" i="84"/>
  <c r="AC41" i="84"/>
  <c r="AC40" i="84"/>
  <c r="AC39" i="84"/>
  <c r="AC38" i="84"/>
  <c r="AC37" i="84"/>
  <c r="AC36" i="84"/>
  <c r="AC35" i="84"/>
  <c r="AC34" i="84"/>
  <c r="AC33" i="84"/>
  <c r="AC32" i="84"/>
  <c r="AC31" i="84"/>
  <c r="E31" i="84" s="1"/>
  <c r="AD18" i="84"/>
  <c r="AB44" i="84"/>
  <c r="AB48" i="84" s="1"/>
  <c r="AB53" i="84" s="1"/>
  <c r="AC40" i="83"/>
  <c r="AC36" i="83"/>
  <c r="AC32" i="83"/>
  <c r="AC41" i="83"/>
  <c r="AC37" i="83"/>
  <c r="AC33" i="83"/>
  <c r="AD18" i="83"/>
  <c r="AC42" i="83"/>
  <c r="AC38" i="83"/>
  <c r="AC34" i="83"/>
  <c r="AC43" i="83"/>
  <c r="AC39" i="83"/>
  <c r="AC35" i="83"/>
  <c r="AC31" i="83"/>
  <c r="E31" i="83" s="1"/>
  <c r="AA50" i="83"/>
  <c r="AA54" i="83" s="1"/>
  <c r="AA55" i="83" s="1"/>
  <c r="AA49" i="83"/>
  <c r="AA22" i="83"/>
  <c r="Z59" i="83"/>
  <c r="X16" i="82" s="1"/>
  <c r="AB44" i="83"/>
  <c r="AB48" i="83" s="1"/>
  <c r="AB53" i="83" s="1"/>
  <c r="AB44" i="81"/>
  <c r="AB48" i="81" s="1"/>
  <c r="AB53" i="81" s="1"/>
  <c r="AA50" i="81"/>
  <c r="AA54" i="81" s="1"/>
  <c r="AA55" i="81" s="1"/>
  <c r="Z59" i="81"/>
  <c r="X14" i="82" s="1"/>
  <c r="AA49" i="81"/>
  <c r="AA22" i="81"/>
  <c r="AC43" i="81"/>
  <c r="AC42" i="81"/>
  <c r="AC41" i="81"/>
  <c r="AC40" i="81"/>
  <c r="AC39" i="81"/>
  <c r="AC38" i="81"/>
  <c r="AC37" i="81"/>
  <c r="AC36" i="81"/>
  <c r="AC35" i="81"/>
  <c r="AC34" i="81"/>
  <c r="AC33" i="81"/>
  <c r="AC32" i="81"/>
  <c r="AC31" i="81"/>
  <c r="E31" i="81" s="1"/>
  <c r="AD18" i="81"/>
  <c r="AC43" i="80"/>
  <c r="AC42" i="80"/>
  <c r="AC41" i="80"/>
  <c r="AC40" i="80"/>
  <c r="AC39" i="80"/>
  <c r="AC38" i="80"/>
  <c r="AC37" i="80"/>
  <c r="AC36" i="80"/>
  <c r="AC35" i="80"/>
  <c r="AC34" i="80"/>
  <c r="AC33" i="80"/>
  <c r="AC32" i="80"/>
  <c r="AC31" i="80"/>
  <c r="E31" i="80" s="1"/>
  <c r="AD18" i="80"/>
  <c r="AB44" i="80"/>
  <c r="AB48" i="80" s="1"/>
  <c r="AB53" i="80" s="1"/>
  <c r="Y49" i="75"/>
  <c r="Y51" i="75" s="1"/>
  <c r="Y50" i="75"/>
  <c r="Y22" i="75"/>
  <c r="AC43" i="75"/>
  <c r="AC42" i="75"/>
  <c r="AC41" i="75"/>
  <c r="AC40" i="75"/>
  <c r="AC39" i="75"/>
  <c r="AC38" i="75"/>
  <c r="AC37" i="75"/>
  <c r="AC36" i="75"/>
  <c r="AC35" i="75"/>
  <c r="AC34" i="75"/>
  <c r="AC33" i="75"/>
  <c r="AC32" i="75"/>
  <c r="AC31" i="75"/>
  <c r="E31" i="75" s="1"/>
  <c r="AD18" i="75"/>
  <c r="AB44" i="75"/>
  <c r="AB48" i="75" s="1"/>
  <c r="Y56" i="80" l="1"/>
  <c r="AA51" i="83"/>
  <c r="AA56" i="83" s="1"/>
  <c r="AA51" i="81"/>
  <c r="AA56" i="81" s="1"/>
  <c r="Z49" i="84"/>
  <c r="Z22" i="84"/>
  <c r="Z50" i="84"/>
  <c r="Z54" i="84" s="1"/>
  <c r="Z55" i="84" s="1"/>
  <c r="Y59" i="84"/>
  <c r="W17" i="82" s="1"/>
  <c r="V18" i="82"/>
  <c r="Z22" i="80"/>
  <c r="Z49" i="80"/>
  <c r="Y59" i="80"/>
  <c r="W15" i="82" s="1"/>
  <c r="Z50" i="80"/>
  <c r="Z54" i="80" s="1"/>
  <c r="Z55" i="80" s="1"/>
  <c r="Y59" i="75"/>
  <c r="AD43" i="84"/>
  <c r="AD41" i="84"/>
  <c r="AD39" i="84"/>
  <c r="AD37" i="84"/>
  <c r="AD35" i="84"/>
  <c r="AD33" i="84"/>
  <c r="AD42" i="84"/>
  <c r="AD40" i="84"/>
  <c r="AD38" i="84"/>
  <c r="AD36" i="84"/>
  <c r="AD34" i="84"/>
  <c r="AD32" i="84"/>
  <c r="E32" i="84" s="1"/>
  <c r="AE18" i="84"/>
  <c r="AC44" i="84"/>
  <c r="AC48" i="84" s="1"/>
  <c r="AC53" i="84" s="1"/>
  <c r="AD43" i="83"/>
  <c r="AD35" i="83"/>
  <c r="AD41" i="83"/>
  <c r="AD37" i="83"/>
  <c r="AD33" i="83"/>
  <c r="AE18" i="83"/>
  <c r="AD39" i="83"/>
  <c r="AD42" i="83"/>
  <c r="AD38" i="83"/>
  <c r="AD34" i="83"/>
  <c r="AD40" i="83"/>
  <c r="AD36" i="83"/>
  <c r="AD32" i="83"/>
  <c r="E32" i="83" s="1"/>
  <c r="AC44" i="83"/>
  <c r="AC48" i="83" s="1"/>
  <c r="AC53" i="83" s="1"/>
  <c r="AB49" i="83"/>
  <c r="AA59" i="83"/>
  <c r="Y16" i="82" s="1"/>
  <c r="AB50" i="83"/>
  <c r="AB54" i="83" s="1"/>
  <c r="AB55" i="83" s="1"/>
  <c r="AB22" i="83"/>
  <c r="AC44" i="81"/>
  <c r="AC48" i="81" s="1"/>
  <c r="AC53" i="81" s="1"/>
  <c r="AA59" i="81"/>
  <c r="Y14" i="82" s="1"/>
  <c r="AB50" i="81"/>
  <c r="AB54" i="81" s="1"/>
  <c r="AB55" i="81" s="1"/>
  <c r="AB49" i="81"/>
  <c r="AB51" i="81" s="1"/>
  <c r="AB56" i="81" s="1"/>
  <c r="AB22" i="81"/>
  <c r="AD43" i="81"/>
  <c r="AD42" i="81"/>
  <c r="AD41" i="81"/>
  <c r="AD40" i="81"/>
  <c r="AD39" i="81"/>
  <c r="AD38" i="81"/>
  <c r="AD37" i="81"/>
  <c r="AD36" i="81"/>
  <c r="AD35" i="81"/>
  <c r="AD34" i="81"/>
  <c r="AD33" i="81"/>
  <c r="AD32" i="81"/>
  <c r="E32" i="81" s="1"/>
  <c r="AE18" i="81"/>
  <c r="AE18" i="80"/>
  <c r="AD40" i="80"/>
  <c r="AD36" i="80"/>
  <c r="AD43" i="80"/>
  <c r="AD41" i="80"/>
  <c r="AD39" i="80"/>
  <c r="AD37" i="80"/>
  <c r="AD35" i="80"/>
  <c r="AD33" i="80"/>
  <c r="AD42" i="80"/>
  <c r="AD38" i="80"/>
  <c r="AD34" i="80"/>
  <c r="AD32" i="80"/>
  <c r="E32" i="80" s="1"/>
  <c r="AC44" i="80"/>
  <c r="AC48" i="80" s="1"/>
  <c r="AC53" i="80" s="1"/>
  <c r="AC44" i="75"/>
  <c r="AC48" i="75" s="1"/>
  <c r="Z49" i="75"/>
  <c r="Z50" i="75"/>
  <c r="Z22" i="75"/>
  <c r="AD43" i="75"/>
  <c r="AD42" i="75"/>
  <c r="AD41" i="75"/>
  <c r="AD40" i="75"/>
  <c r="AD39" i="75"/>
  <c r="AD38" i="75"/>
  <c r="AD37" i="75"/>
  <c r="AD36" i="75"/>
  <c r="AD35" i="75"/>
  <c r="AD34" i="75"/>
  <c r="AD33" i="75"/>
  <c r="AD32" i="75"/>
  <c r="E32" i="75" s="1"/>
  <c r="AE18" i="75"/>
  <c r="Z51" i="84" l="1"/>
  <c r="Z56" i="84" s="1"/>
  <c r="Z51" i="75"/>
  <c r="AB51" i="83"/>
  <c r="AB56" i="83" s="1"/>
  <c r="Z51" i="80"/>
  <c r="Z56" i="80" s="1"/>
  <c r="AA50" i="80"/>
  <c r="AA54" i="80" s="1"/>
  <c r="AA55" i="80" s="1"/>
  <c r="AA49" i="80"/>
  <c r="AA51" i="80" s="1"/>
  <c r="AA56" i="80" s="1"/>
  <c r="Z59" i="80"/>
  <c r="X15" i="82" s="1"/>
  <c r="AA22" i="80"/>
  <c r="Z59" i="75"/>
  <c r="AA50" i="84"/>
  <c r="AA54" i="84" s="1"/>
  <c r="AA55" i="84" s="1"/>
  <c r="AA22" i="84"/>
  <c r="AA49" i="84"/>
  <c r="Z59" i="84"/>
  <c r="X17" i="82" s="1"/>
  <c r="W18" i="82"/>
  <c r="AE43" i="84"/>
  <c r="AE41" i="84"/>
  <c r="AE39" i="84"/>
  <c r="AE37" i="84"/>
  <c r="AE35" i="84"/>
  <c r="AE33" i="84"/>
  <c r="E33" i="84" s="1"/>
  <c r="AE42" i="84"/>
  <c r="AE40" i="84"/>
  <c r="AE38" i="84"/>
  <c r="AE36" i="84"/>
  <c r="AE34" i="84"/>
  <c r="AF18" i="84"/>
  <c r="AD44" i="84"/>
  <c r="AD48" i="84" s="1"/>
  <c r="AD53" i="84" s="1"/>
  <c r="AE43" i="83"/>
  <c r="AE42" i="83"/>
  <c r="AE41" i="83"/>
  <c r="AE40" i="83"/>
  <c r="AE39" i="83"/>
  <c r="AE38" i="83"/>
  <c r="AE37" i="83"/>
  <c r="AE36" i="83"/>
  <c r="AE35" i="83"/>
  <c r="AE34" i="83"/>
  <c r="AE33" i="83"/>
  <c r="E33" i="83" s="1"/>
  <c r="AF18" i="83"/>
  <c r="AD44" i="83"/>
  <c r="AD48" i="83" s="1"/>
  <c r="AD53" i="83" s="1"/>
  <c r="AC49" i="83"/>
  <c r="AB59" i="83"/>
  <c r="Z16" i="82" s="1"/>
  <c r="AC22" i="83"/>
  <c r="AC50" i="83"/>
  <c r="AC54" i="83" s="1"/>
  <c r="AC55" i="83" s="1"/>
  <c r="AC49" i="81"/>
  <c r="AC50" i="81"/>
  <c r="AC54" i="81" s="1"/>
  <c r="AC55" i="81" s="1"/>
  <c r="AC22" i="81"/>
  <c r="AB59" i="81"/>
  <c r="Z14" i="82" s="1"/>
  <c r="AE43" i="81"/>
  <c r="AE42" i="81"/>
  <c r="AE41" i="81"/>
  <c r="AE40" i="81"/>
  <c r="AE39" i="81"/>
  <c r="AE38" i="81"/>
  <c r="AE37" i="81"/>
  <c r="AE36" i="81"/>
  <c r="AE35" i="81"/>
  <c r="AE34" i="81"/>
  <c r="AE33" i="81"/>
  <c r="E33" i="81" s="1"/>
  <c r="AF18" i="81"/>
  <c r="AD44" i="81"/>
  <c r="AD48" i="81" s="1"/>
  <c r="AD53" i="81" s="1"/>
  <c r="AD44" i="80"/>
  <c r="AD48" i="80" s="1"/>
  <c r="AD53" i="80" s="1"/>
  <c r="AF18" i="80"/>
  <c r="AE43" i="80"/>
  <c r="AE41" i="80"/>
  <c r="AE39" i="80"/>
  <c r="AE37" i="80"/>
  <c r="AE35" i="80"/>
  <c r="AE33" i="80"/>
  <c r="E33" i="80" s="1"/>
  <c r="AE42" i="80"/>
  <c r="AE40" i="80"/>
  <c r="AE38" i="80"/>
  <c r="AE36" i="80"/>
  <c r="AE34" i="80"/>
  <c r="AA49" i="75"/>
  <c r="AA22" i="75"/>
  <c r="AA50" i="75"/>
  <c r="AE43" i="75"/>
  <c r="AE42" i="75"/>
  <c r="AE41" i="75"/>
  <c r="AE40" i="75"/>
  <c r="AE39" i="75"/>
  <c r="AE38" i="75"/>
  <c r="AE37" i="75"/>
  <c r="AE36" i="75"/>
  <c r="AE35" i="75"/>
  <c r="AE34" i="75"/>
  <c r="AE33" i="75"/>
  <c r="E33" i="75" s="1"/>
  <c r="AF18" i="75"/>
  <c r="AD44" i="75"/>
  <c r="AD48" i="75" s="1"/>
  <c r="AA51" i="75" l="1"/>
  <c r="AA51" i="84"/>
  <c r="AA56" i="84" s="1"/>
  <c r="AC51" i="81"/>
  <c r="AC56" i="81" s="1"/>
  <c r="AC51" i="83"/>
  <c r="AC56" i="83" s="1"/>
  <c r="AB50" i="80"/>
  <c r="AB54" i="80" s="1"/>
  <c r="AB55" i="80" s="1"/>
  <c r="AB49" i="80"/>
  <c r="AA59" i="80"/>
  <c r="Y15" i="82" s="1"/>
  <c r="AB22" i="80"/>
  <c r="AA59" i="75"/>
  <c r="X18" i="82"/>
  <c r="AB50" i="84"/>
  <c r="AB54" i="84" s="1"/>
  <c r="AB55" i="84" s="1"/>
  <c r="AB49" i="84"/>
  <c r="AB51" i="84" s="1"/>
  <c r="AB56" i="84" s="1"/>
  <c r="AA59" i="84"/>
  <c r="Y17" i="82" s="1"/>
  <c r="AB22" i="84"/>
  <c r="AE44" i="84"/>
  <c r="AE48" i="84" s="1"/>
  <c r="AE53" i="84" s="1"/>
  <c r="AF43" i="84"/>
  <c r="AF42" i="84"/>
  <c r="AF41" i="84"/>
  <c r="AF40" i="84"/>
  <c r="AF39" i="84"/>
  <c r="AF38" i="84"/>
  <c r="AF37" i="84"/>
  <c r="AF36" i="84"/>
  <c r="AF35" i="84"/>
  <c r="AF34" i="84"/>
  <c r="E34" i="84" s="1"/>
  <c r="AG18" i="84"/>
  <c r="AF43" i="83"/>
  <c r="AF42" i="83"/>
  <c r="AF41" i="83"/>
  <c r="AF40" i="83"/>
  <c r="AF39" i="83"/>
  <c r="AF38" i="83"/>
  <c r="AF37" i="83"/>
  <c r="AF36" i="83"/>
  <c r="AF35" i="83"/>
  <c r="AF34" i="83"/>
  <c r="E34" i="83" s="1"/>
  <c r="AG18" i="83"/>
  <c r="AE44" i="83"/>
  <c r="AE48" i="83" s="1"/>
  <c r="AE53" i="83" s="1"/>
  <c r="AC59" i="83"/>
  <c r="AA16" i="82" s="1"/>
  <c r="AD50" i="83"/>
  <c r="AD54" i="83" s="1"/>
  <c r="AD55" i="83" s="1"/>
  <c r="AD49" i="83"/>
  <c r="AD22" i="83"/>
  <c r="AG18" i="81"/>
  <c r="AF43" i="81"/>
  <c r="AF42" i="81"/>
  <c r="AF41" i="81"/>
  <c r="AF40" i="81"/>
  <c r="AF39" i="81"/>
  <c r="AF38" i="81"/>
  <c r="AF37" i="81"/>
  <c r="AF36" i="81"/>
  <c r="AF35" i="81"/>
  <c r="AF34" i="81"/>
  <c r="E34" i="81" s="1"/>
  <c r="AE44" i="81"/>
  <c r="AE48" i="81" s="1"/>
  <c r="AE53" i="81" s="1"/>
  <c r="AD50" i="81"/>
  <c r="AD54" i="81" s="1"/>
  <c r="AD55" i="81" s="1"/>
  <c r="AD49" i="81"/>
  <c r="AD22" i="81"/>
  <c r="AC59" i="81"/>
  <c r="AA14" i="82" s="1"/>
  <c r="AE44" i="80"/>
  <c r="AE48" i="80" s="1"/>
  <c r="AE53" i="80" s="1"/>
  <c r="AF43" i="80"/>
  <c r="AF42" i="80"/>
  <c r="AF41" i="80"/>
  <c r="AF40" i="80"/>
  <c r="AF39" i="80"/>
  <c r="AF38" i="80"/>
  <c r="AF37" i="80"/>
  <c r="AF36" i="80"/>
  <c r="AF35" i="80"/>
  <c r="AF34" i="80"/>
  <c r="E34" i="80" s="1"/>
  <c r="AG18" i="80"/>
  <c r="AE44" i="75"/>
  <c r="AE48" i="75" s="1"/>
  <c r="AB49" i="75"/>
  <c r="AB51" i="75" s="1"/>
  <c r="AB50" i="75"/>
  <c r="AB22" i="75"/>
  <c r="AF43" i="75"/>
  <c r="AF41" i="75"/>
  <c r="AF39" i="75"/>
  <c r="AF37" i="75"/>
  <c r="AF35" i="75"/>
  <c r="AF40" i="75"/>
  <c r="AF36" i="75"/>
  <c r="AG18" i="75"/>
  <c r="AF42" i="75"/>
  <c r="AF38" i="75"/>
  <c r="AF34" i="75"/>
  <c r="E34" i="75" s="1"/>
  <c r="AB51" i="80" l="1"/>
  <c r="AB56" i="80" s="1"/>
  <c r="AD51" i="81"/>
  <c r="AD56" i="81" s="1"/>
  <c r="AD51" i="83"/>
  <c r="AD56" i="83" s="1"/>
  <c r="Y18" i="82"/>
  <c r="AB59" i="75"/>
  <c r="AC49" i="80"/>
  <c r="AB59" i="80"/>
  <c r="Z15" i="82" s="1"/>
  <c r="AC50" i="80"/>
  <c r="AC54" i="80" s="1"/>
  <c r="AC55" i="80" s="1"/>
  <c r="AC22" i="80"/>
  <c r="AC50" i="84"/>
  <c r="AC54" i="84" s="1"/>
  <c r="AC55" i="84" s="1"/>
  <c r="AC22" i="84"/>
  <c r="AC49" i="84"/>
  <c r="AB59" i="84"/>
  <c r="Z17" i="82" s="1"/>
  <c r="AG43" i="84"/>
  <c r="AG42" i="84"/>
  <c r="AG41" i="84"/>
  <c r="AG40" i="84"/>
  <c r="AG39" i="84"/>
  <c r="AG38" i="84"/>
  <c r="AG37" i="84"/>
  <c r="AG36" i="84"/>
  <c r="AG35" i="84"/>
  <c r="E35" i="84" s="1"/>
  <c r="AH18" i="84"/>
  <c r="AF44" i="84"/>
  <c r="AF48" i="84" s="1"/>
  <c r="AF53" i="84" s="1"/>
  <c r="AG43" i="83"/>
  <c r="AG42" i="83"/>
  <c r="AG41" i="83"/>
  <c r="AG40" i="83"/>
  <c r="AG39" i="83"/>
  <c r="AG38" i="83"/>
  <c r="AG37" i="83"/>
  <c r="AG36" i="83"/>
  <c r="AG35" i="83"/>
  <c r="E35" i="83" s="1"/>
  <c r="AH18" i="83"/>
  <c r="AF44" i="83"/>
  <c r="AF48" i="83" s="1"/>
  <c r="AF53" i="83" s="1"/>
  <c r="AE49" i="83"/>
  <c r="AD59" i="83"/>
  <c r="AB16" i="82" s="1"/>
  <c r="AE50" i="83"/>
  <c r="AE54" i="83" s="1"/>
  <c r="AE55" i="83" s="1"/>
  <c r="AE22" i="83"/>
  <c r="AE49" i="81"/>
  <c r="AD59" i="81"/>
  <c r="AB14" i="82" s="1"/>
  <c r="AE22" i="81"/>
  <c r="AE50" i="81"/>
  <c r="AE54" i="81" s="1"/>
  <c r="AE55" i="81" s="1"/>
  <c r="AF44" i="81"/>
  <c r="AF48" i="81" s="1"/>
  <c r="AF53" i="81" s="1"/>
  <c r="AH18" i="81"/>
  <c r="AG43" i="81"/>
  <c r="AG42" i="81"/>
  <c r="AG41" i="81"/>
  <c r="AG40" i="81"/>
  <c r="AG39" i="81"/>
  <c r="AG38" i="81"/>
  <c r="AG37" i="81"/>
  <c r="AG36" i="81"/>
  <c r="AG35" i="81"/>
  <c r="E35" i="81" s="1"/>
  <c r="AF44" i="80"/>
  <c r="AF48" i="80" s="1"/>
  <c r="AF53" i="80" s="1"/>
  <c r="AG43" i="80"/>
  <c r="AG42" i="80"/>
  <c r="AG41" i="80"/>
  <c r="AG40" i="80"/>
  <c r="AG39" i="80"/>
  <c r="AG38" i="80"/>
  <c r="AG37" i="80"/>
  <c r="AG36" i="80"/>
  <c r="AG35" i="80"/>
  <c r="E35" i="80" s="1"/>
  <c r="AH18" i="80"/>
  <c r="AG43" i="75"/>
  <c r="AG42" i="75"/>
  <c r="AG41" i="75"/>
  <c r="AG40" i="75"/>
  <c r="AG39" i="75"/>
  <c r="AG38" i="75"/>
  <c r="AG37" i="75"/>
  <c r="AG36" i="75"/>
  <c r="AG35" i="75"/>
  <c r="E35" i="75" s="1"/>
  <c r="AH18" i="75"/>
  <c r="AC50" i="75"/>
  <c r="AC49" i="75"/>
  <c r="AC22" i="75"/>
  <c r="AF44" i="75"/>
  <c r="AF48" i="75" s="1"/>
  <c r="AC51" i="84" l="1"/>
  <c r="AC56" i="84" s="1"/>
  <c r="AC51" i="75"/>
  <c r="AE51" i="83"/>
  <c r="AE56" i="83" s="1"/>
  <c r="AC51" i="80"/>
  <c r="AC56" i="80" s="1"/>
  <c r="AE51" i="81"/>
  <c r="AE56" i="81" s="1"/>
  <c r="Z18" i="82"/>
  <c r="AD49" i="84"/>
  <c r="AC59" i="84"/>
  <c r="AA17" i="82" s="1"/>
  <c r="AD22" i="84"/>
  <c r="AD50" i="84"/>
  <c r="AD54" i="84" s="1"/>
  <c r="AD55" i="84" s="1"/>
  <c r="AD49" i="80"/>
  <c r="AD50" i="80"/>
  <c r="AD54" i="80" s="1"/>
  <c r="AD55" i="80" s="1"/>
  <c r="AD22" i="80"/>
  <c r="AC59" i="80"/>
  <c r="AA15" i="82" s="1"/>
  <c r="AC59" i="75"/>
  <c r="AH43" i="84"/>
  <c r="AH42" i="84"/>
  <c r="AH41" i="84"/>
  <c r="AH40" i="84"/>
  <c r="AH39" i="84"/>
  <c r="AH38" i="84"/>
  <c r="AH37" i="84"/>
  <c r="AH36" i="84"/>
  <c r="E36" i="84" s="1"/>
  <c r="AI18" i="84"/>
  <c r="AG44" i="84"/>
  <c r="AG48" i="84" s="1"/>
  <c r="AG53" i="84" s="1"/>
  <c r="AH43" i="83"/>
  <c r="AH42" i="83"/>
  <c r="AH41" i="83"/>
  <c r="AH40" i="83"/>
  <c r="AH39" i="83"/>
  <c r="AH38" i="83"/>
  <c r="AH37" i="83"/>
  <c r="AH36" i="83"/>
  <c r="E36" i="83" s="1"/>
  <c r="AI18" i="83"/>
  <c r="AG44" i="83"/>
  <c r="AG48" i="83" s="1"/>
  <c r="AG53" i="83" s="1"/>
  <c r="AE59" i="83"/>
  <c r="AC16" i="82" s="1"/>
  <c r="AF50" i="83"/>
  <c r="AF54" i="83" s="1"/>
  <c r="AF55" i="83" s="1"/>
  <c r="AF22" i="83"/>
  <c r="AF49" i="83"/>
  <c r="AE59" i="81"/>
  <c r="AC14" i="82" s="1"/>
  <c r="AF49" i="81"/>
  <c r="AF50" i="81"/>
  <c r="AF54" i="81" s="1"/>
  <c r="AF55" i="81" s="1"/>
  <c r="AF22" i="81"/>
  <c r="AG44" i="81"/>
  <c r="AG48" i="81" s="1"/>
  <c r="AG53" i="81" s="1"/>
  <c r="AH43" i="81"/>
  <c r="AH42" i="81"/>
  <c r="AH41" i="81"/>
  <c r="AH40" i="81"/>
  <c r="AH39" i="81"/>
  <c r="AH38" i="81"/>
  <c r="AH37" i="81"/>
  <c r="AH36" i="81"/>
  <c r="E36" i="81" s="1"/>
  <c r="AI18" i="81"/>
  <c r="AG44" i="80"/>
  <c r="AG48" i="80" s="1"/>
  <c r="AG53" i="80" s="1"/>
  <c r="AH43" i="80"/>
  <c r="AH42" i="80"/>
  <c r="AH41" i="80"/>
  <c r="AH40" i="80"/>
  <c r="AH39" i="80"/>
  <c r="AH38" i="80"/>
  <c r="AH37" i="80"/>
  <c r="AH36" i="80"/>
  <c r="E36" i="80" s="1"/>
  <c r="AI18" i="80"/>
  <c r="AH43" i="75"/>
  <c r="AH42" i="75"/>
  <c r="AH41" i="75"/>
  <c r="AH40" i="75"/>
  <c r="AH39" i="75"/>
  <c r="AH38" i="75"/>
  <c r="AH37" i="75"/>
  <c r="AH36" i="75"/>
  <c r="E36" i="75" s="1"/>
  <c r="AI18" i="75"/>
  <c r="AD50" i="75"/>
  <c r="AD49" i="75"/>
  <c r="AD51" i="75" s="1"/>
  <c r="AD22" i="75"/>
  <c r="AG44" i="75"/>
  <c r="AG48" i="75" s="1"/>
  <c r="AD51" i="84" l="1"/>
  <c r="AD56" i="84" s="1"/>
  <c r="AF51" i="81"/>
  <c r="AF56" i="81" s="1"/>
  <c r="AD51" i="80"/>
  <c r="AD56" i="80" s="1"/>
  <c r="AF51" i="83"/>
  <c r="AF56" i="83" s="1"/>
  <c r="AD59" i="75"/>
  <c r="AA18" i="82"/>
  <c r="AE50" i="80"/>
  <c r="AE54" i="80" s="1"/>
  <c r="AE55" i="80" s="1"/>
  <c r="AE22" i="80"/>
  <c r="AE49" i="80"/>
  <c r="AD59" i="80"/>
  <c r="AB15" i="82" s="1"/>
  <c r="AE49" i="84"/>
  <c r="AD59" i="84"/>
  <c r="AB17" i="82" s="1"/>
  <c r="AE50" i="84"/>
  <c r="AE54" i="84" s="1"/>
  <c r="AE55" i="84" s="1"/>
  <c r="AE22" i="84"/>
  <c r="AI43" i="84"/>
  <c r="AI42" i="84"/>
  <c r="AI41" i="84"/>
  <c r="AI40" i="84"/>
  <c r="AI39" i="84"/>
  <c r="AI38" i="84"/>
  <c r="AI37" i="84"/>
  <c r="E37" i="84" s="1"/>
  <c r="AJ18" i="84"/>
  <c r="AH44" i="84"/>
  <c r="AH48" i="84" s="1"/>
  <c r="AH53" i="84" s="1"/>
  <c r="AI41" i="83"/>
  <c r="AI37" i="83"/>
  <c r="E37" i="83" s="1"/>
  <c r="AI42" i="83"/>
  <c r="AI38" i="83"/>
  <c r="AJ18" i="83"/>
  <c r="AI43" i="83"/>
  <c r="AI39" i="83"/>
  <c r="AI40" i="83"/>
  <c r="AH44" i="83"/>
  <c r="AH48" i="83" s="1"/>
  <c r="AH53" i="83" s="1"/>
  <c r="AF59" i="83"/>
  <c r="AD16" i="82" s="1"/>
  <c r="AG50" i="83"/>
  <c r="AG54" i="83" s="1"/>
  <c r="AG55" i="83" s="1"/>
  <c r="AG22" i="83"/>
  <c r="AG49" i="83"/>
  <c r="AI39" i="81"/>
  <c r="AJ18" i="81"/>
  <c r="AI41" i="81"/>
  <c r="AI43" i="81"/>
  <c r="AI38" i="81"/>
  <c r="AI40" i="81"/>
  <c r="AI42" i="81"/>
  <c r="AI37" i="81"/>
  <c r="E37" i="81" s="1"/>
  <c r="AF59" i="81"/>
  <c r="AD14" i="82" s="1"/>
  <c r="AG50" i="81"/>
  <c r="AG54" i="81" s="1"/>
  <c r="AG55" i="81" s="1"/>
  <c r="AG49" i="81"/>
  <c r="AG51" i="81" s="1"/>
  <c r="AG22" i="81"/>
  <c r="AH44" i="81"/>
  <c r="AH48" i="81" s="1"/>
  <c r="AH53" i="81" s="1"/>
  <c r="AH44" i="80"/>
  <c r="AH48" i="80" s="1"/>
  <c r="AH53" i="80" s="1"/>
  <c r="AI43" i="80"/>
  <c r="AI42" i="80"/>
  <c r="AI41" i="80"/>
  <c r="AI40" i="80"/>
  <c r="AI39" i="80"/>
  <c r="AI38" i="80"/>
  <c r="AI37" i="80"/>
  <c r="E37" i="80" s="1"/>
  <c r="AJ18" i="80"/>
  <c r="AI43" i="75"/>
  <c r="AI42" i="75"/>
  <c r="AI41" i="75"/>
  <c r="AI40" i="75"/>
  <c r="AI39" i="75"/>
  <c r="AI38" i="75"/>
  <c r="AI37" i="75"/>
  <c r="E37" i="75" s="1"/>
  <c r="AJ18" i="75"/>
  <c r="AE50" i="75"/>
  <c r="AE22" i="75"/>
  <c r="AE49" i="75"/>
  <c r="AH44" i="75"/>
  <c r="AH48" i="75" s="1"/>
  <c r="AG56" i="81" l="1"/>
  <c r="AE51" i="75"/>
  <c r="AG51" i="83"/>
  <c r="AG56" i="83" s="1"/>
  <c r="AE51" i="84"/>
  <c r="AE56" i="84" s="1"/>
  <c r="AE51" i="80"/>
  <c r="AE56" i="80" s="1"/>
  <c r="AF50" i="80"/>
  <c r="AF54" i="80" s="1"/>
  <c r="AF55" i="80" s="1"/>
  <c r="AF22" i="80"/>
  <c r="AE59" i="80"/>
  <c r="AC15" i="82" s="1"/>
  <c r="AF49" i="80"/>
  <c r="AB18" i="82"/>
  <c r="AF22" i="84"/>
  <c r="AF49" i="84"/>
  <c r="AE59" i="84"/>
  <c r="AC17" i="82" s="1"/>
  <c r="AF50" i="84"/>
  <c r="AF54" i="84" s="1"/>
  <c r="AF55" i="84" s="1"/>
  <c r="AE59" i="75"/>
  <c r="AJ43" i="84"/>
  <c r="AJ42" i="84"/>
  <c r="AJ41" i="84"/>
  <c r="AJ40" i="84"/>
  <c r="AJ39" i="84"/>
  <c r="AJ38" i="84"/>
  <c r="E38" i="84" s="1"/>
  <c r="AK18" i="84"/>
  <c r="AI44" i="84"/>
  <c r="AI44" i="83"/>
  <c r="AJ43" i="83"/>
  <c r="AJ42" i="83"/>
  <c r="AJ41" i="83"/>
  <c r="AJ40" i="83"/>
  <c r="AJ39" i="83"/>
  <c r="AJ38" i="83"/>
  <c r="E38" i="83" s="1"/>
  <c r="AK18" i="83"/>
  <c r="AG59" i="83"/>
  <c r="AE16" i="82" s="1"/>
  <c r="AH49" i="83"/>
  <c r="AH22" i="83"/>
  <c r="AH50" i="83"/>
  <c r="AH54" i="83" s="1"/>
  <c r="AH55" i="83" s="1"/>
  <c r="AI44" i="81"/>
  <c r="AG59" i="81"/>
  <c r="AE14" i="82" s="1"/>
  <c r="AH49" i="81"/>
  <c r="AH50" i="81"/>
  <c r="AH54" i="81" s="1"/>
  <c r="AH55" i="81" s="1"/>
  <c r="AH22" i="81"/>
  <c r="AJ43" i="81"/>
  <c r="AJ42" i="81"/>
  <c r="AJ41" i="81"/>
  <c r="AJ40" i="81"/>
  <c r="AJ39" i="81"/>
  <c r="AJ38" i="81"/>
  <c r="E38" i="81" s="1"/>
  <c r="AK18" i="81"/>
  <c r="AI44" i="80"/>
  <c r="AJ43" i="80"/>
  <c r="AJ42" i="80"/>
  <c r="AJ41" i="80"/>
  <c r="AJ40" i="80"/>
  <c r="AJ39" i="80"/>
  <c r="AJ38" i="80"/>
  <c r="E38" i="80" s="1"/>
  <c r="AK18" i="80"/>
  <c r="AI44" i="75"/>
  <c r="AF50" i="75"/>
  <c r="AF49" i="75"/>
  <c r="AF22" i="75"/>
  <c r="AJ43" i="75"/>
  <c r="AJ41" i="75"/>
  <c r="AJ39" i="75"/>
  <c r="AJ42" i="75"/>
  <c r="AJ40" i="75"/>
  <c r="AJ38" i="75"/>
  <c r="E38" i="75" s="1"/>
  <c r="AK18" i="75"/>
  <c r="AF51" i="75" l="1"/>
  <c r="AH51" i="83"/>
  <c r="AH56" i="83" s="1"/>
  <c r="AH51" i="81"/>
  <c r="AH56" i="81" s="1"/>
  <c r="AF51" i="80"/>
  <c r="AF56" i="80" s="1"/>
  <c r="AF51" i="84"/>
  <c r="AF56" i="84" s="1"/>
  <c r="AJ44" i="84"/>
  <c r="AJ48" i="84" s="1"/>
  <c r="AJ53" i="84" s="1"/>
  <c r="AG49" i="84"/>
  <c r="AG22" i="84"/>
  <c r="AF59" i="84"/>
  <c r="AD17" i="82" s="1"/>
  <c r="AG50" i="84"/>
  <c r="AG54" i="84" s="1"/>
  <c r="AG55" i="84" s="1"/>
  <c r="AF59" i="75"/>
  <c r="AF59" i="80"/>
  <c r="AD15" i="82" s="1"/>
  <c r="AG50" i="80"/>
  <c r="AG54" i="80" s="1"/>
  <c r="AG55" i="80" s="1"/>
  <c r="AG22" i="80"/>
  <c r="AG49" i="80"/>
  <c r="AC18" i="82"/>
  <c r="AJ44" i="83"/>
  <c r="AJ48" i="83" s="1"/>
  <c r="AJ53" i="83" s="1"/>
  <c r="AK43" i="84"/>
  <c r="AK42" i="84"/>
  <c r="AK41" i="84"/>
  <c r="AK40" i="84"/>
  <c r="AK39" i="84"/>
  <c r="E39" i="84" s="1"/>
  <c r="AL18" i="84"/>
  <c r="AI48" i="84"/>
  <c r="AI53" i="84" s="1"/>
  <c r="AI50" i="83"/>
  <c r="AI54" i="83" s="1"/>
  <c r="AI49" i="83"/>
  <c r="AH59" i="83"/>
  <c r="AF16" i="82" s="1"/>
  <c r="AI22" i="83"/>
  <c r="AK42" i="83"/>
  <c r="AK43" i="83"/>
  <c r="AK39" i="83"/>
  <c r="E39" i="83" s="1"/>
  <c r="AL18" i="83"/>
  <c r="AK41" i="83"/>
  <c r="AK40" i="83"/>
  <c r="AI48" i="83"/>
  <c r="AI53" i="83" s="1"/>
  <c r="AI50" i="81"/>
  <c r="AI54" i="81" s="1"/>
  <c r="AH59" i="81"/>
  <c r="AF14" i="82" s="1"/>
  <c r="AI22" i="81"/>
  <c r="AI49" i="81"/>
  <c r="AL18" i="81"/>
  <c r="AK43" i="81"/>
  <c r="AK42" i="81"/>
  <c r="AK41" i="81"/>
  <c r="AK40" i="81"/>
  <c r="AK39" i="81"/>
  <c r="E39" i="81" s="1"/>
  <c r="AJ44" i="81"/>
  <c r="AJ48" i="81" s="1"/>
  <c r="AJ53" i="81" s="1"/>
  <c r="AI48" i="81"/>
  <c r="AI53" i="81" s="1"/>
  <c r="AK43" i="80"/>
  <c r="AK42" i="80"/>
  <c r="AK41" i="80"/>
  <c r="AK40" i="80"/>
  <c r="AK39" i="80"/>
  <c r="E39" i="80" s="1"/>
  <c r="AL18" i="80"/>
  <c r="AJ44" i="80"/>
  <c r="AJ48" i="80" s="1"/>
  <c r="AJ53" i="80" s="1"/>
  <c r="AI48" i="80"/>
  <c r="AI53" i="80" s="1"/>
  <c r="AG49" i="75"/>
  <c r="AG51" i="75" s="1"/>
  <c r="AG50" i="75"/>
  <c r="AG22" i="75"/>
  <c r="AJ44" i="75"/>
  <c r="AJ48" i="75" s="1"/>
  <c r="AK43" i="75"/>
  <c r="AK42" i="75"/>
  <c r="AK41" i="75"/>
  <c r="AK40" i="75"/>
  <c r="AK39" i="75"/>
  <c r="E39" i="75" s="1"/>
  <c r="AL18" i="75"/>
  <c r="AI48" i="75"/>
  <c r="AI55" i="81" l="1"/>
  <c r="AI55" i="83"/>
  <c r="AG51" i="84"/>
  <c r="AG56" i="84" s="1"/>
  <c r="AI51" i="81"/>
  <c r="AI56" i="81" s="1"/>
  <c r="AI51" i="83"/>
  <c r="AG51" i="80"/>
  <c r="AG56" i="80" s="1"/>
  <c r="AH50" i="84"/>
  <c r="AH54" i="84" s="1"/>
  <c r="AH55" i="84" s="1"/>
  <c r="AH49" i="84"/>
  <c r="AH51" i="84" s="1"/>
  <c r="AH56" i="84" s="1"/>
  <c r="AH22" i="84"/>
  <c r="AG59" i="84"/>
  <c r="AE17" i="82" s="1"/>
  <c r="AG59" i="75"/>
  <c r="AG59" i="80"/>
  <c r="AE15" i="82" s="1"/>
  <c r="AH49" i="80"/>
  <c r="AH50" i="80"/>
  <c r="AH54" i="80" s="1"/>
  <c r="AH55" i="80" s="1"/>
  <c r="AH22" i="80"/>
  <c r="AD18" i="82"/>
  <c r="AK44" i="80"/>
  <c r="AK48" i="80" s="1"/>
  <c r="AK53" i="80" s="1"/>
  <c r="AK44" i="84"/>
  <c r="AK48" i="84" s="1"/>
  <c r="AK53" i="84" s="1"/>
  <c r="AL43" i="84"/>
  <c r="AL41" i="84"/>
  <c r="AL42" i="84"/>
  <c r="AL40" i="84"/>
  <c r="E40" i="84" s="1"/>
  <c r="AM18" i="84"/>
  <c r="AL42" i="83"/>
  <c r="AL43" i="83"/>
  <c r="AM18" i="83"/>
  <c r="AL40" i="83"/>
  <c r="E40" i="83" s="1"/>
  <c r="AL41" i="83"/>
  <c r="AJ49" i="83"/>
  <c r="AI59" i="83"/>
  <c r="AG16" i="82" s="1"/>
  <c r="AJ50" i="83"/>
  <c r="AJ54" i="83" s="1"/>
  <c r="AJ55" i="83" s="1"/>
  <c r="AJ22" i="83"/>
  <c r="AK44" i="83"/>
  <c r="AK48" i="83" s="1"/>
  <c r="AK53" i="83" s="1"/>
  <c r="AL43" i="81"/>
  <c r="AL42" i="81"/>
  <c r="AL41" i="81"/>
  <c r="AL40" i="81"/>
  <c r="E40" i="81" s="1"/>
  <c r="AM18" i="81"/>
  <c r="AI59" i="81"/>
  <c r="AG14" i="82" s="1"/>
  <c r="AJ22" i="81"/>
  <c r="AJ50" i="81"/>
  <c r="AJ54" i="81" s="1"/>
  <c r="AJ55" i="81" s="1"/>
  <c r="AJ49" i="81"/>
  <c r="AK44" i="81"/>
  <c r="AK48" i="81" s="1"/>
  <c r="AK53" i="81" s="1"/>
  <c r="AL43" i="80"/>
  <c r="AL41" i="80"/>
  <c r="AM18" i="80"/>
  <c r="AL42" i="80"/>
  <c r="AL40" i="80"/>
  <c r="E40" i="80" s="1"/>
  <c r="AH49" i="75"/>
  <c r="AH51" i="75" s="1"/>
  <c r="AH50" i="75"/>
  <c r="AH22" i="75"/>
  <c r="AL43" i="75"/>
  <c r="AL42" i="75"/>
  <c r="AL41" i="75"/>
  <c r="AL40" i="75"/>
  <c r="E40" i="75" s="1"/>
  <c r="AM18" i="75"/>
  <c r="AK44" i="75"/>
  <c r="AK48" i="75" s="1"/>
  <c r="AI56" i="83" l="1"/>
  <c r="AJ51" i="81"/>
  <c r="AJ56" i="81" s="1"/>
  <c r="AH51" i="80"/>
  <c r="AH56" i="80" s="1"/>
  <c r="AJ51" i="83"/>
  <c r="AJ56" i="83" s="1"/>
  <c r="AH59" i="75"/>
  <c r="AI49" i="84"/>
  <c r="AH59" i="84"/>
  <c r="AF17" i="82" s="1"/>
  <c r="AI22" i="84"/>
  <c r="AI50" i="84"/>
  <c r="AI54" i="84" s="1"/>
  <c r="AI55" i="84" s="1"/>
  <c r="AI22" i="80"/>
  <c r="AI49" i="80"/>
  <c r="AI50" i="80"/>
  <c r="AI54" i="80" s="1"/>
  <c r="AI55" i="80" s="1"/>
  <c r="AH59" i="80"/>
  <c r="AF15" i="82" s="1"/>
  <c r="AE18" i="82"/>
  <c r="AM42" i="84"/>
  <c r="AM41" i="84"/>
  <c r="E41" i="84" s="1"/>
  <c r="AN18" i="84"/>
  <c r="AM43" i="84"/>
  <c r="AL44" i="84"/>
  <c r="AL48" i="84" s="1"/>
  <c r="AL53" i="84" s="1"/>
  <c r="AK49" i="83"/>
  <c r="AJ59" i="83"/>
  <c r="AH16" i="82" s="1"/>
  <c r="AK50" i="83"/>
  <c r="AK54" i="83" s="1"/>
  <c r="AK55" i="83" s="1"/>
  <c r="AK22" i="83"/>
  <c r="AL44" i="83"/>
  <c r="AL48" i="83" s="1"/>
  <c r="AL53" i="83" s="1"/>
  <c r="AM43" i="83"/>
  <c r="AM42" i="83"/>
  <c r="AM41" i="83"/>
  <c r="E41" i="83" s="1"/>
  <c r="AN18" i="83"/>
  <c r="AM43" i="81"/>
  <c r="AM42" i="81"/>
  <c r="AM41" i="81"/>
  <c r="E41" i="81" s="1"/>
  <c r="AN18" i="81"/>
  <c r="AL44" i="81"/>
  <c r="AL48" i="81" s="1"/>
  <c r="AL53" i="81" s="1"/>
  <c r="AK49" i="81"/>
  <c r="AK50" i="81"/>
  <c r="AK54" i="81" s="1"/>
  <c r="AK55" i="81" s="1"/>
  <c r="AJ59" i="81"/>
  <c r="AH14" i="82" s="1"/>
  <c r="AK22" i="81"/>
  <c r="AN18" i="80"/>
  <c r="AM42" i="80"/>
  <c r="AM43" i="80"/>
  <c r="AM41" i="80"/>
  <c r="E41" i="80" s="1"/>
  <c r="AL44" i="80"/>
  <c r="AL48" i="80" s="1"/>
  <c r="AL53" i="80" s="1"/>
  <c r="AI49" i="75"/>
  <c r="AI51" i="75" s="1"/>
  <c r="AI22" i="75"/>
  <c r="AI50" i="75"/>
  <c r="AM43" i="75"/>
  <c r="AM42" i="75"/>
  <c r="AM41" i="75"/>
  <c r="E41" i="75" s="1"/>
  <c r="AN18" i="75"/>
  <c r="AL44" i="75"/>
  <c r="AL48" i="75" s="1"/>
  <c r="AI51" i="84" l="1"/>
  <c r="AI56" i="84" s="1"/>
  <c r="AK51" i="83"/>
  <c r="AK56" i="83" s="1"/>
  <c r="AK51" i="81"/>
  <c r="AK56" i="81" s="1"/>
  <c r="AI51" i="80"/>
  <c r="AI56" i="80" s="1"/>
  <c r="AM44" i="81"/>
  <c r="AM48" i="81" s="1"/>
  <c r="AM53" i="81" s="1"/>
  <c r="AI59" i="75"/>
  <c r="AM44" i="75"/>
  <c r="AM48" i="75" s="1"/>
  <c r="AM44" i="80"/>
  <c r="AM48" i="80" s="1"/>
  <c r="AM53" i="80" s="1"/>
  <c r="AM44" i="83"/>
  <c r="AM48" i="83" s="1"/>
  <c r="AM53" i="83" s="1"/>
  <c r="AI59" i="80"/>
  <c r="AG15" i="82" s="1"/>
  <c r="AJ50" i="80"/>
  <c r="AJ54" i="80" s="1"/>
  <c r="AJ55" i="80" s="1"/>
  <c r="AJ49" i="80"/>
  <c r="AJ22" i="80"/>
  <c r="AJ49" i="84"/>
  <c r="AI59" i="84"/>
  <c r="AG17" i="82" s="1"/>
  <c r="AJ22" i="84"/>
  <c r="AJ50" i="84"/>
  <c r="AJ54" i="84" s="1"/>
  <c r="AJ55" i="84" s="1"/>
  <c r="AF18" i="82"/>
  <c r="AN43" i="84"/>
  <c r="AN42" i="84"/>
  <c r="E42" i="84" s="1"/>
  <c r="AO18" i="84"/>
  <c r="AO43" i="84" s="1"/>
  <c r="AM44" i="84"/>
  <c r="AM48" i="84" s="1"/>
  <c r="AM53" i="84" s="1"/>
  <c r="AN43" i="83"/>
  <c r="AN42" i="83"/>
  <c r="E42" i="83" s="1"/>
  <c r="AO18" i="83"/>
  <c r="AO43" i="83" s="1"/>
  <c r="AK59" i="83"/>
  <c r="AI16" i="82" s="1"/>
  <c r="AL50" i="83"/>
  <c r="AL54" i="83" s="1"/>
  <c r="AL55" i="83" s="1"/>
  <c r="AL49" i="83"/>
  <c r="AL22" i="83"/>
  <c r="AN43" i="81"/>
  <c r="AN42" i="81"/>
  <c r="E42" i="81" s="1"/>
  <c r="AO18" i="81"/>
  <c r="AO43" i="81" s="1"/>
  <c r="AL50" i="81"/>
  <c r="AL54" i="81" s="1"/>
  <c r="AL55" i="81" s="1"/>
  <c r="AK59" i="81"/>
  <c r="AI14" i="82" s="1"/>
  <c r="AL22" i="81"/>
  <c r="AL49" i="81"/>
  <c r="AN43" i="80"/>
  <c r="AN42" i="80"/>
  <c r="E42" i="80" s="1"/>
  <c r="AO18" i="80"/>
  <c r="AO43" i="80" s="1"/>
  <c r="AJ49" i="75"/>
  <c r="AJ50" i="75"/>
  <c r="AJ22" i="75"/>
  <c r="AJ59" i="75" s="1"/>
  <c r="AN43" i="75"/>
  <c r="AN42" i="75"/>
  <c r="E42" i="75" s="1"/>
  <c r="AO18" i="75"/>
  <c r="AO43" i="75" s="1"/>
  <c r="AJ51" i="80" l="1"/>
  <c r="AJ56" i="80" s="1"/>
  <c r="AJ51" i="75"/>
  <c r="AO44" i="75"/>
  <c r="E43" i="75"/>
  <c r="AL51" i="81"/>
  <c r="AL56" i="81" s="1"/>
  <c r="AL51" i="83"/>
  <c r="AL56" i="83" s="1"/>
  <c r="AJ51" i="84"/>
  <c r="AJ56" i="84" s="1"/>
  <c r="AO44" i="84"/>
  <c r="E43" i="84"/>
  <c r="AO44" i="81"/>
  <c r="E43" i="81"/>
  <c r="AO44" i="80"/>
  <c r="E43" i="80"/>
  <c r="AO44" i="83"/>
  <c r="E43" i="83"/>
  <c r="AG18" i="82"/>
  <c r="AJ59" i="80"/>
  <c r="AH15" i="82" s="1"/>
  <c r="AK49" i="80"/>
  <c r="AK50" i="80"/>
  <c r="AK54" i="80" s="1"/>
  <c r="AK55" i="80" s="1"/>
  <c r="AK22" i="80"/>
  <c r="AK49" i="84"/>
  <c r="AJ59" i="84"/>
  <c r="AH17" i="82" s="1"/>
  <c r="AK50" i="84"/>
  <c r="AK54" i="84" s="1"/>
  <c r="AK55" i="84" s="1"/>
  <c r="AK22" i="84"/>
  <c r="AN44" i="83"/>
  <c r="AN48" i="83" s="1"/>
  <c r="AN53" i="83" s="1"/>
  <c r="AH18" i="82"/>
  <c r="AN44" i="84"/>
  <c r="AN48" i="84" s="1"/>
  <c r="AN53" i="84" s="1"/>
  <c r="AM49" i="83"/>
  <c r="AL59" i="83"/>
  <c r="AJ16" i="82" s="1"/>
  <c r="AM50" i="83"/>
  <c r="AM54" i="83" s="1"/>
  <c r="AM55" i="83" s="1"/>
  <c r="AM22" i="83"/>
  <c r="AN44" i="81"/>
  <c r="AN48" i="81" s="1"/>
  <c r="AN53" i="81" s="1"/>
  <c r="AM49" i="81"/>
  <c r="AL59" i="81"/>
  <c r="AJ14" i="82" s="1"/>
  <c r="AM22" i="81"/>
  <c r="AM50" i="81"/>
  <c r="AM54" i="81" s="1"/>
  <c r="AM55" i="81" s="1"/>
  <c r="AN44" i="80"/>
  <c r="AN48" i="80" s="1"/>
  <c r="AN53" i="80" s="1"/>
  <c r="AK22" i="75"/>
  <c r="AK59" i="75" s="1"/>
  <c r="AK50" i="75"/>
  <c r="AK49" i="75"/>
  <c r="AK51" i="75" s="1"/>
  <c r="AN44" i="75"/>
  <c r="AN48" i="75" s="1"/>
  <c r="AO48" i="75" l="1"/>
  <c r="E48" i="75" s="1"/>
  <c r="E44" i="75"/>
  <c r="AK51" i="84"/>
  <c r="AK56" i="84" s="1"/>
  <c r="AK51" i="80"/>
  <c r="AK56" i="80" s="1"/>
  <c r="AM51" i="83"/>
  <c r="AM56" i="83" s="1"/>
  <c r="AM51" i="81"/>
  <c r="AM56" i="81" s="1"/>
  <c r="AO48" i="81"/>
  <c r="AO53" i="81" s="1"/>
  <c r="E53" i="81" s="1"/>
  <c r="E44" i="81"/>
  <c r="AO48" i="83"/>
  <c r="AO53" i="83" s="1"/>
  <c r="E53" i="83" s="1"/>
  <c r="E44" i="83"/>
  <c r="AO48" i="84"/>
  <c r="AO53" i="84" s="1"/>
  <c r="E53" i="84" s="1"/>
  <c r="E44" i="84"/>
  <c r="AO48" i="80"/>
  <c r="AO53" i="80" s="1"/>
  <c r="E53" i="80" s="1"/>
  <c r="E44" i="80"/>
  <c r="AL49" i="84"/>
  <c r="AK59" i="84"/>
  <c r="AI17" i="82" s="1"/>
  <c r="AL50" i="84"/>
  <c r="AL54" i="84" s="1"/>
  <c r="AL55" i="84" s="1"/>
  <c r="AL22" i="84"/>
  <c r="AI18" i="82"/>
  <c r="AL22" i="80"/>
  <c r="AL49" i="80"/>
  <c r="AK59" i="80"/>
  <c r="AI15" i="82" s="1"/>
  <c r="AL50" i="80"/>
  <c r="AL54" i="80" s="1"/>
  <c r="AL55" i="80" s="1"/>
  <c r="AM59" i="83"/>
  <c r="AK16" i="82" s="1"/>
  <c r="AN50" i="83"/>
  <c r="AN54" i="83" s="1"/>
  <c r="AN55" i="83" s="1"/>
  <c r="AN49" i="83"/>
  <c r="AN22" i="83"/>
  <c r="AM59" i="81"/>
  <c r="AK14" i="82" s="1"/>
  <c r="AN50" i="81"/>
  <c r="AN54" i="81" s="1"/>
  <c r="AN55" i="81" s="1"/>
  <c r="AN49" i="81"/>
  <c r="AN22" i="81"/>
  <c r="AL50" i="75"/>
  <c r="AL49" i="75"/>
  <c r="AL51" i="75" s="1"/>
  <c r="AL22" i="75"/>
  <c r="AL59" i="75" s="1"/>
  <c r="AN51" i="81" l="1"/>
  <c r="AN56" i="81" s="1"/>
  <c r="AN51" i="83"/>
  <c r="AN56" i="83" s="1"/>
  <c r="AL51" i="84"/>
  <c r="AL56" i="84" s="1"/>
  <c r="AL51" i="80"/>
  <c r="AL56" i="80" s="1"/>
  <c r="E48" i="84"/>
  <c r="E48" i="83"/>
  <c r="E48" i="80"/>
  <c r="E48" i="81"/>
  <c r="AL59" i="84"/>
  <c r="AJ17" i="82" s="1"/>
  <c r="AM50" i="84"/>
  <c r="AM54" i="84" s="1"/>
  <c r="AM55" i="84" s="1"/>
  <c r="AM22" i="84"/>
  <c r="AM49" i="84"/>
  <c r="AL59" i="80"/>
  <c r="AJ15" i="82" s="1"/>
  <c r="AM50" i="80"/>
  <c r="AM54" i="80" s="1"/>
  <c r="AM55" i="80" s="1"/>
  <c r="AM22" i="80"/>
  <c r="AM49" i="80"/>
  <c r="AJ18" i="82"/>
  <c r="AN59" i="83"/>
  <c r="AL16" i="82" s="1"/>
  <c r="AO50" i="83"/>
  <c r="AO49" i="83"/>
  <c r="AO22" i="83"/>
  <c r="AO59" i="83" s="1"/>
  <c r="AM16" i="82" s="1"/>
  <c r="AN59" i="81"/>
  <c r="AL14" i="82" s="1"/>
  <c r="AO50" i="81"/>
  <c r="AO49" i="81"/>
  <c r="AO22" i="81"/>
  <c r="AO59" i="81" s="1"/>
  <c r="AM14" i="82" s="1"/>
  <c r="AM50" i="75"/>
  <c r="AM22" i="75"/>
  <c r="AM59" i="75" s="1"/>
  <c r="AM49" i="75"/>
  <c r="AM51" i="75" s="1"/>
  <c r="E50" i="81" l="1"/>
  <c r="AO54" i="81"/>
  <c r="E50" i="83"/>
  <c r="AO54" i="83"/>
  <c r="AM51" i="84"/>
  <c r="AM56" i="84" s="1"/>
  <c r="E49" i="81"/>
  <c r="AO51" i="81"/>
  <c r="E49" i="83"/>
  <c r="AO51" i="83"/>
  <c r="AM51" i="80"/>
  <c r="AM56" i="80" s="1"/>
  <c r="AN49" i="84"/>
  <c r="AM59" i="84"/>
  <c r="AK17" i="82" s="1"/>
  <c r="AN50" i="84"/>
  <c r="AN54" i="84" s="1"/>
  <c r="AN55" i="84" s="1"/>
  <c r="AN22" i="84"/>
  <c r="AN49" i="80"/>
  <c r="AM59" i="80"/>
  <c r="AK15" i="82" s="1"/>
  <c r="AN50" i="80"/>
  <c r="AN54" i="80" s="1"/>
  <c r="AN55" i="80" s="1"/>
  <c r="AN22" i="80"/>
  <c r="AK18" i="82"/>
  <c r="AN50" i="75"/>
  <c r="AN49" i="75"/>
  <c r="AN51" i="75" s="1"/>
  <c r="AN22" i="75"/>
  <c r="AN59" i="75" s="1"/>
  <c r="AL18" i="82" s="1"/>
  <c r="AO55" i="83" l="1"/>
  <c r="E55" i="83" s="1"/>
  <c r="E54" i="83"/>
  <c r="AO55" i="81"/>
  <c r="E55" i="81" s="1"/>
  <c r="E54" i="81"/>
  <c r="AO56" i="81"/>
  <c r="AN51" i="84"/>
  <c r="AN56" i="84" s="1"/>
  <c r="AN51" i="80"/>
  <c r="AN56" i="80" s="1"/>
  <c r="AN59" i="80"/>
  <c r="AL15" i="82" s="1"/>
  <c r="AO50" i="80"/>
  <c r="AO54" i="80" s="1"/>
  <c r="AO49" i="80"/>
  <c r="AO22" i="80"/>
  <c r="AO59" i="80" s="1"/>
  <c r="AM15" i="82" s="1"/>
  <c r="AN59" i="84"/>
  <c r="AL17" i="82" s="1"/>
  <c r="AO50" i="84"/>
  <c r="AO54" i="84" s="1"/>
  <c r="AO49" i="84"/>
  <c r="AO22" i="84"/>
  <c r="AO59" i="84" s="1"/>
  <c r="AM17" i="82" s="1"/>
  <c r="AO49" i="75"/>
  <c r="AO50" i="75"/>
  <c r="AO22" i="75"/>
  <c r="AO59" i="75" s="1"/>
  <c r="AM18" i="82" s="1"/>
  <c r="AO56" i="83" l="1"/>
  <c r="AO55" i="80"/>
  <c r="E54" i="80"/>
  <c r="AO55" i="84"/>
  <c r="E54" i="84"/>
  <c r="E49" i="75"/>
  <c r="AO51" i="75"/>
  <c r="E55" i="75"/>
  <c r="E50" i="75"/>
  <c r="E49" i="84"/>
  <c r="AO51" i="84"/>
  <c r="E49" i="80"/>
  <c r="AO51" i="80"/>
  <c r="E50" i="84"/>
  <c r="E55" i="84"/>
  <c r="E50" i="80"/>
  <c r="E55" i="80"/>
  <c r="AO56" i="80" l="1"/>
  <c r="AO56" i="84"/>
  <c r="J6" i="1" l="1"/>
  <c r="K6" i="1" s="1"/>
  <c r="J5" i="1"/>
  <c r="K5" i="1" s="1"/>
  <c r="J4" i="1"/>
  <c r="K4" i="1" s="1"/>
  <c r="D6" i="82" l="1"/>
  <c r="D11" i="82" s="1"/>
  <c r="D4" i="82"/>
  <c r="D9" i="82" s="1"/>
  <c r="D7" i="82"/>
  <c r="D12" i="82" s="1"/>
  <c r="D5" i="82"/>
  <c r="D10" i="82" s="1"/>
  <c r="D22" i="82"/>
  <c r="D21" i="82"/>
  <c r="D20" i="82"/>
  <c r="D23" i="82"/>
  <c r="F58" i="83" l="1"/>
  <c r="F58" i="81"/>
  <c r="F58" i="80"/>
  <c r="F58" i="84"/>
  <c r="H58" i="84"/>
  <c r="F7" i="82"/>
  <c r="J22" i="82"/>
  <c r="I58" i="84"/>
  <c r="M20" i="82"/>
  <c r="M58" i="81"/>
  <c r="G23" i="82"/>
  <c r="H23" i="82"/>
  <c r="J58" i="83"/>
  <c r="K20" i="82"/>
  <c r="O20" i="82"/>
  <c r="L58" i="84"/>
  <c r="F21" i="82"/>
  <c r="K58" i="81"/>
  <c r="L20" i="82"/>
  <c r="M22" i="82"/>
  <c r="J7" i="82"/>
  <c r="N22" i="82"/>
  <c r="G22" i="82"/>
  <c r="I20" i="82"/>
  <c r="H5" i="82"/>
  <c r="I6" i="82"/>
  <c r="J23" i="82"/>
  <c r="J58" i="84"/>
  <c r="H7" i="82"/>
  <c r="I21" i="82"/>
  <c r="M23" i="82"/>
  <c r="M58" i="84"/>
  <c r="F22" i="82"/>
  <c r="G4" i="82"/>
  <c r="H58" i="81"/>
  <c r="F4" i="82"/>
  <c r="H21" i="82"/>
  <c r="I58" i="80"/>
  <c r="G5" i="82"/>
  <c r="G6" i="82"/>
  <c r="L22" i="82"/>
  <c r="M58" i="83"/>
  <c r="I7" i="82"/>
  <c r="K23" i="82"/>
  <c r="J21" i="82"/>
  <c r="N20" i="82"/>
  <c r="M21" i="82"/>
  <c r="L21" i="82"/>
  <c r="N58" i="84"/>
  <c r="F20" i="82"/>
  <c r="F23" i="82"/>
  <c r="H20" i="82"/>
  <c r="H22" i="82"/>
  <c r="G20" i="82"/>
  <c r="F6" i="82"/>
  <c r="J20" i="82"/>
  <c r="G21" i="82"/>
  <c r="I22" i="82"/>
  <c r="E7" i="82"/>
  <c r="E6" i="82"/>
  <c r="G58" i="80"/>
  <c r="F5" i="82"/>
  <c r="H58" i="80"/>
  <c r="J6" i="82"/>
  <c r="K22" i="82"/>
  <c r="J58" i="81"/>
  <c r="I23" i="82"/>
  <c r="K21" i="82"/>
  <c r="L23" i="82"/>
  <c r="I5" i="82"/>
  <c r="J4" i="82"/>
  <c r="J5" i="82"/>
  <c r="L58" i="80"/>
  <c r="N58" i="80"/>
  <c r="K5" i="82"/>
  <c r="L4" i="82"/>
  <c r="L6" i="82"/>
  <c r="N58" i="83"/>
  <c r="O23" i="82"/>
  <c r="Q20" i="82"/>
  <c r="P22" i="82"/>
  <c r="P58" i="83"/>
  <c r="N21" i="82"/>
  <c r="N6" i="82"/>
  <c r="Y58" i="81"/>
  <c r="W4" i="82"/>
  <c r="AC23" i="82"/>
  <c r="AE23" i="82"/>
  <c r="AK20" i="82"/>
  <c r="O22" i="82"/>
  <c r="M6" i="82"/>
  <c r="Q58" i="83"/>
  <c r="O6" i="82"/>
  <c r="R20" i="82"/>
  <c r="R21" i="82"/>
  <c r="U22" i="82"/>
  <c r="W23" i="82"/>
  <c r="AA58" i="83"/>
  <c r="Y58" i="84"/>
  <c r="W7" i="82"/>
  <c r="AE58" i="84"/>
  <c r="AF6" i="82"/>
  <c r="AG58" i="84"/>
  <c r="AI22" i="82"/>
  <c r="AG6" i="82"/>
  <c r="AJ6" i="82"/>
  <c r="AM58" i="81"/>
  <c r="AK4" i="82"/>
  <c r="AK5" i="82"/>
  <c r="E20" i="82"/>
  <c r="E51" i="81"/>
  <c r="M5" i="82"/>
  <c r="P58" i="84"/>
  <c r="R58" i="84"/>
  <c r="S4" i="82"/>
  <c r="X22" i="82"/>
  <c r="Y4" i="82"/>
  <c r="X58" i="80"/>
  <c r="AB58" i="81"/>
  <c r="AA58" i="84"/>
  <c r="AB58" i="84"/>
  <c r="Z7" i="82"/>
  <c r="AC58" i="84"/>
  <c r="AC4" i="82"/>
  <c r="AD22" i="82"/>
  <c r="AK58" i="81"/>
  <c r="AI23" i="82"/>
  <c r="AK23" i="82"/>
  <c r="M4" i="82"/>
  <c r="P21" i="82"/>
  <c r="T20" i="82"/>
  <c r="Q58" i="81"/>
  <c r="P5" i="82"/>
  <c r="U58" i="84"/>
  <c r="S7" i="82"/>
  <c r="T7" i="82"/>
  <c r="X6" i="82"/>
  <c r="X23" i="82"/>
  <c r="W5" i="82"/>
  <c r="Y58" i="80"/>
  <c r="X58" i="81"/>
  <c r="AB20" i="82"/>
  <c r="AD58" i="80"/>
  <c r="AB5" i="82"/>
  <c r="AF58" i="83"/>
  <c r="AE6" i="82"/>
  <c r="AG58" i="80"/>
  <c r="AF20" i="82"/>
  <c r="AI20" i="82"/>
  <c r="AJ22" i="82"/>
  <c r="AF21" i="82"/>
  <c r="AJ4" i="82"/>
  <c r="AI5" i="82"/>
  <c r="AK58" i="80"/>
  <c r="AJ21" i="82"/>
  <c r="AM58" i="83"/>
  <c r="AK6" i="82"/>
  <c r="M7" i="82"/>
  <c r="P58" i="80"/>
  <c r="R6" i="82"/>
  <c r="S6" i="82"/>
  <c r="T6" i="82"/>
  <c r="V58" i="83"/>
  <c r="T21" i="82"/>
  <c r="S58" i="83"/>
  <c r="T58" i="84"/>
  <c r="R7" i="82"/>
  <c r="Y21" i="82"/>
  <c r="AA23" i="82"/>
  <c r="AA21" i="82"/>
  <c r="AB22" i="82"/>
  <c r="AB4" i="82"/>
  <c r="AC22" i="82"/>
  <c r="AE20" i="82"/>
  <c r="AE58" i="80"/>
  <c r="AH58" i="81"/>
  <c r="AH58" i="84"/>
  <c r="AH21" i="82"/>
  <c r="AH22" i="82"/>
  <c r="AK22" i="82"/>
  <c r="AG5" i="82"/>
  <c r="AJ58" i="80"/>
  <c r="AH5" i="82"/>
  <c r="AJ5" i="82"/>
  <c r="P4" i="82"/>
  <c r="P23" i="82"/>
  <c r="S20" i="82"/>
  <c r="O5" i="82"/>
  <c r="Q23" i="82"/>
  <c r="R22" i="82"/>
  <c r="S23" i="82"/>
  <c r="S22" i="82"/>
  <c r="S21" i="82"/>
  <c r="U21" i="82"/>
  <c r="T58" i="81"/>
  <c r="X20" i="82"/>
  <c r="V22" i="82"/>
  <c r="W22" i="82"/>
  <c r="T4" i="82"/>
  <c r="Y20" i="82"/>
  <c r="W21" i="82"/>
  <c r="Z22" i="82"/>
  <c r="X58" i="83"/>
  <c r="AB58" i="83"/>
  <c r="Z6" i="82"/>
  <c r="Z58" i="80"/>
  <c r="AA58" i="80"/>
  <c r="Y5" i="82"/>
  <c r="Z5" i="82"/>
  <c r="AA6" i="82"/>
  <c r="AD58" i="83"/>
  <c r="AB7" i="82"/>
  <c r="AE58" i="83"/>
  <c r="AD21" i="82"/>
  <c r="AF22" i="82"/>
  <c r="AD5" i="82"/>
  <c r="AD7" i="82"/>
  <c r="AF58" i="84"/>
  <c r="AJ20" i="82"/>
  <c r="AG4" i="82"/>
  <c r="AH4" i="82"/>
  <c r="AH6" i="82"/>
  <c r="AG23" i="82"/>
  <c r="AK21" i="82"/>
  <c r="AL22" i="82"/>
  <c r="N23" i="82"/>
  <c r="Q22" i="82"/>
  <c r="P20" i="82"/>
  <c r="O21" i="82"/>
  <c r="S58" i="81"/>
  <c r="Q21" i="82"/>
  <c r="N4" i="82"/>
  <c r="R23" i="82"/>
  <c r="T22" i="82"/>
  <c r="S58" i="80"/>
  <c r="R5" i="82"/>
  <c r="U20" i="82"/>
  <c r="P6" i="82"/>
  <c r="T23" i="82"/>
  <c r="V20" i="82"/>
  <c r="S5" i="82"/>
  <c r="U58" i="80"/>
  <c r="W20" i="82"/>
  <c r="U23" i="82"/>
  <c r="V21" i="82"/>
  <c r="V23" i="82"/>
  <c r="Y22" i="82"/>
  <c r="U7" i="82"/>
  <c r="U4" i="82"/>
  <c r="X21" i="82"/>
  <c r="Z20" i="82"/>
  <c r="V7" i="82"/>
  <c r="Y23" i="82"/>
  <c r="AA22" i="82"/>
  <c r="Z23" i="82"/>
  <c r="Y58" i="83"/>
  <c r="X7" i="82"/>
  <c r="AA20" i="82"/>
  <c r="Z21" i="82"/>
  <c r="AC20" i="82"/>
  <c r="AD20" i="82"/>
  <c r="AB21" i="82"/>
  <c r="AB23" i="82"/>
  <c r="AC21" i="82"/>
  <c r="AE22" i="82"/>
  <c r="AF58" i="81"/>
  <c r="AD4" i="82"/>
  <c r="AE21" i="82"/>
  <c r="AE4" i="82"/>
  <c r="AG58" i="81"/>
  <c r="AF23" i="82"/>
  <c r="AD23" i="82"/>
  <c r="AG22" i="82"/>
  <c r="AH23" i="82"/>
  <c r="AG20" i="82"/>
  <c r="AH20" i="82"/>
  <c r="AG21" i="82"/>
  <c r="AI21" i="82"/>
  <c r="AG7" i="82"/>
  <c r="AL20" i="82"/>
  <c r="AI7" i="82"/>
  <c r="E22" i="82"/>
  <c r="E51" i="83"/>
  <c r="AJ23" i="82"/>
  <c r="E21" i="82"/>
  <c r="E51" i="80"/>
  <c r="AM58" i="84"/>
  <c r="AK7" i="82"/>
  <c r="AM21" i="82"/>
  <c r="AO58" i="80"/>
  <c r="AM22" i="82"/>
  <c r="AM23" i="82"/>
  <c r="AL23" i="82"/>
  <c r="AN58" i="83"/>
  <c r="AL7" i="82"/>
  <c r="AM4" i="82"/>
  <c r="AL5" i="82"/>
  <c r="AM20" i="82"/>
  <c r="E23" i="82"/>
  <c r="E51" i="84"/>
  <c r="AO58" i="83"/>
  <c r="AL21" i="82"/>
  <c r="AO58" i="84"/>
  <c r="AO58" i="81" l="1"/>
  <c r="AF7" i="82"/>
  <c r="AD58" i="81"/>
  <c r="V5" i="82"/>
  <c r="N7" i="82"/>
  <c r="AH58" i="83"/>
  <c r="L58" i="83"/>
  <c r="K4" i="82"/>
  <c r="T58" i="80"/>
  <c r="AJ58" i="83"/>
  <c r="R4" i="82"/>
  <c r="AF4" i="82"/>
  <c r="N5" i="82"/>
  <c r="AE5" i="82"/>
  <c r="V4" i="82"/>
  <c r="O58" i="84"/>
  <c r="I58" i="81"/>
  <c r="P58" i="81"/>
  <c r="AM6" i="82"/>
  <c r="AN58" i="80"/>
  <c r="W58" i="84"/>
  <c r="AC5" i="82"/>
  <c r="O58" i="83"/>
  <c r="K58" i="83"/>
  <c r="H6" i="82"/>
  <c r="X5" i="82"/>
  <c r="U58" i="83"/>
  <c r="AG58" i="83"/>
  <c r="O4" i="82"/>
  <c r="AI4" i="82"/>
  <c r="AM58" i="80"/>
  <c r="AE7" i="82"/>
  <c r="K7" i="82"/>
  <c r="AK58" i="84"/>
  <c r="X58" i="84"/>
  <c r="AB6" i="82"/>
  <c r="R58" i="81"/>
  <c r="K58" i="84"/>
  <c r="J58" i="80"/>
  <c r="AD6" i="82"/>
  <c r="AF58" i="80"/>
  <c r="AD58" i="84"/>
  <c r="AM7" i="82"/>
  <c r="AJ58" i="81"/>
  <c r="Z58" i="83"/>
  <c r="Y7" i="82"/>
  <c r="AA58" i="81"/>
  <c r="AL6" i="82"/>
  <c r="AL58" i="80"/>
  <c r="R58" i="83"/>
  <c r="AC58" i="83"/>
  <c r="Q58" i="80"/>
  <c r="AI58" i="80"/>
  <c r="Q6" i="82"/>
  <c r="T58" i="83"/>
  <c r="AL58" i="81"/>
  <c r="O58" i="81"/>
  <c r="AA7" i="82"/>
  <c r="W58" i="81"/>
  <c r="AC6" i="82"/>
  <c r="Z4" i="82"/>
  <c r="U58" i="81"/>
  <c r="E56" i="84"/>
  <c r="AN58" i="84"/>
  <c r="AI6" i="82"/>
  <c r="AK58" i="83"/>
  <c r="AN58" i="81"/>
  <c r="AL4" i="82"/>
  <c r="V58" i="80"/>
  <c r="T5" i="82"/>
  <c r="W58" i="83"/>
  <c r="U6" i="82"/>
  <c r="Q7" i="82"/>
  <c r="S58" i="84"/>
  <c r="Z58" i="81"/>
  <c r="X4" i="82"/>
  <c r="Q58" i="84"/>
  <c r="O7" i="82"/>
  <c r="W58" i="80"/>
  <c r="U5" i="82"/>
  <c r="AC58" i="81"/>
  <c r="AA4" i="82"/>
  <c r="AA5" i="82"/>
  <c r="AC58" i="80"/>
  <c r="AL58" i="84"/>
  <c r="AJ7" i="82"/>
  <c r="AJ58" i="84"/>
  <c r="AH7" i="82"/>
  <c r="E56" i="81"/>
  <c r="AH58" i="80"/>
  <c r="AF5" i="82"/>
  <c r="E56" i="80"/>
  <c r="Q4" i="82"/>
  <c r="K6" i="82"/>
  <c r="L5" i="82"/>
  <c r="AM5" i="82"/>
  <c r="AI58" i="84"/>
  <c r="AI58" i="81"/>
  <c r="AB58" i="80"/>
  <c r="AE58" i="81"/>
  <c r="AL58" i="83"/>
  <c r="AC7" i="82"/>
  <c r="L7" i="82"/>
  <c r="I58" i="83"/>
  <c r="G7" i="82"/>
  <c r="V58" i="81"/>
  <c r="Q5" i="82"/>
  <c r="R58" i="80"/>
  <c r="P7" i="82"/>
  <c r="O58" i="80"/>
  <c r="W6" i="82"/>
  <c r="N58" i="81"/>
  <c r="L58" i="81"/>
  <c r="H4" i="82"/>
  <c r="H58" i="83"/>
  <c r="I4" i="82"/>
  <c r="G58" i="84"/>
  <c r="Z58" i="84"/>
  <c r="E56" i="83"/>
  <c r="E5" i="82"/>
  <c r="AI58" i="83"/>
  <c r="Y6" i="82"/>
  <c r="M58" i="80"/>
  <c r="K58" i="80"/>
  <c r="E4" i="82"/>
  <c r="G58" i="81"/>
  <c r="G58" i="83"/>
  <c r="V58" i="84"/>
  <c r="V6" i="82"/>
  <c r="E58" i="80" l="1"/>
  <c r="E58" i="84"/>
  <c r="E58" i="83"/>
  <c r="E58" i="81"/>
  <c r="E24" i="82"/>
  <c r="G58" i="75" l="1"/>
  <c r="E8" i="82"/>
  <c r="E10" i="82" l="1"/>
  <c r="E9" i="82"/>
  <c r="E11" i="82"/>
  <c r="E12" i="82"/>
  <c r="AE24" i="82"/>
  <c r="AJ24" i="82"/>
  <c r="AC24" i="82"/>
  <c r="AJ8" i="82"/>
  <c r="AL58" i="75"/>
  <c r="H24" i="82"/>
  <c r="N24" i="82"/>
  <c r="O24" i="82"/>
  <c r="V24" i="82"/>
  <c r="P24" i="82"/>
  <c r="Q24" i="82"/>
  <c r="U8" i="82"/>
  <c r="U10" i="82" s="1"/>
  <c r="Z24" i="82"/>
  <c r="G24" i="82"/>
  <c r="I24" i="82"/>
  <c r="O58" i="75"/>
  <c r="Y8" i="82"/>
  <c r="AB24" i="82"/>
  <c r="AE8" i="82"/>
  <c r="AF8" i="82"/>
  <c r="AH58" i="75"/>
  <c r="AG8" i="82"/>
  <c r="AL24" i="82"/>
  <c r="AO58" i="75"/>
  <c r="AM8" i="82"/>
  <c r="K24" i="82"/>
  <c r="J24" i="82"/>
  <c r="M58" i="75"/>
  <c r="M24" i="82"/>
  <c r="R24" i="82"/>
  <c r="T24" i="82"/>
  <c r="U24" i="82"/>
  <c r="W24" i="82"/>
  <c r="X24" i="82"/>
  <c r="Y24" i="82"/>
  <c r="Z58" i="75"/>
  <c r="AA24" i="82"/>
  <c r="Z8" i="82"/>
  <c r="AB58" i="75"/>
  <c r="AD24" i="82"/>
  <c r="AC8" i="82"/>
  <c r="AF58" i="75"/>
  <c r="AD8" i="82"/>
  <c r="AF24" i="82"/>
  <c r="AH24" i="82"/>
  <c r="AG24" i="82"/>
  <c r="AI24" i="82"/>
  <c r="AJ58" i="75"/>
  <c r="AK24" i="82"/>
  <c r="AM24" i="82"/>
  <c r="S24" i="82"/>
  <c r="L24" i="82"/>
  <c r="F24" i="82"/>
  <c r="E51" i="75"/>
  <c r="W8" i="82"/>
  <c r="K58" i="75"/>
  <c r="U58" i="75"/>
  <c r="R58" i="75"/>
  <c r="K8" i="82"/>
  <c r="K11" i="82" s="1"/>
  <c r="H58" i="75"/>
  <c r="I8" i="82" l="1"/>
  <c r="AI58" i="75"/>
  <c r="AG58" i="75"/>
  <c r="K9" i="82"/>
  <c r="J58" i="75"/>
  <c r="AA58" i="75"/>
  <c r="T8" i="82"/>
  <c r="L8" i="82"/>
  <c r="L12" i="82" s="1"/>
  <c r="R8" i="82"/>
  <c r="AM58" i="75"/>
  <c r="W10" i="82"/>
  <c r="W11" i="82"/>
  <c r="W12" i="82"/>
  <c r="W9" i="82"/>
  <c r="M8" i="82"/>
  <c r="V8" i="82"/>
  <c r="Y58" i="75"/>
  <c r="AC58" i="75"/>
  <c r="V58" i="75"/>
  <c r="T58" i="75"/>
  <c r="Q58" i="75"/>
  <c r="L58" i="75"/>
  <c r="X58" i="75"/>
  <c r="J8" i="82"/>
  <c r="W58" i="75"/>
  <c r="S58" i="75"/>
  <c r="U9" i="82"/>
  <c r="P58" i="75"/>
  <c r="U11" i="82"/>
  <c r="Q8" i="82"/>
  <c r="E56" i="75"/>
  <c r="K10" i="82"/>
  <c r="L9" i="82"/>
  <c r="S8" i="82"/>
  <c r="R9" i="82"/>
  <c r="AN58" i="75"/>
  <c r="AK8" i="82"/>
  <c r="AI8" i="82"/>
  <c r="AH8" i="82"/>
  <c r="X8" i="82"/>
  <c r="N8" i="82"/>
  <c r="U12" i="82"/>
  <c r="L11" i="82"/>
  <c r="AA8" i="82"/>
  <c r="P8" i="82"/>
  <c r="AD58" i="75"/>
  <c r="O8" i="82"/>
  <c r="I58" i="75"/>
  <c r="N58" i="75"/>
  <c r="AL8" i="82"/>
  <c r="F8" i="82"/>
  <c r="AB8" i="82"/>
  <c r="H8" i="82"/>
  <c r="AE58" i="75"/>
  <c r="AK58" i="75"/>
  <c r="K12" i="82"/>
  <c r="G8" i="82"/>
  <c r="R11" i="82" l="1"/>
  <c r="R10" i="82"/>
  <c r="E58" i="75"/>
  <c r="I12" i="82"/>
  <c r="I9" i="82"/>
  <c r="I11" i="82"/>
  <c r="I10" i="82"/>
  <c r="R12" i="82"/>
  <c r="T10" i="82"/>
  <c r="T11" i="82"/>
  <c r="T9" i="82"/>
  <c r="T12" i="82"/>
  <c r="L10" i="82"/>
  <c r="O11" i="82"/>
  <c r="O10" i="82"/>
  <c r="O9" i="82"/>
  <c r="O12" i="82"/>
  <c r="V10" i="82"/>
  <c r="V9" i="82"/>
  <c r="V11" i="82"/>
  <c r="V12" i="82"/>
  <c r="M10" i="82"/>
  <c r="M9" i="82"/>
  <c r="M11" i="82"/>
  <c r="M12" i="82"/>
  <c r="S9" i="82"/>
  <c r="S10" i="82"/>
  <c r="S11" i="82"/>
  <c r="S12" i="82"/>
  <c r="P12" i="82"/>
  <c r="P10" i="82"/>
  <c r="P9" i="82"/>
  <c r="P11" i="82"/>
  <c r="J12" i="82"/>
  <c r="J11" i="82"/>
  <c r="J10" i="82"/>
  <c r="J9" i="82"/>
  <c r="G10" i="82"/>
  <c r="G9" i="82"/>
  <c r="G11" i="82"/>
  <c r="G12" i="82"/>
  <c r="F11" i="82"/>
  <c r="F9" i="82"/>
  <c r="F12" i="82"/>
  <c r="F10" i="82"/>
  <c r="N9" i="82"/>
  <c r="N11" i="82"/>
  <c r="N12" i="82"/>
  <c r="N10" i="82"/>
  <c r="H10" i="82"/>
  <c r="H9" i="82"/>
  <c r="H11" i="82"/>
  <c r="H12" i="82"/>
  <c r="Q10" i="82"/>
  <c r="Q12" i="82"/>
  <c r="Q11" i="82"/>
  <c r="Q9" i="8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tc={B8DD5EAA-EB29-4300-A4F8-B0B4E7DD14FB}</author>
  </authors>
  <commentList>
    <comment ref="M3" authorId="0" shapeId="0" xr:uid="{B8DD5EAA-EB29-4300-A4F8-B0B4E7DD14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tc={8E310013-E619-4540-91A8-69AD4C7D5260}</author>
  </authors>
  <commentList>
    <comment ref="M3" authorId="0" shapeId="0" xr:uid="{8E310013-E619-4540-91A8-69AD4C7D526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tc={BD266DD3-7178-4990-8CEE-88C53CC83369}</author>
  </authors>
  <commentList>
    <comment ref="M3" authorId="0" shapeId="0" xr:uid="{BD266DD3-7178-4990-8CEE-88C53CC8336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tc={5F512A75-B3AF-48EE-A9F4-9CBE418B3BB2}</author>
  </authors>
  <commentList>
    <comment ref="M3" authorId="0" shapeId="0" xr:uid="{5F512A75-B3AF-48EE-A9F4-9CBE418B3BB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tc={09C9BE76-A8E7-4F68-8612-73FB319F3999}</author>
  </authors>
  <commentList>
    <comment ref="M3" authorId="0" shapeId="0" xr:uid="{09C9BE76-A8E7-4F68-8612-73FB319F39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sharedStrings.xml><?xml version="1.0" encoding="utf-8"?>
<sst xmlns="http://schemas.openxmlformats.org/spreadsheetml/2006/main" count="394" uniqueCount="99">
  <si>
    <t>Program Budget</t>
  </si>
  <si>
    <t>Portfolio Admin, Evaluation, Research &amp; Development</t>
  </si>
  <si>
    <t>Total Budget Envelope</t>
  </si>
  <si>
    <t>Portfolio Budget</t>
  </si>
  <si>
    <t>5-Year Total</t>
  </si>
  <si>
    <t>Total</t>
  </si>
  <si>
    <t>5-Year Average</t>
  </si>
  <si>
    <t>3% policy growth + CPI inflation</t>
  </si>
  <si>
    <t>CPI inflation</t>
  </si>
  <si>
    <t>Growth/Allocations</t>
  </si>
  <si>
    <t>DSM Portfolio</t>
  </si>
  <si>
    <t>2023 Investment</t>
  </si>
  <si>
    <t>2024 Investment</t>
  </si>
  <si>
    <t>2025 Investment</t>
  </si>
  <si>
    <t>2026 Investment</t>
  </si>
  <si>
    <t>2027 Investment</t>
  </si>
  <si>
    <t>Debt</t>
  </si>
  <si>
    <t>Equity</t>
  </si>
  <si>
    <t>Capitalization</t>
  </si>
  <si>
    <t>2028 Investment</t>
  </si>
  <si>
    <t>2029 Investment</t>
  </si>
  <si>
    <t>2030 Investment</t>
  </si>
  <si>
    <t>2031 Investment</t>
  </si>
  <si>
    <t>2032 Investment</t>
  </si>
  <si>
    <t>2033 Investment</t>
  </si>
  <si>
    <t>2034 Investment</t>
  </si>
  <si>
    <t>2035 Investment</t>
  </si>
  <si>
    <t>2036 Investment</t>
  </si>
  <si>
    <t>2037 Investment</t>
  </si>
  <si>
    <t>2038 Investment</t>
  </si>
  <si>
    <t>2039 Investment</t>
  </si>
  <si>
    <t>2040 Investment</t>
  </si>
  <si>
    <t>2041 Investment</t>
  </si>
  <si>
    <t>2042 Investment</t>
  </si>
  <si>
    <t>years</t>
  </si>
  <si>
    <t>Background Data</t>
  </si>
  <si>
    <t>Enbridge Capital Structure</t>
  </si>
  <si>
    <t>Portfolio Horizon</t>
  </si>
  <si>
    <t>Amortize</t>
  </si>
  <si>
    <t>Combined Income Tax Rate</t>
  </si>
  <si>
    <t>Tax Gross Up Factor</t>
  </si>
  <si>
    <t>Amortization</t>
  </si>
  <si>
    <t>Amortiztion Life</t>
  </si>
  <si>
    <t>WACC</t>
  </si>
  <si>
    <t>Revenue Requirement</t>
  </si>
  <si>
    <t>Unamortized Asset Balance</t>
  </si>
  <si>
    <t>Cost of Capital</t>
  </si>
  <si>
    <t>Expense</t>
  </si>
  <si>
    <t>Unamortized Balance</t>
  </si>
  <si>
    <t>Debt Interest</t>
  </si>
  <si>
    <t>Total Cost of Capital</t>
  </si>
  <si>
    <t>Expenses</t>
  </si>
  <si>
    <t>Rate Base</t>
  </si>
  <si>
    <t>Additions To Rate Base</t>
  </si>
  <si>
    <t>Weighted</t>
  </si>
  <si>
    <t>NPV</t>
  </si>
  <si>
    <t>Cost Recovery</t>
  </si>
  <si>
    <t>Amortization Cost of Capital</t>
  </si>
  <si>
    <t>Summary</t>
  </si>
  <si>
    <t>Investment (millions)</t>
  </si>
  <si>
    <t>Discount Rate</t>
  </si>
  <si>
    <t>Amortization Term</t>
  </si>
  <si>
    <t>Revenue Requirement Calcs</t>
  </si>
  <si>
    <t>Cash Flow</t>
  </si>
  <si>
    <t>Unamortized Balance (EOY)</t>
  </si>
  <si>
    <t>Enbridge: Amortization Analysis</t>
  </si>
  <si>
    <t>20-Year Portfolio: Increased Budget Scenarios</t>
  </si>
  <si>
    <t>Enbridge Portfolio Budgets</t>
  </si>
  <si>
    <t>After-Tax
Return</t>
  </si>
  <si>
    <t>Pre-Tax
Return</t>
  </si>
  <si>
    <t>Equity Earnings (After Tax)</t>
  </si>
  <si>
    <t>Tax on Earnings</t>
  </si>
  <si>
    <t>Tax Benefit of Expense</t>
  </si>
  <si>
    <t>Tax on Amortization</t>
  </si>
  <si>
    <t>Total Income Taxes</t>
  </si>
  <si>
    <t>Scenario Inputs:</t>
  </si>
  <si>
    <t>Tax as Expense</t>
  </si>
  <si>
    <t>Portfolio Budget-EGI Proposal</t>
  </si>
  <si>
    <t>Scalars</t>
  </si>
  <si>
    <t>Scalar Referene</t>
  </si>
  <si>
    <t>From EGI 2023</t>
  </si>
  <si>
    <t>From 2023</t>
  </si>
  <si>
    <t>From 2024</t>
  </si>
  <si>
    <t>From 2025</t>
  </si>
  <si>
    <t>From 2026</t>
  </si>
  <si>
    <t>Ramp-Expense</t>
  </si>
  <si>
    <t>Ramp-10 yr</t>
  </si>
  <si>
    <t>Ramp-5 yr</t>
  </si>
  <si>
    <t>Ramp-16 yr</t>
  </si>
  <si>
    <t>EGI-Expense</t>
  </si>
  <si>
    <t>Ramp: Expense (10 yr)</t>
  </si>
  <si>
    <t>Ramp: Expense (5 yr)</t>
  </si>
  <si>
    <t>Ramp: Expense (16 yr)</t>
  </si>
  <si>
    <t>Amortization, Ramp 10</t>
  </si>
  <si>
    <t>Amortization, Ramp 5</t>
  </si>
  <si>
    <t>Amortization, Ramp 16</t>
  </si>
  <si>
    <t>EGI Proposal-Expense</t>
  </si>
  <si>
    <t>Revenue Requirement, Expense (EGI vs. Ramp)</t>
  </si>
  <si>
    <t>Revenue Requirement (Expense vs. Amortized, by Term)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</si>
</sst>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u/>
      <sz val="10"/>
      <color theme="1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/>
    <xf numFmtId="0" fontId="2" fillId="0" borderId="6" xfId="0" applyFont="1" applyBorder="1" applyAlignment="1">
      <alignment horizontal="left" wrapText="1"/>
    </xf>
    <xf numFmtId="0" fontId="7" fillId="0" borderId="7" xfId="0" applyFont="1" applyBorder="1" applyAlignment="1"/>
    <xf numFmtId="0" fontId="2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13" xfId="0" applyFont="1" applyBorder="1" applyAlignme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0" borderId="11" xfId="0" applyFont="1" applyBorder="1" applyAlignment="1"/>
    <xf numFmtId="0" fontId="10" fillId="0" borderId="12" xfId="0" applyFont="1" applyBorder="1" applyAlignment="1"/>
    <xf numFmtId="0" fontId="10" fillId="0" borderId="10" xfId="0" applyFont="1" applyBorder="1" applyAlignment="1"/>
    <xf numFmtId="0" fontId="10" fillId="0" borderId="0" xfId="0" applyFont="1" applyBorder="1"/>
    <xf numFmtId="164" fontId="2" fillId="0" borderId="2" xfId="0" applyNumberFormat="1" applyFont="1" applyBorder="1" applyAlignment="1"/>
    <xf numFmtId="164" fontId="2" fillId="0" borderId="9" xfId="0" applyNumberFormat="1" applyFont="1" applyBorder="1" applyAlignment="1"/>
    <xf numFmtId="164" fontId="3" fillId="0" borderId="1" xfId="0" applyNumberFormat="1" applyFont="1" applyBorder="1" applyAlignment="1"/>
    <xf numFmtId="1" fontId="6" fillId="2" borderId="1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/>
    <xf numFmtId="164" fontId="12" fillId="0" borderId="9" xfId="0" applyNumberFormat="1" applyFont="1" applyBorder="1" applyAlignment="1"/>
    <xf numFmtId="164" fontId="6" fillId="0" borderId="1" xfId="0" applyNumberFormat="1" applyFont="1" applyBorder="1" applyAlignment="1"/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7" fillId="0" borderId="0" xfId="0" applyFont="1"/>
    <xf numFmtId="167" fontId="4" fillId="0" borderId="0" xfId="2" applyNumberFormat="1" applyFont="1"/>
    <xf numFmtId="165" fontId="8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6" fontId="4" fillId="0" borderId="0" xfId="2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vertical="center"/>
    </xf>
    <xf numFmtId="0" fontId="4" fillId="0" borderId="12" xfId="0" applyFont="1" applyBorder="1" applyAlignment="1">
      <alignment vertical="center"/>
    </xf>
    <xf numFmtId="10" fontId="4" fillId="0" borderId="12" xfId="3" applyNumberFormat="1" applyFont="1" applyBorder="1" applyAlignment="1">
      <alignment vertical="center"/>
    </xf>
    <xf numFmtId="9" fontId="4" fillId="0" borderId="0" xfId="3" applyFont="1" applyAlignment="1">
      <alignment vertical="center"/>
    </xf>
    <xf numFmtId="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6" fontId="4" fillId="0" borderId="1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6" fontId="4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6" fontId="4" fillId="0" borderId="12" xfId="0" applyNumberFormat="1" applyFont="1" applyBorder="1" applyAlignment="1">
      <alignment vertical="center"/>
    </xf>
    <xf numFmtId="166" fontId="4" fillId="0" borderId="12" xfId="2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1" xfId="0" applyFont="1" applyBorder="1" applyAlignment="1">
      <alignment horizontal="right" vertical="center"/>
    </xf>
    <xf numFmtId="0" fontId="13" fillId="0" borderId="0" xfId="0" applyFont="1" applyAlignment="1"/>
    <xf numFmtId="165" fontId="4" fillId="0" borderId="0" xfId="1" applyNumberFormat="1" applyFont="1" applyAlignment="1"/>
    <xf numFmtId="0" fontId="13" fillId="0" borderId="0" xfId="0" applyFont="1"/>
    <xf numFmtId="0" fontId="10" fillId="0" borderId="0" xfId="0" applyFont="1"/>
    <xf numFmtId="44" fontId="4" fillId="0" borderId="0" xfId="3" applyNumberFormat="1" applyFont="1"/>
    <xf numFmtId="0" fontId="7" fillId="0" borderId="1" xfId="0" applyFont="1" applyBorder="1"/>
    <xf numFmtId="0" fontId="10" fillId="0" borderId="3" xfId="0" applyFont="1" applyBorder="1" applyAlignment="1">
      <alignment vertical="center"/>
    </xf>
    <xf numFmtId="0" fontId="4" fillId="0" borderId="5" xfId="0" applyFont="1" applyBorder="1"/>
    <xf numFmtId="167" fontId="4" fillId="0" borderId="11" xfId="3" applyNumberFormat="1" applyFont="1" applyBorder="1"/>
    <xf numFmtId="167" fontId="4" fillId="0" borderId="6" xfId="3" applyNumberFormat="1" applyFont="1" applyBorder="1"/>
    <xf numFmtId="0" fontId="4" fillId="0" borderId="13" xfId="0" applyFont="1" applyBorder="1"/>
    <xf numFmtId="167" fontId="4" fillId="0" borderId="0" xfId="3" applyNumberFormat="1" applyFont="1" applyBorder="1"/>
    <xf numFmtId="167" fontId="4" fillId="0" borderId="14" xfId="3" applyNumberFormat="1" applyFont="1" applyBorder="1"/>
    <xf numFmtId="0" fontId="4" fillId="0" borderId="7" xfId="0" applyFont="1" applyBorder="1"/>
    <xf numFmtId="167" fontId="4" fillId="0" borderId="12" xfId="3" applyNumberFormat="1" applyFont="1" applyBorder="1"/>
    <xf numFmtId="167" fontId="4" fillId="0" borderId="8" xfId="3" applyNumberFormat="1" applyFont="1" applyBorder="1"/>
    <xf numFmtId="0" fontId="4" fillId="0" borderId="10" xfId="0" applyFont="1" applyBorder="1" applyAlignment="1">
      <alignment vertical="center"/>
    </xf>
    <xf numFmtId="9" fontId="4" fillId="0" borderId="0" xfId="3" applyFont="1" applyBorder="1"/>
    <xf numFmtId="10" fontId="4" fillId="0" borderId="0" xfId="3" applyNumberFormat="1" applyFont="1" applyFill="1" applyAlignment="1">
      <alignment vertical="center"/>
    </xf>
    <xf numFmtId="10" fontId="4" fillId="0" borderId="12" xfId="3" applyNumberFormat="1" applyFont="1" applyFill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right" vertical="center"/>
    </xf>
    <xf numFmtId="167" fontId="4" fillId="0" borderId="0" xfId="0" applyNumberFormat="1" applyFont="1"/>
    <xf numFmtId="167" fontId="4" fillId="0" borderId="0" xfId="2" applyNumberFormat="1" applyFont="1" applyBorder="1"/>
    <xf numFmtId="6" fontId="11" fillId="0" borderId="0" xfId="0" applyNumberFormat="1" applyFont="1" applyAlignment="1">
      <alignment vertical="center"/>
    </xf>
    <xf numFmtId="0" fontId="11" fillId="0" borderId="12" xfId="0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166" fontId="11" fillId="0" borderId="12" xfId="2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6" fontId="11" fillId="0" borderId="0" xfId="0" applyNumberFormat="1" applyFont="1" applyBorder="1" applyAlignment="1">
      <alignment vertical="center"/>
    </xf>
    <xf numFmtId="166" fontId="11" fillId="0" borderId="0" xfId="2" applyNumberFormat="1" applyFont="1" applyAlignment="1">
      <alignment vertical="center"/>
    </xf>
    <xf numFmtId="6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6" fontId="14" fillId="0" borderId="0" xfId="0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6" fontId="14" fillId="0" borderId="12" xfId="0" applyNumberFormat="1" applyFont="1" applyBorder="1" applyAlignment="1">
      <alignment vertical="center"/>
    </xf>
    <xf numFmtId="166" fontId="14" fillId="0" borderId="12" xfId="2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0" fontId="4" fillId="3" borderId="0" xfId="0" applyNumberFormat="1" applyFont="1" applyFill="1" applyAlignment="1">
      <alignment vertical="center"/>
    </xf>
    <xf numFmtId="9" fontId="4" fillId="3" borderId="0" xfId="3" applyFont="1" applyFill="1" applyAlignment="1">
      <alignment vertical="center"/>
    </xf>
    <xf numFmtId="10" fontId="4" fillId="3" borderId="0" xfId="3" applyNumberFormat="1" applyFont="1" applyFill="1" applyAlignment="1">
      <alignment vertical="center"/>
    </xf>
    <xf numFmtId="9" fontId="4" fillId="3" borderId="12" xfId="3" applyFont="1" applyFill="1" applyBorder="1" applyAlignment="1">
      <alignment vertical="center"/>
    </xf>
    <xf numFmtId="10" fontId="4" fillId="3" borderId="12" xfId="3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5" fontId="4" fillId="0" borderId="0" xfId="1" applyNumberFormat="1" applyFont="1" applyFill="1" applyAlignment="1">
      <alignment vertical="center"/>
    </xf>
    <xf numFmtId="166" fontId="14" fillId="0" borderId="0" xfId="2" applyNumberFormat="1" applyFont="1" applyBorder="1" applyAlignment="1">
      <alignment vertical="center"/>
    </xf>
    <xf numFmtId="166" fontId="11" fillId="0" borderId="0" xfId="2" applyNumberFormat="1" applyFont="1" applyBorder="1" applyAlignment="1">
      <alignment vertical="center"/>
    </xf>
    <xf numFmtId="0" fontId="7" fillId="0" borderId="5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9" fontId="2" fillId="0" borderId="2" xfId="3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7" xfId="0" applyFont="1" applyBorder="1"/>
    <xf numFmtId="0" fontId="10" fillId="0" borderId="12" xfId="0" applyFont="1" applyBorder="1"/>
    <xf numFmtId="0" fontId="3" fillId="0" borderId="8" xfId="0" applyFont="1" applyBorder="1" applyAlignment="1">
      <alignment horizontal="left" wrapText="1"/>
    </xf>
    <xf numFmtId="164" fontId="3" fillId="0" borderId="9" xfId="0" applyNumberFormat="1" applyFont="1" applyBorder="1"/>
    <xf numFmtId="164" fontId="6" fillId="0" borderId="9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'C-20yrRamp'!$D$4:$AG$4</c:f>
              <c:numCache>
                <c:formatCode>_("$"* #,##0_);_("$"* \(#,##0\);_("$"* "-"??_);_(@_)</c:formatCode>
                <c:ptCount val="30"/>
                <c:pt idx="0">
                  <c:v>156.48599999999999</c:v>
                </c:pt>
                <c:pt idx="1">
                  <c:v>187.78319999999999</c:v>
                </c:pt>
                <c:pt idx="2">
                  <c:v>225.33984000000001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C37-4940-90C6-EAE528546919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8790936"/>
        <c:axId val="96879224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'C-20yrRamp'!$C$5</c15:sqref>
                        </c15:formulaRef>
                      </c:ext>
                    </c:extLst>
                    <c:strCache>
                      <c:ptCount val="1"/>
                      <c:pt idx="0">
                        <c:v>Ramp-10 yr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'C-20yrRamp'!$D$5:$AG$5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-56.420122448979583</c:v>
                      </c:pt>
                      <c:pt idx="1">
                        <c:v>-35.509334726530604</c:v>
                      </c:pt>
                      <c:pt idx="2">
                        <c:v>-11.506809456326536</c:v>
                      </c:pt>
                      <c:pt idx="3">
                        <c:v>16.205800871183669</c:v>
                      </c:pt>
                      <c:pt idx="4">
                        <c:v>48.37051326746122</c:v>
                      </c:pt>
                      <c:pt idx="5">
                        <c:v>106.93644601009633</c:v>
                      </c:pt>
                      <c:pt idx="6">
                        <c:v>164.52966999320446</c:v>
                      </c:pt>
                      <c:pt idx="7">
                        <c:v>221.1307310415952</c:v>
                      </c:pt>
                      <c:pt idx="8">
                        <c:v>276.71978589657408</c:v>
                      </c:pt>
                      <c:pt idx="9">
                        <c:v>331.27659443427291</c:v>
                      </c:pt>
                      <c:pt idx="10">
                        <c:v>384.7805117283462</c:v>
                      </c:pt>
                      <c:pt idx="11">
                        <c:v>415.91986770902326</c:v>
                      </c:pt>
                      <c:pt idx="12">
                        <c:v>442.79609318758725</c:v>
                      </c:pt>
                      <c:pt idx="13">
                        <c:v>464.75373911259197</c:v>
                      </c:pt>
                      <c:pt idx="14">
                        <c:v>481.01021016328133</c:v>
                      </c:pt>
                      <c:pt idx="15">
                        <c:v>490.63041436654709</c:v>
                      </c:pt>
                      <c:pt idx="16">
                        <c:v>500.44302265387796</c:v>
                      </c:pt>
                      <c:pt idx="17">
                        <c:v>510.45188310695556</c:v>
                      </c:pt>
                      <c:pt idx="18">
                        <c:v>520.66092076909467</c:v>
                      </c:pt>
                      <c:pt idx="19">
                        <c:v>531.07413918447662</c:v>
                      </c:pt>
                      <c:pt idx="20">
                        <c:v>702.30161860870669</c:v>
                      </c:pt>
                      <c:pt idx="21">
                        <c:v>624.70162687523577</c:v>
                      </c:pt>
                      <c:pt idx="22">
                        <c:v>548.65363407084692</c:v>
                      </c:pt>
                      <c:pt idx="23">
                        <c:v>474.188680174122</c:v>
                      </c:pt>
                      <c:pt idx="24">
                        <c:v>401.33842596321432</c:v>
                      </c:pt>
                      <c:pt idx="25">
                        <c:v>330.13516543184005</c:v>
                      </c:pt>
                      <c:pt idx="26">
                        <c:v>260.61183845359</c:v>
                      </c:pt>
                      <c:pt idx="27">
                        <c:v>192.80204369952662</c:v>
                      </c:pt>
                      <c:pt idx="28">
                        <c:v>126.74005181413366</c:v>
                      </c:pt>
                      <c:pt idx="29">
                        <c:v>62.460818854784485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C37-4940-90C6-EAE52854691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'C-20yrRamp'!$C$6</c15:sqref>
                        </c15:formulaRef>
                      </c:ext>
                    </c:extLst>
                    <c:strCache>
                      <c:ptCount val="1"/>
                      <c:pt idx="0">
                        <c:v>Ramp-5 yr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'C-20yrRamp'!$D$6:$AG$6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-56.420122448979583</c:v>
                      </c:pt>
                      <c:pt idx="1">
                        <c:v>-14.218722481632646</c:v>
                      </c:pt>
                      <c:pt idx="2">
                        <c:v>34.242117485714282</c:v>
                      </c:pt>
                      <c:pt idx="3">
                        <c:v>90.214285453061223</c:v>
                      </c:pt>
                      <c:pt idx="4">
                        <c:v>155.20004702040816</c:v>
                      </c:pt>
                      <c:pt idx="5">
                        <c:v>252.06081877159184</c:v>
                      </c:pt>
                      <c:pt idx="6">
                        <c:v>303.98952663924405</c:v>
                      </c:pt>
                      <c:pt idx="7">
                        <c:v>347.1849734207961</c:v>
                      </c:pt>
                      <c:pt idx="8">
                        <c:v>380.3321210117179</c:v>
                      </c:pt>
                      <c:pt idx="9">
                        <c:v>401.86155596882713</c:v>
                      </c:pt>
                      <c:pt idx="10">
                        <c:v>409.89878708820368</c:v>
                      </c:pt>
                      <c:pt idx="11">
                        <c:v>418.09676282996787</c:v>
                      </c:pt>
                      <c:pt idx="12">
                        <c:v>426.4586980865671</c:v>
                      </c:pt>
                      <c:pt idx="13">
                        <c:v>434.98787204829847</c:v>
                      </c:pt>
                      <c:pt idx="14">
                        <c:v>443.68762948926445</c:v>
                      </c:pt>
                      <c:pt idx="15">
                        <c:v>452.56138207904974</c:v>
                      </c:pt>
                      <c:pt idx="16">
                        <c:v>461.61260972063081</c:v>
                      </c:pt>
                      <c:pt idx="17">
                        <c:v>470.84486191504345</c:v>
                      </c:pt>
                      <c:pt idx="18">
                        <c:v>480.26175915334437</c:v>
                      </c:pt>
                      <c:pt idx="19">
                        <c:v>489.86699433641127</c:v>
                      </c:pt>
                      <c:pt idx="20">
                        <c:v>660.2703308636801</c:v>
                      </c:pt>
                      <c:pt idx="21">
                        <c:v>521.22367690717999</c:v>
                      </c:pt>
                      <c:pt idx="22">
                        <c:v>385.60408739905324</c:v>
                      </c:pt>
                      <c:pt idx="23">
                        <c:v>253.48010362826727</c:v>
                      </c:pt>
                      <c:pt idx="24">
                        <c:v>124.92163770956894</c:v>
                      </c:pt>
                      <c:pt idx="25">
                        <c:v>-3.7628951202127696E-14</c:v>
                      </c:pt>
                      <c:pt idx="26">
                        <c:v>-3.7628951202127696E-14</c:v>
                      </c:pt>
                      <c:pt idx="27">
                        <c:v>-3.7628951202127696E-14</c:v>
                      </c:pt>
                      <c:pt idx="28">
                        <c:v>-3.7628951202127696E-14</c:v>
                      </c:pt>
                      <c:pt idx="29">
                        <c:v>-3.7628951202127696E-14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37-4940-90C6-EAE52854691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'C-20yrRamp'!$C$7</c15:sqref>
                        </c15:formulaRef>
                      </c:ext>
                    </c:extLst>
                    <c:strCache>
                      <c:ptCount val="1"/>
                      <c:pt idx="0">
                        <c:v>Ramp-16 yr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-56.420122448979583</c:v>
                      </c:pt>
                      <c:pt idx="1">
                        <c:v>-43.493314318367339</c:v>
                      </c:pt>
                      <c:pt idx="2">
                        <c:v>-28.662657059591844</c:v>
                      </c:pt>
                      <c:pt idx="3">
                        <c:v>-11.547380847020406</c:v>
                      </c:pt>
                      <c:pt idx="4">
                        <c:v>8.309438110106143</c:v>
                      </c:pt>
                      <c:pt idx="5">
                        <c:v>52.514806224535548</c:v>
                      </c:pt>
                      <c:pt idx="6">
                        <c:v>96.264264567266252</c:v>
                      </c:pt>
                      <c:pt idx="7">
                        <c:v>139.5486949428643</c:v>
                      </c:pt>
                      <c:pt idx="8">
                        <c:v>182.35879679198703</c:v>
                      </c:pt>
                      <c:pt idx="9">
                        <c:v>224.68508354410488</c:v>
                      </c:pt>
                      <c:pt idx="10">
                        <c:v>266.51787889727797</c:v>
                      </c:pt>
                      <c:pt idx="11">
                        <c:v>307.84731302352714</c:v>
                      </c:pt>
                      <c:pt idx="12">
                        <c:v>348.66331869831419</c:v>
                      </c:pt>
                      <c:pt idx="13">
                        <c:v>388.95562735260955</c:v>
                      </c:pt>
                      <c:pt idx="14">
                        <c:v>428.71376504600363</c:v>
                      </c:pt>
                      <c:pt idx="15">
                        <c:v>467.92704835927839</c:v>
                      </c:pt>
                      <c:pt idx="16">
                        <c:v>506.5845802048313</c:v>
                      </c:pt>
                      <c:pt idx="17">
                        <c:v>531.36861290024694</c:v>
                      </c:pt>
                      <c:pt idx="18">
                        <c:v>553.59462773599148</c:v>
                      </c:pt>
                      <c:pt idx="19">
                        <c:v>572.85509782899442</c:v>
                      </c:pt>
                      <c:pt idx="20">
                        <c:v>749.26906909388822</c:v>
                      </c:pt>
                      <c:pt idx="21">
                        <c:v>695.33569004566914</c:v>
                      </c:pt>
                      <c:pt idx="22">
                        <c:v>642.26364264383028</c:v>
                      </c:pt>
                      <c:pt idx="23">
                        <c:v>590.07015352129952</c:v>
                      </c:pt>
                      <c:pt idx="24">
                        <c:v>538.77279384366295</c:v>
                      </c:pt>
                      <c:pt idx="25">
                        <c:v>488.38948619981835</c:v>
                      </c:pt>
                      <c:pt idx="26">
                        <c:v>438.93851163044167</c:v>
                      </c:pt>
                      <c:pt idx="27">
                        <c:v>390.43851679702232</c:v>
                      </c:pt>
                      <c:pt idx="28">
                        <c:v>342.9085212942793</c:v>
                      </c:pt>
                      <c:pt idx="29">
                        <c:v>296.36792510882623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37-4940-90C6-EAE528546919}"/>
                  </c:ext>
                </c:extLst>
              </c15:ser>
            </c15:filteredLineSeries>
          </c:ext>
        </c:extLst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7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'C-20yrRamp'!$C$5</c:f>
              <c:strCache>
                <c:ptCount val="1"/>
                <c:pt idx="0">
                  <c:v>Ramp-10 yr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'C-20yrRamp'!$D$5:$AG$5</c:f>
              <c:numCache>
                <c:formatCode>_("$"* #,##0_);_("$"* \(#,##0\);_("$"* "-"??_);_(@_)</c:formatCode>
                <c:ptCount val="30"/>
                <c:pt idx="0">
                  <c:v>-56.420122448979583</c:v>
                </c:pt>
                <c:pt idx="1">
                  <c:v>-35.509334726530604</c:v>
                </c:pt>
                <c:pt idx="2">
                  <c:v>-11.506809456326536</c:v>
                </c:pt>
                <c:pt idx="3">
                  <c:v>16.205800871183669</c:v>
                </c:pt>
                <c:pt idx="4">
                  <c:v>48.37051326746122</c:v>
                </c:pt>
                <c:pt idx="5">
                  <c:v>106.93644601009633</c:v>
                </c:pt>
                <c:pt idx="6">
                  <c:v>164.52966999320446</c:v>
                </c:pt>
                <c:pt idx="7">
                  <c:v>221.1307310415952</c:v>
                </c:pt>
                <c:pt idx="8">
                  <c:v>276.71978589657408</c:v>
                </c:pt>
                <c:pt idx="9">
                  <c:v>331.27659443427291</c:v>
                </c:pt>
                <c:pt idx="10">
                  <c:v>384.7805117283462</c:v>
                </c:pt>
                <c:pt idx="11">
                  <c:v>415.91986770902326</c:v>
                </c:pt>
                <c:pt idx="12">
                  <c:v>442.79609318758725</c:v>
                </c:pt>
                <c:pt idx="13">
                  <c:v>464.75373911259197</c:v>
                </c:pt>
                <c:pt idx="14">
                  <c:v>481.01021016328133</c:v>
                </c:pt>
                <c:pt idx="15">
                  <c:v>490.63041436654709</c:v>
                </c:pt>
                <c:pt idx="16">
                  <c:v>500.44302265387796</c:v>
                </c:pt>
                <c:pt idx="17">
                  <c:v>510.45188310695556</c:v>
                </c:pt>
                <c:pt idx="18">
                  <c:v>520.66092076909467</c:v>
                </c:pt>
                <c:pt idx="19">
                  <c:v>531.07413918447662</c:v>
                </c:pt>
                <c:pt idx="20">
                  <c:v>702.30161860870669</c:v>
                </c:pt>
                <c:pt idx="21">
                  <c:v>624.70162687523577</c:v>
                </c:pt>
                <c:pt idx="22">
                  <c:v>548.65363407084692</c:v>
                </c:pt>
                <c:pt idx="23">
                  <c:v>474.188680174122</c:v>
                </c:pt>
                <c:pt idx="24">
                  <c:v>401.33842596321432</c:v>
                </c:pt>
                <c:pt idx="25">
                  <c:v>330.13516543184005</c:v>
                </c:pt>
                <c:pt idx="26">
                  <c:v>260.61183845359</c:v>
                </c:pt>
                <c:pt idx="27">
                  <c:v>192.80204369952662</c:v>
                </c:pt>
                <c:pt idx="28">
                  <c:v>126.74005181413366</c:v>
                </c:pt>
                <c:pt idx="29">
                  <c:v>62.460818854784485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505-4BBA-BF63-D550D0D74571}"/>
            </c:ext>
          </c:extLst>
        </c:ser>
        <c:ser>
          <c:idx val="2"/>
          <c:order val="2"/>
          <c:tx>
            <c:strRef>
              <c:f>'C-20yrRamp'!$C$6</c:f>
              <c:strCache>
                <c:ptCount val="1"/>
                <c:pt idx="0">
                  <c:v>Ramp-5 yr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'C-20yrRamp'!$D$6:$AG$6</c:f>
              <c:numCache>
                <c:formatCode>_("$"* #,##0_);_("$"* \(#,##0\);_("$"* "-"??_);_(@_)</c:formatCode>
                <c:ptCount val="30"/>
                <c:pt idx="0">
                  <c:v>-56.420122448979583</c:v>
                </c:pt>
                <c:pt idx="1">
                  <c:v>-14.218722481632646</c:v>
                </c:pt>
                <c:pt idx="2">
                  <c:v>34.242117485714282</c:v>
                </c:pt>
                <c:pt idx="3">
                  <c:v>90.214285453061223</c:v>
                </c:pt>
                <c:pt idx="4">
                  <c:v>155.20004702040816</c:v>
                </c:pt>
                <c:pt idx="5">
                  <c:v>252.06081877159184</c:v>
                </c:pt>
                <c:pt idx="6">
                  <c:v>303.98952663924405</c:v>
                </c:pt>
                <c:pt idx="7">
                  <c:v>347.1849734207961</c:v>
                </c:pt>
                <c:pt idx="8">
                  <c:v>380.3321210117179</c:v>
                </c:pt>
                <c:pt idx="9">
                  <c:v>401.86155596882713</c:v>
                </c:pt>
                <c:pt idx="10">
                  <c:v>409.89878708820368</c:v>
                </c:pt>
                <c:pt idx="11">
                  <c:v>418.09676282996787</c:v>
                </c:pt>
                <c:pt idx="12">
                  <c:v>426.4586980865671</c:v>
                </c:pt>
                <c:pt idx="13">
                  <c:v>434.98787204829847</c:v>
                </c:pt>
                <c:pt idx="14">
                  <c:v>443.68762948926445</c:v>
                </c:pt>
                <c:pt idx="15">
                  <c:v>452.56138207904974</c:v>
                </c:pt>
                <c:pt idx="16">
                  <c:v>461.61260972063081</c:v>
                </c:pt>
                <c:pt idx="17">
                  <c:v>470.84486191504345</c:v>
                </c:pt>
                <c:pt idx="18">
                  <c:v>480.26175915334437</c:v>
                </c:pt>
                <c:pt idx="19">
                  <c:v>489.86699433641127</c:v>
                </c:pt>
                <c:pt idx="20">
                  <c:v>660.2703308636801</c:v>
                </c:pt>
                <c:pt idx="21">
                  <c:v>521.22367690717999</c:v>
                </c:pt>
                <c:pt idx="22">
                  <c:v>385.60408739905324</c:v>
                </c:pt>
                <c:pt idx="23">
                  <c:v>253.48010362826727</c:v>
                </c:pt>
                <c:pt idx="24">
                  <c:v>124.92163770956894</c:v>
                </c:pt>
                <c:pt idx="25">
                  <c:v>-3.7628951202127696E-14</c:v>
                </c:pt>
                <c:pt idx="26">
                  <c:v>-3.7628951202127696E-14</c:v>
                </c:pt>
                <c:pt idx="27">
                  <c:v>-3.7628951202127696E-14</c:v>
                </c:pt>
                <c:pt idx="28">
                  <c:v>-3.7628951202127696E-14</c:v>
                </c:pt>
                <c:pt idx="29">
                  <c:v>-3.7628951202127696E-14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505-4BBA-BF63-D550D0D74571}"/>
            </c:ext>
          </c:extLst>
        </c:ser>
        <c:ser>
          <c:idx val="3"/>
          <c:order val="3"/>
          <c:tx>
            <c:strRef>
              <c:f>'C-20yrRamp'!$C$7</c:f>
              <c:strCache>
                <c:ptCount val="1"/>
                <c:pt idx="0">
                  <c:v>Ramp-16 yr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'C-20yrRamp'!$D$7:$AG$7</c:f>
              <c:numCache>
                <c:formatCode>_("$"* #,##0_);_("$"* \(#,##0\);_("$"* "-"??_);_(@_)</c:formatCode>
                <c:ptCount val="30"/>
                <c:pt idx="0">
                  <c:v>-56.420122448979583</c:v>
                </c:pt>
                <c:pt idx="1">
                  <c:v>-43.493314318367339</c:v>
                </c:pt>
                <c:pt idx="2">
                  <c:v>-28.662657059591844</c:v>
                </c:pt>
                <c:pt idx="3">
                  <c:v>-11.547380847020406</c:v>
                </c:pt>
                <c:pt idx="4">
                  <c:v>8.309438110106143</c:v>
                </c:pt>
                <c:pt idx="5">
                  <c:v>52.514806224535548</c:v>
                </c:pt>
                <c:pt idx="6">
                  <c:v>96.264264567266252</c:v>
                </c:pt>
                <c:pt idx="7">
                  <c:v>139.5486949428643</c:v>
                </c:pt>
                <c:pt idx="8">
                  <c:v>182.35879679198703</c:v>
                </c:pt>
                <c:pt idx="9">
                  <c:v>224.68508354410488</c:v>
                </c:pt>
                <c:pt idx="10">
                  <c:v>266.51787889727797</c:v>
                </c:pt>
                <c:pt idx="11">
                  <c:v>307.84731302352714</c:v>
                </c:pt>
                <c:pt idx="12">
                  <c:v>348.66331869831419</c:v>
                </c:pt>
                <c:pt idx="13">
                  <c:v>388.95562735260955</c:v>
                </c:pt>
                <c:pt idx="14">
                  <c:v>428.71376504600363</c:v>
                </c:pt>
                <c:pt idx="15">
                  <c:v>467.92704835927839</c:v>
                </c:pt>
                <c:pt idx="16">
                  <c:v>506.5845802048313</c:v>
                </c:pt>
                <c:pt idx="17">
                  <c:v>531.36861290024694</c:v>
                </c:pt>
                <c:pt idx="18">
                  <c:v>553.59462773599148</c:v>
                </c:pt>
                <c:pt idx="19">
                  <c:v>572.85509782899442</c:v>
                </c:pt>
                <c:pt idx="20">
                  <c:v>749.26906909388822</c:v>
                </c:pt>
                <c:pt idx="21">
                  <c:v>695.33569004566914</c:v>
                </c:pt>
                <c:pt idx="22">
                  <c:v>642.26364264383028</c:v>
                </c:pt>
                <c:pt idx="23">
                  <c:v>590.07015352129952</c:v>
                </c:pt>
                <c:pt idx="24">
                  <c:v>538.77279384366295</c:v>
                </c:pt>
                <c:pt idx="25">
                  <c:v>488.38948619981835</c:v>
                </c:pt>
                <c:pt idx="26">
                  <c:v>438.93851163044167</c:v>
                </c:pt>
                <c:pt idx="27">
                  <c:v>390.43851679702232</c:v>
                </c:pt>
                <c:pt idx="28">
                  <c:v>342.9085212942793</c:v>
                </c:pt>
                <c:pt idx="29">
                  <c:v>296.36792510882623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/>
      </c:barChart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  <c:extLst xmlns:c15="http://schemas.microsoft.com/office/drawing/2012/chart"/>
            </c:numRef>
          </c:cat>
          <c:val>
            <c:numRef>
              <c:f>'C-20yrRamp'!$D$4:$AG$4</c:f>
              <c:numCache>
                <c:formatCode>_("$"* #,##0_);_("$"* \(#,##0\);_("$"* "-"??_);_(@_)</c:formatCode>
                <c:ptCount val="30"/>
                <c:pt idx="0">
                  <c:v>156.48599999999999</c:v>
                </c:pt>
                <c:pt idx="1">
                  <c:v>187.78319999999999</c:v>
                </c:pt>
                <c:pt idx="2">
                  <c:v>225.33984000000001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505-4BBA-BF63-D550D0D74571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'C-20yrRamp'!$C$5</c:f>
              <c:strCache>
                <c:ptCount val="1"/>
                <c:pt idx="0">
                  <c:v>Ramp-10 yr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'C-20yrRamp'!$D$5:$AG$5</c:f>
              <c:numCache>
                <c:formatCode>_("$"* #,##0_);_("$"* \(#,##0\);_("$"* "-"??_);_(@_)</c:formatCode>
                <c:ptCount val="30"/>
                <c:pt idx="0">
                  <c:v>-56.420122448979583</c:v>
                </c:pt>
                <c:pt idx="1">
                  <c:v>-35.509334726530604</c:v>
                </c:pt>
                <c:pt idx="2">
                  <c:v>-11.506809456326536</c:v>
                </c:pt>
                <c:pt idx="3">
                  <c:v>16.205800871183669</c:v>
                </c:pt>
                <c:pt idx="4">
                  <c:v>48.37051326746122</c:v>
                </c:pt>
                <c:pt idx="5">
                  <c:v>106.93644601009633</c:v>
                </c:pt>
                <c:pt idx="6">
                  <c:v>164.52966999320446</c:v>
                </c:pt>
                <c:pt idx="7">
                  <c:v>221.1307310415952</c:v>
                </c:pt>
                <c:pt idx="8">
                  <c:v>276.71978589657408</c:v>
                </c:pt>
                <c:pt idx="9">
                  <c:v>331.27659443427291</c:v>
                </c:pt>
                <c:pt idx="10">
                  <c:v>384.7805117283462</c:v>
                </c:pt>
                <c:pt idx="11">
                  <c:v>415.91986770902326</c:v>
                </c:pt>
                <c:pt idx="12">
                  <c:v>442.79609318758725</c:v>
                </c:pt>
                <c:pt idx="13">
                  <c:v>464.75373911259197</c:v>
                </c:pt>
                <c:pt idx="14">
                  <c:v>481.01021016328133</c:v>
                </c:pt>
                <c:pt idx="15">
                  <c:v>490.63041436654709</c:v>
                </c:pt>
                <c:pt idx="16">
                  <c:v>500.44302265387796</c:v>
                </c:pt>
                <c:pt idx="17">
                  <c:v>510.45188310695556</c:v>
                </c:pt>
                <c:pt idx="18">
                  <c:v>520.66092076909467</c:v>
                </c:pt>
                <c:pt idx="19">
                  <c:v>531.07413918447662</c:v>
                </c:pt>
                <c:pt idx="20">
                  <c:v>702.30161860870669</c:v>
                </c:pt>
                <c:pt idx="21">
                  <c:v>624.70162687523577</c:v>
                </c:pt>
                <c:pt idx="22">
                  <c:v>548.65363407084692</c:v>
                </c:pt>
                <c:pt idx="23">
                  <c:v>474.188680174122</c:v>
                </c:pt>
                <c:pt idx="24">
                  <c:v>401.33842596321432</c:v>
                </c:pt>
                <c:pt idx="25">
                  <c:v>330.13516543184005</c:v>
                </c:pt>
                <c:pt idx="26">
                  <c:v>260.61183845359</c:v>
                </c:pt>
                <c:pt idx="27">
                  <c:v>192.80204369952662</c:v>
                </c:pt>
                <c:pt idx="28">
                  <c:v>126.74005181413366</c:v>
                </c:pt>
                <c:pt idx="29">
                  <c:v>62.460818854784485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937-451A-A2B6-911280B9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'C-20yrRamp'!$C$6</c15:sqref>
                        </c15:formulaRef>
                      </c:ext>
                    </c:extLst>
                    <c:strCache>
                      <c:ptCount val="1"/>
                      <c:pt idx="0">
                        <c:v>Ramp-5 yr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'C-20yrRamp'!$D$6:$AG$6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-56.420122448979583</c:v>
                      </c:pt>
                      <c:pt idx="1">
                        <c:v>-14.218722481632646</c:v>
                      </c:pt>
                      <c:pt idx="2">
                        <c:v>34.242117485714282</c:v>
                      </c:pt>
                      <c:pt idx="3">
                        <c:v>90.214285453061223</c:v>
                      </c:pt>
                      <c:pt idx="4">
                        <c:v>155.20004702040816</c:v>
                      </c:pt>
                      <c:pt idx="5">
                        <c:v>252.06081877159184</c:v>
                      </c:pt>
                      <c:pt idx="6">
                        <c:v>303.98952663924405</c:v>
                      </c:pt>
                      <c:pt idx="7">
                        <c:v>347.1849734207961</c:v>
                      </c:pt>
                      <c:pt idx="8">
                        <c:v>380.3321210117179</c:v>
                      </c:pt>
                      <c:pt idx="9">
                        <c:v>401.86155596882713</c:v>
                      </c:pt>
                      <c:pt idx="10">
                        <c:v>409.89878708820368</c:v>
                      </c:pt>
                      <c:pt idx="11">
                        <c:v>418.09676282996787</c:v>
                      </c:pt>
                      <c:pt idx="12">
                        <c:v>426.4586980865671</c:v>
                      </c:pt>
                      <c:pt idx="13">
                        <c:v>434.98787204829847</c:v>
                      </c:pt>
                      <c:pt idx="14">
                        <c:v>443.68762948926445</c:v>
                      </c:pt>
                      <c:pt idx="15">
                        <c:v>452.56138207904974</c:v>
                      </c:pt>
                      <c:pt idx="16">
                        <c:v>461.61260972063081</c:v>
                      </c:pt>
                      <c:pt idx="17">
                        <c:v>470.84486191504345</c:v>
                      </c:pt>
                      <c:pt idx="18">
                        <c:v>480.26175915334437</c:v>
                      </c:pt>
                      <c:pt idx="19">
                        <c:v>489.86699433641127</c:v>
                      </c:pt>
                      <c:pt idx="20">
                        <c:v>660.2703308636801</c:v>
                      </c:pt>
                      <c:pt idx="21">
                        <c:v>521.22367690717999</c:v>
                      </c:pt>
                      <c:pt idx="22">
                        <c:v>385.60408739905324</c:v>
                      </c:pt>
                      <c:pt idx="23">
                        <c:v>253.48010362826727</c:v>
                      </c:pt>
                      <c:pt idx="24">
                        <c:v>124.92163770956894</c:v>
                      </c:pt>
                      <c:pt idx="25">
                        <c:v>-3.7628951202127696E-14</c:v>
                      </c:pt>
                      <c:pt idx="26">
                        <c:v>-3.7628951202127696E-14</c:v>
                      </c:pt>
                      <c:pt idx="27">
                        <c:v>-3.7628951202127696E-14</c:v>
                      </c:pt>
                      <c:pt idx="28">
                        <c:v>-3.7628951202127696E-14</c:v>
                      </c:pt>
                      <c:pt idx="29">
                        <c:v>-3.7628951202127696E-14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937-451A-A2B6-911280B9503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'C-20yrRamp'!$C$7</c15:sqref>
                        </c15:formulaRef>
                      </c:ext>
                    </c:extLst>
                    <c:strCache>
                      <c:ptCount val="1"/>
                      <c:pt idx="0">
                        <c:v>Ramp-16 yr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-56.420122448979583</c:v>
                      </c:pt>
                      <c:pt idx="1">
                        <c:v>-43.493314318367339</c:v>
                      </c:pt>
                      <c:pt idx="2">
                        <c:v>-28.662657059591844</c:v>
                      </c:pt>
                      <c:pt idx="3">
                        <c:v>-11.547380847020406</c:v>
                      </c:pt>
                      <c:pt idx="4">
                        <c:v>8.309438110106143</c:v>
                      </c:pt>
                      <c:pt idx="5">
                        <c:v>52.514806224535548</c:v>
                      </c:pt>
                      <c:pt idx="6">
                        <c:v>96.264264567266252</c:v>
                      </c:pt>
                      <c:pt idx="7">
                        <c:v>139.5486949428643</c:v>
                      </c:pt>
                      <c:pt idx="8">
                        <c:v>182.35879679198703</c:v>
                      </c:pt>
                      <c:pt idx="9">
                        <c:v>224.68508354410488</c:v>
                      </c:pt>
                      <c:pt idx="10">
                        <c:v>266.51787889727797</c:v>
                      </c:pt>
                      <c:pt idx="11">
                        <c:v>307.84731302352714</c:v>
                      </c:pt>
                      <c:pt idx="12">
                        <c:v>348.66331869831419</c:v>
                      </c:pt>
                      <c:pt idx="13">
                        <c:v>388.95562735260955</c:v>
                      </c:pt>
                      <c:pt idx="14">
                        <c:v>428.71376504600363</c:v>
                      </c:pt>
                      <c:pt idx="15">
                        <c:v>467.92704835927839</c:v>
                      </c:pt>
                      <c:pt idx="16">
                        <c:v>506.5845802048313</c:v>
                      </c:pt>
                      <c:pt idx="17">
                        <c:v>531.36861290024694</c:v>
                      </c:pt>
                      <c:pt idx="18">
                        <c:v>553.59462773599148</c:v>
                      </c:pt>
                      <c:pt idx="19">
                        <c:v>572.85509782899442</c:v>
                      </c:pt>
                      <c:pt idx="20">
                        <c:v>749.26906909388822</c:v>
                      </c:pt>
                      <c:pt idx="21">
                        <c:v>695.33569004566914</c:v>
                      </c:pt>
                      <c:pt idx="22">
                        <c:v>642.26364264383028</c:v>
                      </c:pt>
                      <c:pt idx="23">
                        <c:v>590.07015352129952</c:v>
                      </c:pt>
                      <c:pt idx="24">
                        <c:v>538.77279384366295</c:v>
                      </c:pt>
                      <c:pt idx="25">
                        <c:v>488.38948619981835</c:v>
                      </c:pt>
                      <c:pt idx="26">
                        <c:v>438.93851163044167</c:v>
                      </c:pt>
                      <c:pt idx="27">
                        <c:v>390.43851679702232</c:v>
                      </c:pt>
                      <c:pt idx="28">
                        <c:v>342.9085212942793</c:v>
                      </c:pt>
                      <c:pt idx="29">
                        <c:v>296.36792510882623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937-451A-A2B6-911280B9503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  <c:extLst xmlns:c15="http://schemas.microsoft.com/office/drawing/2012/chart"/>
            </c:numRef>
          </c:cat>
          <c:val>
            <c:numRef>
              <c:f>'C-20yrRamp'!$D$4:$AG$4</c:f>
              <c:numCache>
                <c:formatCode>_("$"* #,##0_);_("$"* \(#,##0\);_("$"* "-"??_);_(@_)</c:formatCode>
                <c:ptCount val="30"/>
                <c:pt idx="0">
                  <c:v>156.48599999999999</c:v>
                </c:pt>
                <c:pt idx="1">
                  <c:v>187.78319999999999</c:v>
                </c:pt>
                <c:pt idx="2">
                  <c:v>225.33984000000001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937-451A-A2B6-911280B95035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37-451A-A2B6-911280B9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'C-20yrRamp'!$C$6</c:f>
              <c:strCache>
                <c:ptCount val="1"/>
                <c:pt idx="0">
                  <c:v>Ramp-5 yr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'C-20yrRamp'!$D$6:$AG$6</c:f>
              <c:numCache>
                <c:formatCode>_("$"* #,##0_);_("$"* \(#,##0\);_("$"* "-"??_);_(@_)</c:formatCode>
                <c:ptCount val="30"/>
                <c:pt idx="0">
                  <c:v>-56.420122448979583</c:v>
                </c:pt>
                <c:pt idx="1">
                  <c:v>-14.218722481632646</c:v>
                </c:pt>
                <c:pt idx="2">
                  <c:v>34.242117485714282</c:v>
                </c:pt>
                <c:pt idx="3">
                  <c:v>90.214285453061223</c:v>
                </c:pt>
                <c:pt idx="4">
                  <c:v>155.20004702040816</c:v>
                </c:pt>
                <c:pt idx="5">
                  <c:v>252.06081877159184</c:v>
                </c:pt>
                <c:pt idx="6">
                  <c:v>303.98952663924405</c:v>
                </c:pt>
                <c:pt idx="7">
                  <c:v>347.1849734207961</c:v>
                </c:pt>
                <c:pt idx="8">
                  <c:v>380.3321210117179</c:v>
                </c:pt>
                <c:pt idx="9">
                  <c:v>401.86155596882713</c:v>
                </c:pt>
                <c:pt idx="10">
                  <c:v>409.89878708820368</c:v>
                </c:pt>
                <c:pt idx="11">
                  <c:v>418.09676282996787</c:v>
                </c:pt>
                <c:pt idx="12">
                  <c:v>426.4586980865671</c:v>
                </c:pt>
                <c:pt idx="13">
                  <c:v>434.98787204829847</c:v>
                </c:pt>
                <c:pt idx="14">
                  <c:v>443.68762948926445</c:v>
                </c:pt>
                <c:pt idx="15">
                  <c:v>452.56138207904974</c:v>
                </c:pt>
                <c:pt idx="16">
                  <c:v>461.61260972063081</c:v>
                </c:pt>
                <c:pt idx="17">
                  <c:v>470.84486191504345</c:v>
                </c:pt>
                <c:pt idx="18">
                  <c:v>480.26175915334437</c:v>
                </c:pt>
                <c:pt idx="19">
                  <c:v>489.86699433641127</c:v>
                </c:pt>
                <c:pt idx="20">
                  <c:v>660.2703308636801</c:v>
                </c:pt>
                <c:pt idx="21">
                  <c:v>521.22367690717999</c:v>
                </c:pt>
                <c:pt idx="22">
                  <c:v>385.60408739905324</c:v>
                </c:pt>
                <c:pt idx="23">
                  <c:v>253.48010362826727</c:v>
                </c:pt>
                <c:pt idx="24">
                  <c:v>124.92163770956894</c:v>
                </c:pt>
                <c:pt idx="25">
                  <c:v>-3.7628951202127696E-14</c:v>
                </c:pt>
                <c:pt idx="26">
                  <c:v>-3.7628951202127696E-14</c:v>
                </c:pt>
                <c:pt idx="27">
                  <c:v>-3.7628951202127696E-14</c:v>
                </c:pt>
                <c:pt idx="28">
                  <c:v>-3.7628951202127696E-14</c:v>
                </c:pt>
                <c:pt idx="29">
                  <c:v>-3.7628951202127696E-14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D68-4C5B-8044-584A56D5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'C-20yrRamp'!$C$5</c15:sqref>
                        </c15:formulaRef>
                      </c:ext>
                    </c:extLst>
                    <c:strCache>
                      <c:ptCount val="1"/>
                      <c:pt idx="0">
                        <c:v>Ramp-10 yr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'C-20yrRamp'!$D$5:$AG$5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-56.420122448979583</c:v>
                      </c:pt>
                      <c:pt idx="1">
                        <c:v>-35.509334726530604</c:v>
                      </c:pt>
                      <c:pt idx="2">
                        <c:v>-11.506809456326536</c:v>
                      </c:pt>
                      <c:pt idx="3">
                        <c:v>16.205800871183669</c:v>
                      </c:pt>
                      <c:pt idx="4">
                        <c:v>48.37051326746122</c:v>
                      </c:pt>
                      <c:pt idx="5">
                        <c:v>106.93644601009633</c:v>
                      </c:pt>
                      <c:pt idx="6">
                        <c:v>164.52966999320446</c:v>
                      </c:pt>
                      <c:pt idx="7">
                        <c:v>221.1307310415952</c:v>
                      </c:pt>
                      <c:pt idx="8">
                        <c:v>276.71978589657408</c:v>
                      </c:pt>
                      <c:pt idx="9">
                        <c:v>331.27659443427291</c:v>
                      </c:pt>
                      <c:pt idx="10">
                        <c:v>384.7805117283462</c:v>
                      </c:pt>
                      <c:pt idx="11">
                        <c:v>415.91986770902326</c:v>
                      </c:pt>
                      <c:pt idx="12">
                        <c:v>442.79609318758725</c:v>
                      </c:pt>
                      <c:pt idx="13">
                        <c:v>464.75373911259197</c:v>
                      </c:pt>
                      <c:pt idx="14">
                        <c:v>481.01021016328133</c:v>
                      </c:pt>
                      <c:pt idx="15">
                        <c:v>490.63041436654709</c:v>
                      </c:pt>
                      <c:pt idx="16">
                        <c:v>500.44302265387796</c:v>
                      </c:pt>
                      <c:pt idx="17">
                        <c:v>510.45188310695556</c:v>
                      </c:pt>
                      <c:pt idx="18">
                        <c:v>520.66092076909467</c:v>
                      </c:pt>
                      <c:pt idx="19">
                        <c:v>531.07413918447662</c:v>
                      </c:pt>
                      <c:pt idx="20">
                        <c:v>702.30161860870669</c:v>
                      </c:pt>
                      <c:pt idx="21">
                        <c:v>624.70162687523577</c:v>
                      </c:pt>
                      <c:pt idx="22">
                        <c:v>548.65363407084692</c:v>
                      </c:pt>
                      <c:pt idx="23">
                        <c:v>474.188680174122</c:v>
                      </c:pt>
                      <c:pt idx="24">
                        <c:v>401.33842596321432</c:v>
                      </c:pt>
                      <c:pt idx="25">
                        <c:v>330.13516543184005</c:v>
                      </c:pt>
                      <c:pt idx="26">
                        <c:v>260.61183845359</c:v>
                      </c:pt>
                      <c:pt idx="27">
                        <c:v>192.80204369952662</c:v>
                      </c:pt>
                      <c:pt idx="28">
                        <c:v>126.74005181413366</c:v>
                      </c:pt>
                      <c:pt idx="29">
                        <c:v>62.460818854784485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D68-4C5B-8044-584A56D5E4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'C-20yrRamp'!$C$7</c15:sqref>
                        </c15:formulaRef>
                      </c:ext>
                    </c:extLst>
                    <c:strCache>
                      <c:ptCount val="1"/>
                      <c:pt idx="0">
                        <c:v>Ramp-16 yr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-56.420122448979583</c:v>
                      </c:pt>
                      <c:pt idx="1">
                        <c:v>-43.493314318367339</c:v>
                      </c:pt>
                      <c:pt idx="2">
                        <c:v>-28.662657059591844</c:v>
                      </c:pt>
                      <c:pt idx="3">
                        <c:v>-11.547380847020406</c:v>
                      </c:pt>
                      <c:pt idx="4">
                        <c:v>8.309438110106143</c:v>
                      </c:pt>
                      <c:pt idx="5">
                        <c:v>52.514806224535548</c:v>
                      </c:pt>
                      <c:pt idx="6">
                        <c:v>96.264264567266252</c:v>
                      </c:pt>
                      <c:pt idx="7">
                        <c:v>139.5486949428643</c:v>
                      </c:pt>
                      <c:pt idx="8">
                        <c:v>182.35879679198703</c:v>
                      </c:pt>
                      <c:pt idx="9">
                        <c:v>224.68508354410488</c:v>
                      </c:pt>
                      <c:pt idx="10">
                        <c:v>266.51787889727797</c:v>
                      </c:pt>
                      <c:pt idx="11">
                        <c:v>307.84731302352714</c:v>
                      </c:pt>
                      <c:pt idx="12">
                        <c:v>348.66331869831419</c:v>
                      </c:pt>
                      <c:pt idx="13">
                        <c:v>388.95562735260955</c:v>
                      </c:pt>
                      <c:pt idx="14">
                        <c:v>428.71376504600363</c:v>
                      </c:pt>
                      <c:pt idx="15">
                        <c:v>467.92704835927839</c:v>
                      </c:pt>
                      <c:pt idx="16">
                        <c:v>506.5845802048313</c:v>
                      </c:pt>
                      <c:pt idx="17">
                        <c:v>531.36861290024694</c:v>
                      </c:pt>
                      <c:pt idx="18">
                        <c:v>553.59462773599148</c:v>
                      </c:pt>
                      <c:pt idx="19">
                        <c:v>572.85509782899442</c:v>
                      </c:pt>
                      <c:pt idx="20">
                        <c:v>749.26906909388822</c:v>
                      </c:pt>
                      <c:pt idx="21">
                        <c:v>695.33569004566914</c:v>
                      </c:pt>
                      <c:pt idx="22">
                        <c:v>642.26364264383028</c:v>
                      </c:pt>
                      <c:pt idx="23">
                        <c:v>590.07015352129952</c:v>
                      </c:pt>
                      <c:pt idx="24">
                        <c:v>538.77279384366295</c:v>
                      </c:pt>
                      <c:pt idx="25">
                        <c:v>488.38948619981835</c:v>
                      </c:pt>
                      <c:pt idx="26">
                        <c:v>438.93851163044167</c:v>
                      </c:pt>
                      <c:pt idx="27">
                        <c:v>390.43851679702232</c:v>
                      </c:pt>
                      <c:pt idx="28">
                        <c:v>342.9085212942793</c:v>
                      </c:pt>
                      <c:pt idx="29">
                        <c:v>296.36792510882623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D68-4C5B-8044-584A56D5E41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  <c:extLst xmlns:c15="http://schemas.microsoft.com/office/drawing/2012/chart"/>
            </c:numRef>
          </c:cat>
          <c:val>
            <c:numRef>
              <c:f>'C-20yrRamp'!$D$4:$AG$4</c:f>
              <c:numCache>
                <c:formatCode>_("$"* #,##0_);_("$"* \(#,##0\);_("$"* "-"??_);_(@_)</c:formatCode>
                <c:ptCount val="30"/>
                <c:pt idx="0">
                  <c:v>156.48599999999999</c:v>
                </c:pt>
                <c:pt idx="1">
                  <c:v>187.78319999999999</c:v>
                </c:pt>
                <c:pt idx="2">
                  <c:v>225.33984000000001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D68-4C5B-8044-584A56D5E417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68-4C5B-8044-584A56D5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'C-20yrRamp'!$C$7</c:f>
              <c:strCache>
                <c:ptCount val="1"/>
                <c:pt idx="0">
                  <c:v>Ramp-16 yr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'C-20yrRamp'!$D$7:$AG$7</c:f>
              <c:numCache>
                <c:formatCode>_("$"* #,##0_);_("$"* \(#,##0\);_("$"* "-"??_);_(@_)</c:formatCode>
                <c:ptCount val="30"/>
                <c:pt idx="0">
                  <c:v>-56.420122448979583</c:v>
                </c:pt>
                <c:pt idx="1">
                  <c:v>-43.493314318367339</c:v>
                </c:pt>
                <c:pt idx="2">
                  <c:v>-28.662657059591844</c:v>
                </c:pt>
                <c:pt idx="3">
                  <c:v>-11.547380847020406</c:v>
                </c:pt>
                <c:pt idx="4">
                  <c:v>8.309438110106143</c:v>
                </c:pt>
                <c:pt idx="5">
                  <c:v>52.514806224535548</c:v>
                </c:pt>
                <c:pt idx="6">
                  <c:v>96.264264567266252</c:v>
                </c:pt>
                <c:pt idx="7">
                  <c:v>139.5486949428643</c:v>
                </c:pt>
                <c:pt idx="8">
                  <c:v>182.35879679198703</c:v>
                </c:pt>
                <c:pt idx="9">
                  <c:v>224.68508354410488</c:v>
                </c:pt>
                <c:pt idx="10">
                  <c:v>266.51787889727797</c:v>
                </c:pt>
                <c:pt idx="11">
                  <c:v>307.84731302352714</c:v>
                </c:pt>
                <c:pt idx="12">
                  <c:v>348.66331869831419</c:v>
                </c:pt>
                <c:pt idx="13">
                  <c:v>388.95562735260955</c:v>
                </c:pt>
                <c:pt idx="14">
                  <c:v>428.71376504600363</c:v>
                </c:pt>
                <c:pt idx="15">
                  <c:v>467.92704835927839</c:v>
                </c:pt>
                <c:pt idx="16">
                  <c:v>506.5845802048313</c:v>
                </c:pt>
                <c:pt idx="17">
                  <c:v>531.36861290024694</c:v>
                </c:pt>
                <c:pt idx="18">
                  <c:v>553.59462773599148</c:v>
                </c:pt>
                <c:pt idx="19">
                  <c:v>572.85509782899442</c:v>
                </c:pt>
                <c:pt idx="20">
                  <c:v>749.26906909388822</c:v>
                </c:pt>
                <c:pt idx="21">
                  <c:v>695.33569004566914</c:v>
                </c:pt>
                <c:pt idx="22">
                  <c:v>642.26364264383028</c:v>
                </c:pt>
                <c:pt idx="23">
                  <c:v>590.07015352129952</c:v>
                </c:pt>
                <c:pt idx="24">
                  <c:v>538.77279384366295</c:v>
                </c:pt>
                <c:pt idx="25">
                  <c:v>488.38948619981835</c:v>
                </c:pt>
                <c:pt idx="26">
                  <c:v>438.93851163044167</c:v>
                </c:pt>
                <c:pt idx="27">
                  <c:v>390.43851679702232</c:v>
                </c:pt>
                <c:pt idx="28">
                  <c:v>342.9085212942793</c:v>
                </c:pt>
                <c:pt idx="29">
                  <c:v>296.36792510882623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425B-45FE-A600-1A428EAE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'C-20yrRamp'!$C$5</c15:sqref>
                        </c15:formulaRef>
                      </c:ext>
                    </c:extLst>
                    <c:strCache>
                      <c:ptCount val="1"/>
                      <c:pt idx="0">
                        <c:v>Ramp-10 yr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'C-20yrRamp'!$D$5:$AG$5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-56.420122448979583</c:v>
                      </c:pt>
                      <c:pt idx="1">
                        <c:v>-35.509334726530604</c:v>
                      </c:pt>
                      <c:pt idx="2">
                        <c:v>-11.506809456326536</c:v>
                      </c:pt>
                      <c:pt idx="3">
                        <c:v>16.205800871183669</c:v>
                      </c:pt>
                      <c:pt idx="4">
                        <c:v>48.37051326746122</c:v>
                      </c:pt>
                      <c:pt idx="5">
                        <c:v>106.93644601009633</c:v>
                      </c:pt>
                      <c:pt idx="6">
                        <c:v>164.52966999320446</c:v>
                      </c:pt>
                      <c:pt idx="7">
                        <c:v>221.1307310415952</c:v>
                      </c:pt>
                      <c:pt idx="8">
                        <c:v>276.71978589657408</c:v>
                      </c:pt>
                      <c:pt idx="9">
                        <c:v>331.27659443427291</c:v>
                      </c:pt>
                      <c:pt idx="10">
                        <c:v>384.7805117283462</c:v>
                      </c:pt>
                      <c:pt idx="11">
                        <c:v>415.91986770902326</c:v>
                      </c:pt>
                      <c:pt idx="12">
                        <c:v>442.79609318758725</c:v>
                      </c:pt>
                      <c:pt idx="13">
                        <c:v>464.75373911259197</c:v>
                      </c:pt>
                      <c:pt idx="14">
                        <c:v>481.01021016328133</c:v>
                      </c:pt>
                      <c:pt idx="15">
                        <c:v>490.63041436654709</c:v>
                      </c:pt>
                      <c:pt idx="16">
                        <c:v>500.44302265387796</c:v>
                      </c:pt>
                      <c:pt idx="17">
                        <c:v>510.45188310695556</c:v>
                      </c:pt>
                      <c:pt idx="18">
                        <c:v>520.66092076909467</c:v>
                      </c:pt>
                      <c:pt idx="19">
                        <c:v>531.07413918447662</c:v>
                      </c:pt>
                      <c:pt idx="20">
                        <c:v>702.30161860870669</c:v>
                      </c:pt>
                      <c:pt idx="21">
                        <c:v>624.70162687523577</c:v>
                      </c:pt>
                      <c:pt idx="22">
                        <c:v>548.65363407084692</c:v>
                      </c:pt>
                      <c:pt idx="23">
                        <c:v>474.188680174122</c:v>
                      </c:pt>
                      <c:pt idx="24">
                        <c:v>401.33842596321432</c:v>
                      </c:pt>
                      <c:pt idx="25">
                        <c:v>330.13516543184005</c:v>
                      </c:pt>
                      <c:pt idx="26">
                        <c:v>260.61183845359</c:v>
                      </c:pt>
                      <c:pt idx="27">
                        <c:v>192.80204369952662</c:v>
                      </c:pt>
                      <c:pt idx="28">
                        <c:v>126.74005181413366</c:v>
                      </c:pt>
                      <c:pt idx="29">
                        <c:v>62.460818854784485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25B-45FE-A600-1A428EAE7BA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'C-20yrRamp'!$C$6</c15:sqref>
                        </c15:formulaRef>
                      </c:ext>
                    </c:extLst>
                    <c:strCache>
                      <c:ptCount val="1"/>
                      <c:pt idx="0">
                        <c:v>Ramp-5 yr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'C-20yrRamp'!$D$6:$AG$6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-56.420122448979583</c:v>
                      </c:pt>
                      <c:pt idx="1">
                        <c:v>-14.218722481632646</c:v>
                      </c:pt>
                      <c:pt idx="2">
                        <c:v>34.242117485714282</c:v>
                      </c:pt>
                      <c:pt idx="3">
                        <c:v>90.214285453061223</c:v>
                      </c:pt>
                      <c:pt idx="4">
                        <c:v>155.20004702040816</c:v>
                      </c:pt>
                      <c:pt idx="5">
                        <c:v>252.06081877159184</c:v>
                      </c:pt>
                      <c:pt idx="6">
                        <c:v>303.98952663924405</c:v>
                      </c:pt>
                      <c:pt idx="7">
                        <c:v>347.1849734207961</c:v>
                      </c:pt>
                      <c:pt idx="8">
                        <c:v>380.3321210117179</c:v>
                      </c:pt>
                      <c:pt idx="9">
                        <c:v>401.86155596882713</c:v>
                      </c:pt>
                      <c:pt idx="10">
                        <c:v>409.89878708820368</c:v>
                      </c:pt>
                      <c:pt idx="11">
                        <c:v>418.09676282996787</c:v>
                      </c:pt>
                      <c:pt idx="12">
                        <c:v>426.4586980865671</c:v>
                      </c:pt>
                      <c:pt idx="13">
                        <c:v>434.98787204829847</c:v>
                      </c:pt>
                      <c:pt idx="14">
                        <c:v>443.68762948926445</c:v>
                      </c:pt>
                      <c:pt idx="15">
                        <c:v>452.56138207904974</c:v>
                      </c:pt>
                      <c:pt idx="16">
                        <c:v>461.61260972063081</c:v>
                      </c:pt>
                      <c:pt idx="17">
                        <c:v>470.84486191504345</c:v>
                      </c:pt>
                      <c:pt idx="18">
                        <c:v>480.26175915334437</c:v>
                      </c:pt>
                      <c:pt idx="19">
                        <c:v>489.86699433641127</c:v>
                      </c:pt>
                      <c:pt idx="20">
                        <c:v>660.2703308636801</c:v>
                      </c:pt>
                      <c:pt idx="21">
                        <c:v>521.22367690717999</c:v>
                      </c:pt>
                      <c:pt idx="22">
                        <c:v>385.60408739905324</c:v>
                      </c:pt>
                      <c:pt idx="23">
                        <c:v>253.48010362826727</c:v>
                      </c:pt>
                      <c:pt idx="24">
                        <c:v>124.92163770956894</c:v>
                      </c:pt>
                      <c:pt idx="25">
                        <c:v>-3.7628951202127696E-14</c:v>
                      </c:pt>
                      <c:pt idx="26">
                        <c:v>-3.7628951202127696E-14</c:v>
                      </c:pt>
                      <c:pt idx="27">
                        <c:v>-3.7628951202127696E-14</c:v>
                      </c:pt>
                      <c:pt idx="28">
                        <c:v>-3.7628951202127696E-14</c:v>
                      </c:pt>
                      <c:pt idx="29">
                        <c:v>-3.7628951202127696E-14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25B-45FE-A600-1A428EAE7BA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  <c:extLst xmlns:c15="http://schemas.microsoft.com/office/drawing/2012/chart"/>
            </c:numRef>
          </c:cat>
          <c:val>
            <c:numRef>
              <c:f>'C-20yrRamp'!$D$4:$AG$4</c:f>
              <c:numCache>
                <c:formatCode>_("$"* #,##0_);_("$"* \(#,##0\);_("$"* "-"??_);_(@_)</c:formatCode>
                <c:ptCount val="30"/>
                <c:pt idx="0">
                  <c:v>156.48599999999999</c:v>
                </c:pt>
                <c:pt idx="1">
                  <c:v>187.78319999999999</c:v>
                </c:pt>
                <c:pt idx="2">
                  <c:v>225.33984000000001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425B-45FE-A600-1A428EAE7BA3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5B-45FE-A600-1A428EAE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10</xdr:col>
      <xdr:colOff>205740</xdr:colOff>
      <xdr:row>41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03C6BBA-9932-4E57-AAC9-893ABADE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26</xdr:row>
      <xdr:rowOff>7620</xdr:rowOff>
    </xdr:from>
    <xdr:to>
      <xdr:col>18</xdr:col>
      <xdr:colOff>281940</xdr:colOff>
      <xdr:row>41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4C5A983-ECE1-422E-BCA8-B1A5856E9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42</xdr:row>
      <xdr:rowOff>0</xdr:rowOff>
    </xdr:from>
    <xdr:to>
      <xdr:col>18</xdr:col>
      <xdr:colOff>281940</xdr:colOff>
      <xdr:row>57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9736F5-8DAB-4EAC-9FCB-543E65B1D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42</xdr:row>
      <xdr:rowOff>0</xdr:rowOff>
    </xdr:from>
    <xdr:to>
      <xdr:col>26</xdr:col>
      <xdr:colOff>281940</xdr:colOff>
      <xdr:row>57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357959-33D0-4C09-A59A-2A2E08C2C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42</xdr:row>
      <xdr:rowOff>0</xdr:rowOff>
    </xdr:from>
    <xdr:to>
      <xdr:col>34</xdr:col>
      <xdr:colOff>205740</xdr:colOff>
      <xdr:row>57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2C2D5D-B64B-4C04-B722-1669F5716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d Weaver" id="{FF2A79B7-99AF-4901-AC52-037A7ADDD8CD}" userId="3353f05739d3c35f" providerId="Windows Live"/>
</personList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8DD5EAA-EB29-4300-A4F8-B0B4E7DD14FB}">
    <text>This is not a variable. Must be set mannually in Capitalization Table in Rows 9-12.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8E310013-E619-4540-91A8-69AD4C7D5260}">
    <text>This is not a variable. Must be set mannually in Capitalization Table in Rows 9-12.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D266DD3-7178-4990-8CEE-88C53CC83369}">
    <text>This is not a variable. Must be set mannually in Capitalization Table in Rows 9-12.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5F512A75-B3AF-48EE-A9F4-9CBE418B3BB2}">
    <text>This is not a variable. Must be set mannually in Capitalization Table in Rows 9-12.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09C9BE76-A8E7-4F68-8612-73FB319F3999}">
    <text>This is not a variable. Must be set mannually in Capitalization Table in Rows 9-12.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DBF1-F86F-4A54-AC0C-390863622946}">
  <dimension ref="A1:AO67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65</v>
      </c>
      <c r="D1" s="40"/>
    </row>
    <row r="2" spans="1:41" x14ac:dyDescent="0.3">
      <c r="A2" s="40" t="s">
        <v>76</v>
      </c>
      <c r="D2" s="40"/>
    </row>
    <row r="3" spans="1:41" x14ac:dyDescent="0.3">
      <c r="D3" s="59" t="s">
        <v>75</v>
      </c>
      <c r="E3" s="58" t="s">
        <v>56</v>
      </c>
      <c r="F3" s="57"/>
      <c r="G3" s="101" t="s">
        <v>47</v>
      </c>
      <c r="H3" s="57"/>
      <c r="I3" s="68" t="s">
        <v>57</v>
      </c>
      <c r="J3" s="78"/>
      <c r="K3" s="57"/>
      <c r="L3" s="83" t="s">
        <v>43</v>
      </c>
      <c r="M3" s="57"/>
      <c r="O3" s="107"/>
    </row>
    <row r="4" spans="1:41" x14ac:dyDescent="0.3">
      <c r="A4" s="40"/>
      <c r="E4" s="58" t="s">
        <v>37</v>
      </c>
      <c r="F4" s="57"/>
      <c r="G4" s="101">
        <v>20</v>
      </c>
      <c r="H4" s="57" t="s">
        <v>34</v>
      </c>
      <c r="I4" s="68" t="s">
        <v>42</v>
      </c>
      <c r="J4" s="78"/>
      <c r="K4" s="57"/>
      <c r="L4" s="101">
        <v>10</v>
      </c>
      <c r="M4" s="57" t="s">
        <v>34</v>
      </c>
    </row>
    <row r="5" spans="1:41" x14ac:dyDescent="0.3">
      <c r="D5" s="40"/>
    </row>
    <row r="6" spans="1:41" x14ac:dyDescent="0.3">
      <c r="B6" s="41" t="s">
        <v>35</v>
      </c>
    </row>
    <row r="7" spans="1:41" x14ac:dyDescent="0.3">
      <c r="C7" s="40" t="s">
        <v>10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59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36</v>
      </c>
      <c r="F9" s="38" t="s">
        <v>18</v>
      </c>
      <c r="G9" s="39" t="s">
        <v>68</v>
      </c>
      <c r="H9" s="39" t="s">
        <v>54</v>
      </c>
      <c r="I9" s="63"/>
      <c r="J9" s="39" t="s">
        <v>69</v>
      </c>
      <c r="K9" s="39" t="s">
        <v>54</v>
      </c>
    </row>
    <row r="10" spans="1:41" x14ac:dyDescent="0.3">
      <c r="D10" s="34" t="s">
        <v>16</v>
      </c>
      <c r="F10" s="103">
        <v>0.64</v>
      </c>
      <c r="G10" s="104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17</v>
      </c>
      <c r="E11" s="45"/>
      <c r="F11" s="105">
        <v>0.36</v>
      </c>
      <c r="G11" s="106">
        <v>0.09</v>
      </c>
      <c r="H11" s="46">
        <f t="shared" ref="H11" si="2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43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39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40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60</v>
      </c>
      <c r="E15" s="102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61</v>
      </c>
      <c r="E16" s="108">
        <f>L4</f>
        <v>10</v>
      </c>
      <c r="F16" s="47" t="s">
        <v>34</v>
      </c>
      <c r="G16" s="44"/>
      <c r="H16" s="44"/>
      <c r="I16" s="35"/>
      <c r="J16" s="35"/>
    </row>
    <row r="17" spans="2:41" x14ac:dyDescent="0.3">
      <c r="B17" s="41" t="s">
        <v>62</v>
      </c>
      <c r="E17" s="35"/>
    </row>
    <row r="18" spans="2:41" x14ac:dyDescent="0.3">
      <c r="E18" s="61" t="s">
        <v>55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51</v>
      </c>
      <c r="E19" s="48">
        <f>NPV($E$15,F19:AO19)*(1+$E$15)</f>
        <v>2044.1909321857256</v>
      </c>
      <c r="F19" s="53">
        <f t="shared" ref="F19:Y19" si="4">IF($G$3="Expense",F8,0)</f>
        <v>142.26</v>
      </c>
      <c r="G19" s="53">
        <f t="shared" si="4"/>
        <v>148.82220000000001</v>
      </c>
      <c r="H19" s="53">
        <f t="shared" si="4"/>
        <v>155.701494</v>
      </c>
      <c r="I19" s="53">
        <f t="shared" si="4"/>
        <v>162.91351700000001</v>
      </c>
      <c r="J19" s="53">
        <f t="shared" si="4"/>
        <v>170.47468000000001</v>
      </c>
      <c r="K19" s="53">
        <f t="shared" si="4"/>
        <v>173.8841736</v>
      </c>
      <c r="L19" s="53">
        <f t="shared" si="4"/>
        <v>177.36185707199999</v>
      </c>
      <c r="M19" s="53">
        <f t="shared" si="4"/>
        <v>180.90909421344</v>
      </c>
      <c r="N19" s="53">
        <f t="shared" si="4"/>
        <v>184.52727609770881</v>
      </c>
      <c r="O19" s="53">
        <f t="shared" si="4"/>
        <v>188.217821619663</v>
      </c>
      <c r="P19" s="53">
        <f t="shared" si="4"/>
        <v>191.98217805205627</v>
      </c>
      <c r="Q19" s="53">
        <f t="shared" si="4"/>
        <v>195.8218216130974</v>
      </c>
      <c r="R19" s="53">
        <f t="shared" si="4"/>
        <v>199.73825804535934</v>
      </c>
      <c r="S19" s="53">
        <f t="shared" si="4"/>
        <v>203.73302320626652</v>
      </c>
      <c r="T19" s="53">
        <f t="shared" si="4"/>
        <v>207.80768367039187</v>
      </c>
      <c r="U19" s="53">
        <f t="shared" si="4"/>
        <v>211.9638373437997</v>
      </c>
      <c r="V19" s="53">
        <f t="shared" si="4"/>
        <v>216.20311409067568</v>
      </c>
      <c r="W19" s="53">
        <f t="shared" si="4"/>
        <v>220.52717637248921</v>
      </c>
      <c r="X19" s="53">
        <f t="shared" si="4"/>
        <v>224.937719899939</v>
      </c>
      <c r="Y19" s="53">
        <f t="shared" si="4"/>
        <v>229.43647429793779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52</v>
      </c>
    </row>
    <row r="21" spans="2:41" x14ac:dyDescent="0.3">
      <c r="D21" s="34" t="s">
        <v>53</v>
      </c>
      <c r="E21" s="48">
        <f>NPV($E$15,F21:AO21)*(1+$E$15)</f>
        <v>0</v>
      </c>
      <c r="F21" s="49">
        <f t="shared" ref="F21:Y21" si="5">F8-F19</f>
        <v>0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49">
        <f t="shared" si="5"/>
        <v>0</v>
      </c>
      <c r="O21" s="49">
        <f t="shared" si="5"/>
        <v>0</v>
      </c>
      <c r="P21" s="49">
        <f t="shared" si="5"/>
        <v>0</v>
      </c>
      <c r="Q21" s="49">
        <f t="shared" si="5"/>
        <v>0</v>
      </c>
      <c r="R21" s="49">
        <f t="shared" si="5"/>
        <v>0</v>
      </c>
      <c r="S21" s="49">
        <f t="shared" si="5"/>
        <v>0</v>
      </c>
      <c r="T21" s="49">
        <f t="shared" si="5"/>
        <v>0</v>
      </c>
      <c r="U21" s="49">
        <f t="shared" si="5"/>
        <v>0</v>
      </c>
      <c r="V21" s="49">
        <f t="shared" si="5"/>
        <v>0</v>
      </c>
      <c r="W21" s="49">
        <f t="shared" si="5"/>
        <v>0</v>
      </c>
      <c r="X21" s="49">
        <f t="shared" si="5"/>
        <v>0</v>
      </c>
      <c r="Y21" s="49">
        <f t="shared" si="5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64</v>
      </c>
      <c r="E22" s="48"/>
      <c r="F22" s="49">
        <f t="shared" ref="F22:AO22" si="6">E22+F21-F44</f>
        <v>0</v>
      </c>
      <c r="G22" s="49">
        <f t="shared" si="6"/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49">
        <f t="shared" si="6"/>
        <v>0</v>
      </c>
      <c r="O22" s="49">
        <f t="shared" si="6"/>
        <v>0</v>
      </c>
      <c r="P22" s="49">
        <f t="shared" si="6"/>
        <v>0</v>
      </c>
      <c r="Q22" s="49">
        <f t="shared" si="6"/>
        <v>0</v>
      </c>
      <c r="R22" s="49">
        <f t="shared" si="6"/>
        <v>0</v>
      </c>
      <c r="S22" s="49">
        <f t="shared" si="6"/>
        <v>0</v>
      </c>
      <c r="T22" s="49">
        <f t="shared" si="6"/>
        <v>0</v>
      </c>
      <c r="U22" s="49">
        <f t="shared" si="6"/>
        <v>0</v>
      </c>
      <c r="V22" s="49">
        <f t="shared" si="6"/>
        <v>0</v>
      </c>
      <c r="W22" s="49">
        <f t="shared" si="6"/>
        <v>0</v>
      </c>
      <c r="X22" s="49">
        <f t="shared" si="6"/>
        <v>0</v>
      </c>
      <c r="Y22" s="49">
        <f t="shared" si="6"/>
        <v>0</v>
      </c>
      <c r="Z22" s="49">
        <f t="shared" si="6"/>
        <v>0</v>
      </c>
      <c r="AA22" s="49">
        <f t="shared" si="6"/>
        <v>0</v>
      </c>
      <c r="AB22" s="49">
        <f t="shared" si="6"/>
        <v>0</v>
      </c>
      <c r="AC22" s="49">
        <f t="shared" si="6"/>
        <v>0</v>
      </c>
      <c r="AD22" s="49">
        <f t="shared" si="6"/>
        <v>0</v>
      </c>
      <c r="AE22" s="49">
        <f t="shared" si="6"/>
        <v>0</v>
      </c>
      <c r="AF22" s="49">
        <f t="shared" si="6"/>
        <v>0</v>
      </c>
      <c r="AG22" s="49">
        <f t="shared" si="6"/>
        <v>0</v>
      </c>
      <c r="AH22" s="49">
        <f t="shared" si="6"/>
        <v>0</v>
      </c>
      <c r="AI22" s="49">
        <f t="shared" si="6"/>
        <v>0</v>
      </c>
      <c r="AJ22" s="49">
        <f t="shared" si="6"/>
        <v>0</v>
      </c>
      <c r="AK22" s="49">
        <f t="shared" si="6"/>
        <v>0</v>
      </c>
      <c r="AL22" s="49">
        <f t="shared" si="6"/>
        <v>0</v>
      </c>
      <c r="AM22" s="49">
        <f t="shared" si="6"/>
        <v>0</v>
      </c>
      <c r="AN22" s="49">
        <f t="shared" si="6"/>
        <v>0</v>
      </c>
      <c r="AO22" s="49">
        <f t="shared" si="6"/>
        <v>0</v>
      </c>
    </row>
    <row r="23" spans="2:41" x14ac:dyDescent="0.3">
      <c r="C23" s="40" t="s">
        <v>41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11</v>
      </c>
      <c r="E24" s="48">
        <f t="shared" ref="E24:E44" si="7"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12</v>
      </c>
      <c r="E25" s="48">
        <f t="shared" si="7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13</v>
      </c>
      <c r="E26" s="48">
        <f t="shared" si="7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14</v>
      </c>
      <c r="E27" s="48">
        <f t="shared" si="7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15</v>
      </c>
      <c r="E28" s="52">
        <f t="shared" si="7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19</v>
      </c>
      <c r="E29" s="52">
        <f t="shared" si="7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20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21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22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23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24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25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26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27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28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29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30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31</v>
      </c>
      <c r="E41" s="52">
        <f t="shared" si="7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32</v>
      </c>
      <c r="E42" s="52">
        <f t="shared" si="7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33</v>
      </c>
      <c r="E43" s="50">
        <f t="shared" si="7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5</v>
      </c>
      <c r="E44" s="48">
        <f t="shared" si="7"/>
        <v>0</v>
      </c>
      <c r="F44" s="49">
        <f t="shared" ref="F44:S44" si="8">SUM(F24:F43)</f>
        <v>0</v>
      </c>
      <c r="G44" s="49">
        <f t="shared" si="8"/>
        <v>0</v>
      </c>
      <c r="H44" s="49">
        <f t="shared" si="8"/>
        <v>0</v>
      </c>
      <c r="I44" s="49">
        <f t="shared" si="8"/>
        <v>0</v>
      </c>
      <c r="J44" s="49">
        <f t="shared" si="8"/>
        <v>0</v>
      </c>
      <c r="K44" s="49">
        <f t="shared" si="8"/>
        <v>0</v>
      </c>
      <c r="L44" s="49">
        <f t="shared" si="8"/>
        <v>0</v>
      </c>
      <c r="M44" s="49">
        <f t="shared" si="8"/>
        <v>0</v>
      </c>
      <c r="N44" s="49">
        <f t="shared" si="8"/>
        <v>0</v>
      </c>
      <c r="O44" s="49">
        <f t="shared" si="8"/>
        <v>0</v>
      </c>
      <c r="P44" s="49">
        <f t="shared" si="8"/>
        <v>0</v>
      </c>
      <c r="Q44" s="49">
        <f t="shared" si="8"/>
        <v>0</v>
      </c>
      <c r="R44" s="49">
        <f t="shared" si="8"/>
        <v>0</v>
      </c>
      <c r="S44" s="49">
        <f t="shared" si="8"/>
        <v>0</v>
      </c>
      <c r="T44" s="49">
        <f>SUM(T24:T43)</f>
        <v>0</v>
      </c>
      <c r="U44" s="49">
        <f t="shared" ref="U44:AO44" si="9">SUM(U24:U43)</f>
        <v>0</v>
      </c>
      <c r="V44" s="49">
        <f t="shared" si="9"/>
        <v>0</v>
      </c>
      <c r="W44" s="49">
        <f t="shared" si="9"/>
        <v>0</v>
      </c>
      <c r="X44" s="49">
        <f t="shared" si="9"/>
        <v>0</v>
      </c>
      <c r="Y44" s="49">
        <f t="shared" si="9"/>
        <v>0</v>
      </c>
      <c r="Z44" s="49">
        <f t="shared" si="9"/>
        <v>0</v>
      </c>
      <c r="AA44" s="49">
        <f t="shared" si="9"/>
        <v>0</v>
      </c>
      <c r="AB44" s="49">
        <f t="shared" si="9"/>
        <v>0</v>
      </c>
      <c r="AC44" s="49">
        <f t="shared" si="9"/>
        <v>0</v>
      </c>
      <c r="AD44" s="49">
        <f t="shared" si="9"/>
        <v>0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58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55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2053</v>
      </c>
      <c r="AK46" s="56">
        <v>2054</v>
      </c>
      <c r="AL46" s="56">
        <v>2055</v>
      </c>
      <c r="AM46" s="56">
        <v>2056</v>
      </c>
      <c r="AN46" s="56">
        <v>2057</v>
      </c>
      <c r="AO46" s="56">
        <v>2058</v>
      </c>
    </row>
    <row r="47" spans="2:41" x14ac:dyDescent="0.3">
      <c r="D47" s="34" t="s">
        <v>51</v>
      </c>
      <c r="E47" s="48">
        <f>NPV($E$15,F47:AO47)*(1+$E$15)</f>
        <v>2044.1909321857256</v>
      </c>
      <c r="F47" s="42">
        <f t="shared" ref="F47:AO47" si="10">F19</f>
        <v>142.26</v>
      </c>
      <c r="G47" s="42">
        <f t="shared" si="10"/>
        <v>148.82220000000001</v>
      </c>
      <c r="H47" s="42">
        <f t="shared" si="10"/>
        <v>155.701494</v>
      </c>
      <c r="I47" s="42">
        <f t="shared" si="10"/>
        <v>162.91351700000001</v>
      </c>
      <c r="J47" s="42">
        <f t="shared" si="10"/>
        <v>170.47468000000001</v>
      </c>
      <c r="K47" s="42">
        <f t="shared" si="10"/>
        <v>173.8841736</v>
      </c>
      <c r="L47" s="42">
        <f t="shared" si="10"/>
        <v>177.36185707199999</v>
      </c>
      <c r="M47" s="42">
        <f t="shared" si="10"/>
        <v>180.90909421344</v>
      </c>
      <c r="N47" s="42">
        <f t="shared" si="10"/>
        <v>184.52727609770881</v>
      </c>
      <c r="O47" s="42">
        <f t="shared" si="10"/>
        <v>188.217821619663</v>
      </c>
      <c r="P47" s="42">
        <f t="shared" si="10"/>
        <v>191.98217805205627</v>
      </c>
      <c r="Q47" s="42">
        <f t="shared" si="10"/>
        <v>195.8218216130974</v>
      </c>
      <c r="R47" s="42">
        <f t="shared" si="10"/>
        <v>199.73825804535934</v>
      </c>
      <c r="S47" s="42">
        <f t="shared" si="10"/>
        <v>203.73302320626652</v>
      </c>
      <c r="T47" s="42">
        <f t="shared" si="10"/>
        <v>207.80768367039187</v>
      </c>
      <c r="U47" s="42">
        <f t="shared" si="10"/>
        <v>211.9638373437997</v>
      </c>
      <c r="V47" s="42">
        <f t="shared" si="10"/>
        <v>216.20311409067568</v>
      </c>
      <c r="W47" s="42">
        <f t="shared" si="10"/>
        <v>220.52717637248921</v>
      </c>
      <c r="X47" s="42">
        <f t="shared" si="10"/>
        <v>224.937719899939</v>
      </c>
      <c r="Y47" s="42">
        <f t="shared" si="10"/>
        <v>229.43647429793779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41</v>
      </c>
      <c r="E48" s="48">
        <f t="shared" ref="E48:E56" si="11">NPV($E$15,F48:AO48)*(1+$E$15)</f>
        <v>0</v>
      </c>
      <c r="F48" s="53">
        <v>0</v>
      </c>
      <c r="G48" s="53">
        <f t="shared" ref="G48:AO48" si="12">G44</f>
        <v>0</v>
      </c>
      <c r="H48" s="53">
        <f t="shared" si="12"/>
        <v>0</v>
      </c>
      <c r="I48" s="53">
        <f t="shared" si="12"/>
        <v>0</v>
      </c>
      <c r="J48" s="53">
        <f t="shared" si="12"/>
        <v>0</v>
      </c>
      <c r="K48" s="53">
        <f t="shared" si="12"/>
        <v>0</v>
      </c>
      <c r="L48" s="53">
        <f t="shared" si="12"/>
        <v>0</v>
      </c>
      <c r="M48" s="53">
        <f t="shared" si="12"/>
        <v>0</v>
      </c>
      <c r="N48" s="53">
        <f t="shared" si="12"/>
        <v>0</v>
      </c>
      <c r="O48" s="53">
        <f t="shared" si="12"/>
        <v>0</v>
      </c>
      <c r="P48" s="53">
        <f t="shared" si="12"/>
        <v>0</v>
      </c>
      <c r="Q48" s="53">
        <f t="shared" si="12"/>
        <v>0</v>
      </c>
      <c r="R48" s="53">
        <f t="shared" si="12"/>
        <v>0</v>
      </c>
      <c r="S48" s="53">
        <f t="shared" si="12"/>
        <v>0</v>
      </c>
      <c r="T48" s="53">
        <f t="shared" si="12"/>
        <v>0</v>
      </c>
      <c r="U48" s="53">
        <f t="shared" si="12"/>
        <v>0</v>
      </c>
      <c r="V48" s="53">
        <f t="shared" si="12"/>
        <v>0</v>
      </c>
      <c r="W48" s="53">
        <f t="shared" si="12"/>
        <v>0</v>
      </c>
      <c r="X48" s="53">
        <f t="shared" si="12"/>
        <v>0</v>
      </c>
      <c r="Y48" s="53">
        <f t="shared" si="12"/>
        <v>0</v>
      </c>
      <c r="Z48" s="53">
        <f t="shared" si="12"/>
        <v>0</v>
      </c>
      <c r="AA48" s="53">
        <f t="shared" si="12"/>
        <v>0</v>
      </c>
      <c r="AB48" s="53">
        <f t="shared" si="12"/>
        <v>0</v>
      </c>
      <c r="AC48" s="53">
        <f t="shared" si="12"/>
        <v>0</v>
      </c>
      <c r="AD48" s="53">
        <f t="shared" si="12"/>
        <v>0</v>
      </c>
      <c r="AE48" s="53">
        <f t="shared" si="12"/>
        <v>0</v>
      </c>
      <c r="AF48" s="53">
        <f t="shared" si="12"/>
        <v>0</v>
      </c>
      <c r="AG48" s="53">
        <f t="shared" si="12"/>
        <v>0</v>
      </c>
      <c r="AH48" s="53">
        <f t="shared" si="12"/>
        <v>0</v>
      </c>
      <c r="AI48" s="53">
        <f t="shared" si="12"/>
        <v>0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90" t="s">
        <v>49</v>
      </c>
      <c r="E49" s="91">
        <f t="shared" si="11"/>
        <v>0</v>
      </c>
      <c r="F49" s="53">
        <v>0</v>
      </c>
      <c r="G49" s="110">
        <f t="shared" ref="G49:AO49" si="13">F$22*$H10</f>
        <v>0</v>
      </c>
      <c r="H49" s="110">
        <f t="shared" si="13"/>
        <v>0</v>
      </c>
      <c r="I49" s="110">
        <f t="shared" si="13"/>
        <v>0</v>
      </c>
      <c r="J49" s="110">
        <f t="shared" si="13"/>
        <v>0</v>
      </c>
      <c r="K49" s="110">
        <f t="shared" si="13"/>
        <v>0</v>
      </c>
      <c r="L49" s="110">
        <f t="shared" si="13"/>
        <v>0</v>
      </c>
      <c r="M49" s="110">
        <f t="shared" si="13"/>
        <v>0</v>
      </c>
      <c r="N49" s="110">
        <f t="shared" si="13"/>
        <v>0</v>
      </c>
      <c r="O49" s="110">
        <f t="shared" si="13"/>
        <v>0</v>
      </c>
      <c r="P49" s="110">
        <f t="shared" si="13"/>
        <v>0</v>
      </c>
      <c r="Q49" s="110">
        <f t="shared" si="13"/>
        <v>0</v>
      </c>
      <c r="R49" s="110">
        <f t="shared" si="13"/>
        <v>0</v>
      </c>
      <c r="S49" s="110">
        <f t="shared" si="13"/>
        <v>0</v>
      </c>
      <c r="T49" s="110">
        <f t="shared" si="13"/>
        <v>0</v>
      </c>
      <c r="U49" s="110">
        <f t="shared" si="13"/>
        <v>0</v>
      </c>
      <c r="V49" s="110">
        <f t="shared" si="13"/>
        <v>0</v>
      </c>
      <c r="W49" s="110">
        <f t="shared" si="13"/>
        <v>0</v>
      </c>
      <c r="X49" s="110">
        <f t="shared" si="13"/>
        <v>0</v>
      </c>
      <c r="Y49" s="110">
        <f t="shared" si="13"/>
        <v>0</v>
      </c>
      <c r="Z49" s="110">
        <f t="shared" si="13"/>
        <v>0</v>
      </c>
      <c r="AA49" s="110">
        <f t="shared" si="13"/>
        <v>0</v>
      </c>
      <c r="AB49" s="110">
        <f t="shared" si="13"/>
        <v>0</v>
      </c>
      <c r="AC49" s="110">
        <f t="shared" si="13"/>
        <v>0</v>
      </c>
      <c r="AD49" s="110">
        <f t="shared" si="13"/>
        <v>0</v>
      </c>
      <c r="AE49" s="110">
        <f t="shared" si="13"/>
        <v>0</v>
      </c>
      <c r="AF49" s="110">
        <f t="shared" si="13"/>
        <v>0</v>
      </c>
      <c r="AG49" s="110">
        <f t="shared" si="13"/>
        <v>0</v>
      </c>
      <c r="AH49" s="110">
        <f t="shared" si="13"/>
        <v>0</v>
      </c>
      <c r="AI49" s="110">
        <f t="shared" si="13"/>
        <v>0</v>
      </c>
      <c r="AJ49" s="110">
        <f t="shared" si="13"/>
        <v>0</v>
      </c>
      <c r="AK49" s="110">
        <f t="shared" si="13"/>
        <v>0</v>
      </c>
      <c r="AL49" s="110">
        <f t="shared" si="13"/>
        <v>0</v>
      </c>
      <c r="AM49" s="110">
        <f t="shared" si="13"/>
        <v>0</v>
      </c>
      <c r="AN49" s="110">
        <f t="shared" si="13"/>
        <v>0</v>
      </c>
      <c r="AO49" s="110">
        <f t="shared" si="13"/>
        <v>0</v>
      </c>
    </row>
    <row r="50" spans="3:41" x14ac:dyDescent="0.3">
      <c r="D50" s="87" t="s">
        <v>70</v>
      </c>
      <c r="E50" s="88">
        <f t="shared" si="11"/>
        <v>0</v>
      </c>
      <c r="F50" s="89">
        <v>0</v>
      </c>
      <c r="G50" s="89">
        <f t="shared" ref="G50:AO50" si="14">F$22*$H11</f>
        <v>0</v>
      </c>
      <c r="H50" s="89">
        <f t="shared" si="14"/>
        <v>0</v>
      </c>
      <c r="I50" s="89">
        <f t="shared" si="14"/>
        <v>0</v>
      </c>
      <c r="J50" s="89">
        <f t="shared" si="14"/>
        <v>0</v>
      </c>
      <c r="K50" s="89">
        <f t="shared" si="14"/>
        <v>0</v>
      </c>
      <c r="L50" s="89">
        <f t="shared" si="14"/>
        <v>0</v>
      </c>
      <c r="M50" s="89">
        <f t="shared" si="14"/>
        <v>0</v>
      </c>
      <c r="N50" s="89">
        <f t="shared" si="14"/>
        <v>0</v>
      </c>
      <c r="O50" s="89">
        <f t="shared" si="14"/>
        <v>0</v>
      </c>
      <c r="P50" s="89">
        <f t="shared" si="14"/>
        <v>0</v>
      </c>
      <c r="Q50" s="89">
        <f t="shared" si="14"/>
        <v>0</v>
      </c>
      <c r="R50" s="89">
        <f t="shared" si="14"/>
        <v>0</v>
      </c>
      <c r="S50" s="89">
        <f t="shared" si="14"/>
        <v>0</v>
      </c>
      <c r="T50" s="89">
        <f t="shared" si="14"/>
        <v>0</v>
      </c>
      <c r="U50" s="89">
        <f t="shared" si="14"/>
        <v>0</v>
      </c>
      <c r="V50" s="89">
        <f t="shared" si="14"/>
        <v>0</v>
      </c>
      <c r="W50" s="89">
        <f t="shared" si="14"/>
        <v>0</v>
      </c>
      <c r="X50" s="89">
        <f t="shared" si="14"/>
        <v>0</v>
      </c>
      <c r="Y50" s="89">
        <f t="shared" si="14"/>
        <v>0</v>
      </c>
      <c r="Z50" s="89">
        <f t="shared" si="14"/>
        <v>0</v>
      </c>
      <c r="AA50" s="89">
        <f t="shared" si="14"/>
        <v>0</v>
      </c>
      <c r="AB50" s="89">
        <f t="shared" si="14"/>
        <v>0</v>
      </c>
      <c r="AC50" s="89">
        <f t="shared" si="14"/>
        <v>0</v>
      </c>
      <c r="AD50" s="89">
        <f t="shared" si="14"/>
        <v>0</v>
      </c>
      <c r="AE50" s="89">
        <f t="shared" si="14"/>
        <v>0</v>
      </c>
      <c r="AF50" s="89">
        <f t="shared" si="14"/>
        <v>0</v>
      </c>
      <c r="AG50" s="89">
        <f t="shared" si="14"/>
        <v>0</v>
      </c>
      <c r="AH50" s="89">
        <f t="shared" si="14"/>
        <v>0</v>
      </c>
      <c r="AI50" s="89">
        <f t="shared" si="14"/>
        <v>0</v>
      </c>
      <c r="AJ50" s="89">
        <f t="shared" si="14"/>
        <v>0</v>
      </c>
      <c r="AK50" s="89">
        <f t="shared" si="14"/>
        <v>0</v>
      </c>
      <c r="AL50" s="89">
        <f t="shared" si="14"/>
        <v>0</v>
      </c>
      <c r="AM50" s="89">
        <f t="shared" si="14"/>
        <v>0</v>
      </c>
      <c r="AN50" s="89">
        <f t="shared" si="14"/>
        <v>0</v>
      </c>
      <c r="AO50" s="89">
        <f t="shared" si="14"/>
        <v>0</v>
      </c>
    </row>
    <row r="51" spans="3:41" x14ac:dyDescent="0.3">
      <c r="D51" s="34" t="s">
        <v>50</v>
      </c>
      <c r="E51" s="48">
        <f t="shared" si="11"/>
        <v>0</v>
      </c>
      <c r="F51" s="42">
        <f>SUM(F49:F50)</f>
        <v>0</v>
      </c>
      <c r="G51" s="42">
        <f>SUM(G49:G50)</f>
        <v>0</v>
      </c>
      <c r="H51" s="42">
        <f t="shared" ref="H51:AO51" si="15">SUM(H49:H50)</f>
        <v>0</v>
      </c>
      <c r="I51" s="42">
        <f t="shared" si="15"/>
        <v>0</v>
      </c>
      <c r="J51" s="42">
        <f t="shared" si="15"/>
        <v>0</v>
      </c>
      <c r="K51" s="42">
        <f t="shared" si="15"/>
        <v>0</v>
      </c>
      <c r="L51" s="42">
        <f t="shared" si="15"/>
        <v>0</v>
      </c>
      <c r="M51" s="42">
        <f t="shared" si="15"/>
        <v>0</v>
      </c>
      <c r="N51" s="42">
        <f t="shared" si="15"/>
        <v>0</v>
      </c>
      <c r="O51" s="42">
        <f t="shared" si="15"/>
        <v>0</v>
      </c>
      <c r="P51" s="42">
        <f t="shared" si="15"/>
        <v>0</v>
      </c>
      <c r="Q51" s="42">
        <f t="shared" si="15"/>
        <v>0</v>
      </c>
      <c r="R51" s="42">
        <f t="shared" si="15"/>
        <v>0</v>
      </c>
      <c r="S51" s="42">
        <f t="shared" si="15"/>
        <v>0</v>
      </c>
      <c r="T51" s="42">
        <f t="shared" si="15"/>
        <v>0</v>
      </c>
      <c r="U51" s="42">
        <f t="shared" si="15"/>
        <v>0</v>
      </c>
      <c r="V51" s="42">
        <f t="shared" si="15"/>
        <v>0</v>
      </c>
      <c r="W51" s="42">
        <f t="shared" si="15"/>
        <v>0</v>
      </c>
      <c r="X51" s="42">
        <f t="shared" si="15"/>
        <v>0</v>
      </c>
      <c r="Y51" s="42">
        <f t="shared" si="15"/>
        <v>0</v>
      </c>
      <c r="Z51" s="42">
        <f t="shared" si="15"/>
        <v>0</v>
      </c>
      <c r="AA51" s="42">
        <f t="shared" si="15"/>
        <v>0</v>
      </c>
      <c r="AB51" s="42">
        <f t="shared" si="15"/>
        <v>0</v>
      </c>
      <c r="AC51" s="42">
        <f t="shared" si="15"/>
        <v>0</v>
      </c>
      <c r="AD51" s="42">
        <f t="shared" si="15"/>
        <v>0</v>
      </c>
      <c r="AE51" s="42">
        <f t="shared" si="15"/>
        <v>0</v>
      </c>
      <c r="AF51" s="42">
        <f t="shared" si="15"/>
        <v>0</v>
      </c>
      <c r="AG51" s="42">
        <f t="shared" si="15"/>
        <v>0</v>
      </c>
      <c r="AH51" s="42">
        <f t="shared" si="15"/>
        <v>0</v>
      </c>
      <c r="AI51" s="42">
        <f t="shared" si="15"/>
        <v>0</v>
      </c>
      <c r="AJ51" s="42">
        <f t="shared" si="15"/>
        <v>0</v>
      </c>
      <c r="AK51" s="42">
        <f t="shared" si="15"/>
        <v>0</v>
      </c>
      <c r="AL51" s="42">
        <f t="shared" si="15"/>
        <v>0</v>
      </c>
      <c r="AM51" s="42">
        <f t="shared" si="15"/>
        <v>0</v>
      </c>
      <c r="AN51" s="42">
        <f t="shared" si="15"/>
        <v>0</v>
      </c>
      <c r="AO51" s="42">
        <f t="shared" si="15"/>
        <v>0</v>
      </c>
    </row>
    <row r="52" spans="3:41" x14ac:dyDescent="0.3">
      <c r="D52" s="90" t="s">
        <v>72</v>
      </c>
      <c r="E52" s="86">
        <f t="shared" si="11"/>
        <v>0</v>
      </c>
      <c r="F52" s="92">
        <f>(F47-F8)*($H$14-1)</f>
        <v>0</v>
      </c>
      <c r="G52" s="92">
        <f t="shared" ref="G52:AO52" si="16">(G47-G8)*($H$14-1)</f>
        <v>0</v>
      </c>
      <c r="H52" s="92">
        <f t="shared" si="16"/>
        <v>0</v>
      </c>
      <c r="I52" s="92">
        <f t="shared" si="16"/>
        <v>0</v>
      </c>
      <c r="J52" s="92">
        <f t="shared" si="16"/>
        <v>0</v>
      </c>
      <c r="K52" s="92">
        <f t="shared" si="16"/>
        <v>0</v>
      </c>
      <c r="L52" s="92">
        <f t="shared" si="16"/>
        <v>0</v>
      </c>
      <c r="M52" s="92">
        <f t="shared" si="16"/>
        <v>0</v>
      </c>
      <c r="N52" s="92">
        <f t="shared" si="16"/>
        <v>0</v>
      </c>
      <c r="O52" s="92">
        <f t="shared" si="16"/>
        <v>0</v>
      </c>
      <c r="P52" s="92">
        <f t="shared" si="16"/>
        <v>0</v>
      </c>
      <c r="Q52" s="92">
        <f t="shared" si="16"/>
        <v>0</v>
      </c>
      <c r="R52" s="92">
        <f t="shared" si="16"/>
        <v>0</v>
      </c>
      <c r="S52" s="92">
        <f t="shared" si="16"/>
        <v>0</v>
      </c>
      <c r="T52" s="92">
        <f t="shared" si="16"/>
        <v>0</v>
      </c>
      <c r="U52" s="92">
        <f t="shared" si="16"/>
        <v>0</v>
      </c>
      <c r="V52" s="92">
        <f t="shared" si="16"/>
        <v>0</v>
      </c>
      <c r="W52" s="92">
        <f t="shared" si="16"/>
        <v>0</v>
      </c>
      <c r="X52" s="92">
        <f t="shared" si="16"/>
        <v>0</v>
      </c>
      <c r="Y52" s="92">
        <f t="shared" si="16"/>
        <v>0</v>
      </c>
      <c r="Z52" s="92">
        <f t="shared" si="16"/>
        <v>0</v>
      </c>
      <c r="AA52" s="92">
        <f t="shared" si="16"/>
        <v>0</v>
      </c>
      <c r="AB52" s="92">
        <f t="shared" si="16"/>
        <v>0</v>
      </c>
      <c r="AC52" s="92">
        <f t="shared" si="16"/>
        <v>0</v>
      </c>
      <c r="AD52" s="92">
        <f t="shared" si="16"/>
        <v>0</v>
      </c>
      <c r="AE52" s="92">
        <f t="shared" si="16"/>
        <v>0</v>
      </c>
      <c r="AF52" s="92">
        <f t="shared" si="16"/>
        <v>0</v>
      </c>
      <c r="AG52" s="92">
        <f t="shared" si="16"/>
        <v>0</v>
      </c>
      <c r="AH52" s="92">
        <f t="shared" si="16"/>
        <v>0</v>
      </c>
      <c r="AI52" s="92">
        <f t="shared" si="16"/>
        <v>0</v>
      </c>
      <c r="AJ52" s="92">
        <f t="shared" si="16"/>
        <v>0</v>
      </c>
      <c r="AK52" s="92">
        <f t="shared" si="16"/>
        <v>0</v>
      </c>
      <c r="AL52" s="92">
        <f t="shared" si="16"/>
        <v>0</v>
      </c>
      <c r="AM52" s="92">
        <f t="shared" si="16"/>
        <v>0</v>
      </c>
      <c r="AN52" s="92">
        <f t="shared" si="16"/>
        <v>0</v>
      </c>
      <c r="AO52" s="92">
        <f t="shared" si="16"/>
        <v>0</v>
      </c>
    </row>
    <row r="53" spans="3:41" x14ac:dyDescent="0.3">
      <c r="D53" s="90" t="s">
        <v>73</v>
      </c>
      <c r="E53" s="86">
        <f t="shared" si="11"/>
        <v>0</v>
      </c>
      <c r="F53" s="92">
        <f>F48*($H$14-1)</f>
        <v>0</v>
      </c>
      <c r="G53" s="92">
        <f t="shared" ref="G53:AO53" si="17">G48*($H$14-1)</f>
        <v>0</v>
      </c>
      <c r="H53" s="92">
        <f t="shared" si="17"/>
        <v>0</v>
      </c>
      <c r="I53" s="92">
        <f t="shared" si="17"/>
        <v>0</v>
      </c>
      <c r="J53" s="92">
        <f t="shared" si="17"/>
        <v>0</v>
      </c>
      <c r="K53" s="92">
        <f t="shared" si="17"/>
        <v>0</v>
      </c>
      <c r="L53" s="92">
        <f t="shared" si="17"/>
        <v>0</v>
      </c>
      <c r="M53" s="92">
        <f t="shared" si="17"/>
        <v>0</v>
      </c>
      <c r="N53" s="92">
        <f t="shared" si="17"/>
        <v>0</v>
      </c>
      <c r="O53" s="92">
        <f t="shared" si="17"/>
        <v>0</v>
      </c>
      <c r="P53" s="92">
        <f t="shared" si="17"/>
        <v>0</v>
      </c>
      <c r="Q53" s="92">
        <f t="shared" si="17"/>
        <v>0</v>
      </c>
      <c r="R53" s="92">
        <f t="shared" si="17"/>
        <v>0</v>
      </c>
      <c r="S53" s="92">
        <f t="shared" si="17"/>
        <v>0</v>
      </c>
      <c r="T53" s="92">
        <f t="shared" si="17"/>
        <v>0</v>
      </c>
      <c r="U53" s="92">
        <f t="shared" si="17"/>
        <v>0</v>
      </c>
      <c r="V53" s="92">
        <f t="shared" si="17"/>
        <v>0</v>
      </c>
      <c r="W53" s="92">
        <f t="shared" si="17"/>
        <v>0</v>
      </c>
      <c r="X53" s="92">
        <f t="shared" si="17"/>
        <v>0</v>
      </c>
      <c r="Y53" s="92">
        <f t="shared" si="17"/>
        <v>0</v>
      </c>
      <c r="Z53" s="92">
        <f t="shared" si="17"/>
        <v>0</v>
      </c>
      <c r="AA53" s="92">
        <f t="shared" si="17"/>
        <v>0</v>
      </c>
      <c r="AB53" s="92">
        <f t="shared" si="17"/>
        <v>0</v>
      </c>
      <c r="AC53" s="92">
        <f t="shared" si="17"/>
        <v>0</v>
      </c>
      <c r="AD53" s="92">
        <f t="shared" si="17"/>
        <v>0</v>
      </c>
      <c r="AE53" s="92">
        <f t="shared" si="17"/>
        <v>0</v>
      </c>
      <c r="AF53" s="92">
        <f t="shared" si="17"/>
        <v>0</v>
      </c>
      <c r="AG53" s="92">
        <f t="shared" si="17"/>
        <v>0</v>
      </c>
      <c r="AH53" s="92">
        <f t="shared" si="17"/>
        <v>0</v>
      </c>
      <c r="AI53" s="92">
        <f t="shared" si="17"/>
        <v>0</v>
      </c>
      <c r="AJ53" s="92">
        <f t="shared" si="17"/>
        <v>0</v>
      </c>
      <c r="AK53" s="92">
        <f t="shared" si="17"/>
        <v>0</v>
      </c>
      <c r="AL53" s="92">
        <f t="shared" si="17"/>
        <v>0</v>
      </c>
      <c r="AM53" s="92">
        <f t="shared" si="17"/>
        <v>0</v>
      </c>
      <c r="AN53" s="92">
        <f t="shared" si="17"/>
        <v>0</v>
      </c>
      <c r="AO53" s="92">
        <f t="shared" si="17"/>
        <v>0</v>
      </c>
    </row>
    <row r="54" spans="3:41" x14ac:dyDescent="0.3">
      <c r="D54" s="87" t="s">
        <v>71</v>
      </c>
      <c r="E54" s="88">
        <f t="shared" si="11"/>
        <v>0</v>
      </c>
      <c r="F54" s="89">
        <f>F50*($H$14-1)</f>
        <v>0</v>
      </c>
      <c r="G54" s="89">
        <f t="shared" ref="G54:AO54" si="18">G50*($H$14-1)</f>
        <v>0</v>
      </c>
      <c r="H54" s="89">
        <f t="shared" si="18"/>
        <v>0</v>
      </c>
      <c r="I54" s="89">
        <f t="shared" si="18"/>
        <v>0</v>
      </c>
      <c r="J54" s="89">
        <f t="shared" si="18"/>
        <v>0</v>
      </c>
      <c r="K54" s="89">
        <f t="shared" si="18"/>
        <v>0</v>
      </c>
      <c r="L54" s="89">
        <f t="shared" si="18"/>
        <v>0</v>
      </c>
      <c r="M54" s="89">
        <f t="shared" si="18"/>
        <v>0</v>
      </c>
      <c r="N54" s="89">
        <f t="shared" si="18"/>
        <v>0</v>
      </c>
      <c r="O54" s="89">
        <f t="shared" si="18"/>
        <v>0</v>
      </c>
      <c r="P54" s="89">
        <f t="shared" si="18"/>
        <v>0</v>
      </c>
      <c r="Q54" s="89">
        <f t="shared" si="18"/>
        <v>0</v>
      </c>
      <c r="R54" s="89">
        <f t="shared" si="18"/>
        <v>0</v>
      </c>
      <c r="S54" s="89">
        <f t="shared" si="18"/>
        <v>0</v>
      </c>
      <c r="T54" s="89">
        <f t="shared" si="18"/>
        <v>0</v>
      </c>
      <c r="U54" s="89">
        <f t="shared" si="18"/>
        <v>0</v>
      </c>
      <c r="V54" s="89">
        <f t="shared" si="18"/>
        <v>0</v>
      </c>
      <c r="W54" s="89">
        <f t="shared" si="18"/>
        <v>0</v>
      </c>
      <c r="X54" s="89">
        <f t="shared" si="18"/>
        <v>0</v>
      </c>
      <c r="Y54" s="89">
        <f t="shared" si="18"/>
        <v>0</v>
      </c>
      <c r="Z54" s="89">
        <f t="shared" si="18"/>
        <v>0</v>
      </c>
      <c r="AA54" s="89">
        <f t="shared" si="18"/>
        <v>0</v>
      </c>
      <c r="AB54" s="89">
        <f t="shared" si="18"/>
        <v>0</v>
      </c>
      <c r="AC54" s="89">
        <f t="shared" si="18"/>
        <v>0</v>
      </c>
      <c r="AD54" s="89">
        <f t="shared" si="18"/>
        <v>0</v>
      </c>
      <c r="AE54" s="89">
        <f t="shared" si="18"/>
        <v>0</v>
      </c>
      <c r="AF54" s="89">
        <f t="shared" si="18"/>
        <v>0</v>
      </c>
      <c r="AG54" s="89">
        <f t="shared" si="18"/>
        <v>0</v>
      </c>
      <c r="AH54" s="89">
        <f t="shared" si="18"/>
        <v>0</v>
      </c>
      <c r="AI54" s="89">
        <f t="shared" si="18"/>
        <v>0</v>
      </c>
      <c r="AJ54" s="89">
        <f t="shared" si="18"/>
        <v>0</v>
      </c>
      <c r="AK54" s="89">
        <f t="shared" si="18"/>
        <v>0</v>
      </c>
      <c r="AL54" s="89">
        <f t="shared" si="18"/>
        <v>0</v>
      </c>
      <c r="AM54" s="89">
        <f t="shared" si="18"/>
        <v>0</v>
      </c>
      <c r="AN54" s="89">
        <f t="shared" si="18"/>
        <v>0</v>
      </c>
      <c r="AO54" s="89">
        <f t="shared" si="18"/>
        <v>0</v>
      </c>
    </row>
    <row r="55" spans="3:41" x14ac:dyDescent="0.3">
      <c r="D55" s="45" t="s">
        <v>74</v>
      </c>
      <c r="E55" s="50">
        <f>NPV($E$15,F55:AO55)*(1+$E$15)</f>
        <v>0</v>
      </c>
      <c r="F55" s="55">
        <f>SUM(F52:F54)</f>
        <v>0</v>
      </c>
      <c r="G55" s="55">
        <f t="shared" ref="G55:AO55" si="19">SUM(G52:G54)</f>
        <v>0</v>
      </c>
      <c r="H55" s="55">
        <f t="shared" si="19"/>
        <v>0</v>
      </c>
      <c r="I55" s="55">
        <f t="shared" si="19"/>
        <v>0</v>
      </c>
      <c r="J55" s="55">
        <f t="shared" si="19"/>
        <v>0</v>
      </c>
      <c r="K55" s="55">
        <f t="shared" si="19"/>
        <v>0</v>
      </c>
      <c r="L55" s="55">
        <f t="shared" si="19"/>
        <v>0</v>
      </c>
      <c r="M55" s="55">
        <f t="shared" si="19"/>
        <v>0</v>
      </c>
      <c r="N55" s="55">
        <f t="shared" si="19"/>
        <v>0</v>
      </c>
      <c r="O55" s="55">
        <f t="shared" si="19"/>
        <v>0</v>
      </c>
      <c r="P55" s="55">
        <f t="shared" si="19"/>
        <v>0</v>
      </c>
      <c r="Q55" s="55">
        <f t="shared" si="19"/>
        <v>0</v>
      </c>
      <c r="R55" s="55">
        <f t="shared" si="19"/>
        <v>0</v>
      </c>
      <c r="S55" s="55">
        <f t="shared" si="19"/>
        <v>0</v>
      </c>
      <c r="T55" s="55">
        <f t="shared" si="19"/>
        <v>0</v>
      </c>
      <c r="U55" s="55">
        <f t="shared" si="19"/>
        <v>0</v>
      </c>
      <c r="V55" s="55">
        <f t="shared" si="19"/>
        <v>0</v>
      </c>
      <c r="W55" s="55">
        <f t="shared" si="19"/>
        <v>0</v>
      </c>
      <c r="X55" s="55">
        <f t="shared" si="19"/>
        <v>0</v>
      </c>
      <c r="Y55" s="55">
        <f t="shared" si="19"/>
        <v>0</v>
      </c>
      <c r="Z55" s="55">
        <f t="shared" si="19"/>
        <v>0</v>
      </c>
      <c r="AA55" s="55">
        <f t="shared" si="19"/>
        <v>0</v>
      </c>
      <c r="AB55" s="55">
        <f t="shared" si="19"/>
        <v>0</v>
      </c>
      <c r="AC55" s="55">
        <f t="shared" si="19"/>
        <v>0</v>
      </c>
      <c r="AD55" s="55">
        <f t="shared" si="19"/>
        <v>0</v>
      </c>
      <c r="AE55" s="55">
        <f t="shared" si="19"/>
        <v>0</v>
      </c>
      <c r="AF55" s="55">
        <f t="shared" si="19"/>
        <v>0</v>
      </c>
      <c r="AG55" s="55">
        <f t="shared" si="19"/>
        <v>0</v>
      </c>
      <c r="AH55" s="55">
        <f t="shared" si="19"/>
        <v>0</v>
      </c>
      <c r="AI55" s="55">
        <f t="shared" si="19"/>
        <v>0</v>
      </c>
      <c r="AJ55" s="55">
        <f t="shared" si="19"/>
        <v>0</v>
      </c>
      <c r="AK55" s="55">
        <f t="shared" si="19"/>
        <v>0</v>
      </c>
      <c r="AL55" s="55">
        <f t="shared" si="19"/>
        <v>0</v>
      </c>
      <c r="AM55" s="55">
        <f t="shared" si="19"/>
        <v>0</v>
      </c>
      <c r="AN55" s="55">
        <f t="shared" si="19"/>
        <v>0</v>
      </c>
      <c r="AO55" s="55">
        <f t="shared" si="19"/>
        <v>0</v>
      </c>
    </row>
    <row r="56" spans="3:41" x14ac:dyDescent="0.3">
      <c r="D56" s="40" t="s">
        <v>44</v>
      </c>
      <c r="E56" s="93">
        <f t="shared" si="11"/>
        <v>2044.1909321857256</v>
      </c>
      <c r="F56" s="94">
        <f>SUM(F48,F51,F47,F55)</f>
        <v>142.26</v>
      </c>
      <c r="G56" s="94">
        <f t="shared" ref="G56:AO56" si="20">SUM(G48,G51,G47,G55)</f>
        <v>148.82220000000001</v>
      </c>
      <c r="H56" s="94">
        <f t="shared" si="20"/>
        <v>155.701494</v>
      </c>
      <c r="I56" s="94">
        <f t="shared" si="20"/>
        <v>162.91351700000001</v>
      </c>
      <c r="J56" s="94">
        <f t="shared" si="20"/>
        <v>170.47468000000001</v>
      </c>
      <c r="K56" s="94">
        <f t="shared" si="20"/>
        <v>173.8841736</v>
      </c>
      <c r="L56" s="94">
        <f t="shared" si="20"/>
        <v>177.36185707199999</v>
      </c>
      <c r="M56" s="94">
        <f t="shared" si="20"/>
        <v>180.90909421344</v>
      </c>
      <c r="N56" s="94">
        <f t="shared" si="20"/>
        <v>184.52727609770881</v>
      </c>
      <c r="O56" s="94">
        <f t="shared" si="20"/>
        <v>188.217821619663</v>
      </c>
      <c r="P56" s="94">
        <f t="shared" si="20"/>
        <v>191.98217805205627</v>
      </c>
      <c r="Q56" s="94">
        <f t="shared" si="20"/>
        <v>195.8218216130974</v>
      </c>
      <c r="R56" s="94">
        <f t="shared" si="20"/>
        <v>199.73825804535934</v>
      </c>
      <c r="S56" s="94">
        <f t="shared" si="20"/>
        <v>203.73302320626652</v>
      </c>
      <c r="T56" s="94">
        <f t="shared" si="20"/>
        <v>207.80768367039187</v>
      </c>
      <c r="U56" s="94">
        <f t="shared" si="20"/>
        <v>211.9638373437997</v>
      </c>
      <c r="V56" s="94">
        <f t="shared" si="20"/>
        <v>216.20311409067568</v>
      </c>
      <c r="W56" s="94">
        <f t="shared" si="20"/>
        <v>220.52717637248921</v>
      </c>
      <c r="X56" s="94">
        <f t="shared" si="20"/>
        <v>224.937719899939</v>
      </c>
      <c r="Y56" s="94">
        <f t="shared" si="20"/>
        <v>229.43647429793779</v>
      </c>
      <c r="Z56" s="94">
        <f t="shared" si="20"/>
        <v>0</v>
      </c>
      <c r="AA56" s="94">
        <f t="shared" si="20"/>
        <v>0</v>
      </c>
      <c r="AB56" s="94">
        <f t="shared" si="20"/>
        <v>0</v>
      </c>
      <c r="AC56" s="94">
        <f t="shared" si="20"/>
        <v>0</v>
      </c>
      <c r="AD56" s="94">
        <f t="shared" si="20"/>
        <v>0</v>
      </c>
      <c r="AE56" s="94">
        <f t="shared" si="20"/>
        <v>0</v>
      </c>
      <c r="AF56" s="94">
        <f t="shared" si="20"/>
        <v>0</v>
      </c>
      <c r="AG56" s="94">
        <f t="shared" si="20"/>
        <v>0</v>
      </c>
      <c r="AH56" s="94">
        <f t="shared" si="20"/>
        <v>0</v>
      </c>
      <c r="AI56" s="94">
        <f t="shared" si="20"/>
        <v>0</v>
      </c>
      <c r="AJ56" s="94">
        <f t="shared" si="20"/>
        <v>0</v>
      </c>
      <c r="AK56" s="94">
        <f t="shared" si="20"/>
        <v>0</v>
      </c>
      <c r="AL56" s="94">
        <f t="shared" si="20"/>
        <v>0</v>
      </c>
      <c r="AM56" s="94">
        <f t="shared" si="20"/>
        <v>0</v>
      </c>
      <c r="AN56" s="94">
        <f t="shared" si="20"/>
        <v>0</v>
      </c>
      <c r="AO56" s="94">
        <f t="shared" si="20"/>
        <v>0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63</v>
      </c>
      <c r="E58" s="48">
        <f>NPV($E$15,F58:AO58)*(1+$E$15)</f>
        <v>0</v>
      </c>
      <c r="F58" s="49">
        <f t="shared" ref="F58:AO58" si="21">-F8+F56</f>
        <v>0</v>
      </c>
      <c r="G58" s="49">
        <f t="shared" si="21"/>
        <v>0</v>
      </c>
      <c r="H58" s="49">
        <f t="shared" si="21"/>
        <v>0</v>
      </c>
      <c r="I58" s="49">
        <f t="shared" si="21"/>
        <v>0</v>
      </c>
      <c r="J58" s="49">
        <f t="shared" si="21"/>
        <v>0</v>
      </c>
      <c r="K58" s="49">
        <f t="shared" si="21"/>
        <v>0</v>
      </c>
      <c r="L58" s="49">
        <f t="shared" si="21"/>
        <v>0</v>
      </c>
      <c r="M58" s="49">
        <f t="shared" si="21"/>
        <v>0</v>
      </c>
      <c r="N58" s="49">
        <f t="shared" si="21"/>
        <v>0</v>
      </c>
      <c r="O58" s="49">
        <f t="shared" si="21"/>
        <v>0</v>
      </c>
      <c r="P58" s="49">
        <f t="shared" si="21"/>
        <v>0</v>
      </c>
      <c r="Q58" s="49">
        <f t="shared" si="21"/>
        <v>0</v>
      </c>
      <c r="R58" s="49">
        <f t="shared" si="21"/>
        <v>0</v>
      </c>
      <c r="S58" s="49">
        <f t="shared" si="21"/>
        <v>0</v>
      </c>
      <c r="T58" s="49">
        <f t="shared" si="21"/>
        <v>0</v>
      </c>
      <c r="U58" s="49">
        <f t="shared" si="21"/>
        <v>0</v>
      </c>
      <c r="V58" s="49">
        <f t="shared" si="21"/>
        <v>0</v>
      </c>
      <c r="W58" s="49">
        <f t="shared" si="21"/>
        <v>0</v>
      </c>
      <c r="X58" s="49">
        <f t="shared" si="21"/>
        <v>0</v>
      </c>
      <c r="Y58" s="49">
        <f t="shared" si="21"/>
        <v>0</v>
      </c>
      <c r="Z58" s="49">
        <f t="shared" si="21"/>
        <v>0</v>
      </c>
      <c r="AA58" s="49">
        <f t="shared" si="21"/>
        <v>0</v>
      </c>
      <c r="AB58" s="49">
        <f t="shared" si="21"/>
        <v>0</v>
      </c>
      <c r="AC58" s="49">
        <f t="shared" si="21"/>
        <v>0</v>
      </c>
      <c r="AD58" s="49">
        <f t="shared" si="21"/>
        <v>0</v>
      </c>
      <c r="AE58" s="49">
        <f t="shared" si="21"/>
        <v>0</v>
      </c>
      <c r="AF58" s="49">
        <f t="shared" si="21"/>
        <v>0</v>
      </c>
      <c r="AG58" s="49">
        <f t="shared" si="21"/>
        <v>0</v>
      </c>
      <c r="AH58" s="49">
        <f t="shared" si="21"/>
        <v>0</v>
      </c>
      <c r="AI58" s="49">
        <f t="shared" si="21"/>
        <v>0</v>
      </c>
      <c r="AJ58" s="49">
        <f t="shared" si="21"/>
        <v>0</v>
      </c>
      <c r="AK58" s="49">
        <f t="shared" si="21"/>
        <v>0</v>
      </c>
      <c r="AL58" s="49">
        <f t="shared" si="21"/>
        <v>0</v>
      </c>
      <c r="AM58" s="49">
        <f t="shared" si="21"/>
        <v>0</v>
      </c>
      <c r="AN58" s="49">
        <f t="shared" si="21"/>
        <v>0</v>
      </c>
      <c r="AO58" s="49">
        <f t="shared" si="21"/>
        <v>0</v>
      </c>
    </row>
    <row r="59" spans="3:41" x14ac:dyDescent="0.3">
      <c r="C59" s="34"/>
      <c r="D59" s="34" t="s">
        <v>45</v>
      </c>
      <c r="F59" s="49">
        <f>F22</f>
        <v>0</v>
      </c>
      <c r="G59" s="49">
        <f t="shared" ref="G59:AO59" si="22">G22</f>
        <v>0</v>
      </c>
      <c r="H59" s="49">
        <f t="shared" si="22"/>
        <v>0</v>
      </c>
      <c r="I59" s="49">
        <f t="shared" si="22"/>
        <v>0</v>
      </c>
      <c r="J59" s="49">
        <f t="shared" si="22"/>
        <v>0</v>
      </c>
      <c r="K59" s="49">
        <f t="shared" si="22"/>
        <v>0</v>
      </c>
      <c r="L59" s="49">
        <f t="shared" si="22"/>
        <v>0</v>
      </c>
      <c r="M59" s="49">
        <f t="shared" si="22"/>
        <v>0</v>
      </c>
      <c r="N59" s="49">
        <f t="shared" si="22"/>
        <v>0</v>
      </c>
      <c r="O59" s="49">
        <f t="shared" si="22"/>
        <v>0</v>
      </c>
      <c r="P59" s="49">
        <f t="shared" si="22"/>
        <v>0</v>
      </c>
      <c r="Q59" s="49">
        <f t="shared" si="22"/>
        <v>0</v>
      </c>
      <c r="R59" s="49">
        <f t="shared" si="22"/>
        <v>0</v>
      </c>
      <c r="S59" s="49">
        <f t="shared" si="22"/>
        <v>0</v>
      </c>
      <c r="T59" s="49">
        <f t="shared" si="22"/>
        <v>0</v>
      </c>
      <c r="U59" s="49">
        <f t="shared" si="22"/>
        <v>0</v>
      </c>
      <c r="V59" s="49">
        <f t="shared" si="22"/>
        <v>0</v>
      </c>
      <c r="W59" s="49">
        <f t="shared" si="22"/>
        <v>0</v>
      </c>
      <c r="X59" s="49">
        <f t="shared" si="22"/>
        <v>0</v>
      </c>
      <c r="Y59" s="49">
        <f t="shared" si="22"/>
        <v>0</v>
      </c>
      <c r="Z59" s="49">
        <f t="shared" si="22"/>
        <v>0</v>
      </c>
      <c r="AA59" s="49">
        <f t="shared" si="22"/>
        <v>0</v>
      </c>
      <c r="AB59" s="49">
        <f t="shared" si="22"/>
        <v>0</v>
      </c>
      <c r="AC59" s="49">
        <f t="shared" si="22"/>
        <v>0</v>
      </c>
      <c r="AD59" s="49">
        <f t="shared" si="22"/>
        <v>0</v>
      </c>
      <c r="AE59" s="49">
        <f t="shared" si="22"/>
        <v>0</v>
      </c>
      <c r="AF59" s="49">
        <f t="shared" si="22"/>
        <v>0</v>
      </c>
      <c r="AG59" s="49">
        <f t="shared" si="22"/>
        <v>0</v>
      </c>
      <c r="AH59" s="49">
        <f t="shared" si="22"/>
        <v>0</v>
      </c>
      <c r="AI59" s="49">
        <f t="shared" si="22"/>
        <v>0</v>
      </c>
      <c r="AJ59" s="49">
        <f t="shared" si="22"/>
        <v>0</v>
      </c>
      <c r="AK59" s="49">
        <f t="shared" si="22"/>
        <v>0</v>
      </c>
      <c r="AL59" s="49">
        <f t="shared" si="22"/>
        <v>0</v>
      </c>
      <c r="AM59" s="49">
        <f t="shared" si="22"/>
        <v>0</v>
      </c>
      <c r="AN59" s="49">
        <f t="shared" si="22"/>
        <v>0</v>
      </c>
      <c r="AO59" s="49">
        <f t="shared" si="22"/>
        <v>0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49A7-0DE6-4829-962B-1093BDC84EB7}">
  <dimension ref="A1:AO67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8" width="9.21875" style="34" bestFit="1" customWidth="1"/>
    <col min="9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65</v>
      </c>
      <c r="D1" s="40"/>
    </row>
    <row r="2" spans="1:41" x14ac:dyDescent="0.3">
      <c r="A2" s="40" t="s">
        <v>76</v>
      </c>
      <c r="D2" s="40"/>
    </row>
    <row r="3" spans="1:41" x14ac:dyDescent="0.3">
      <c r="D3" s="59" t="s">
        <v>75</v>
      </c>
      <c r="E3" s="58" t="s">
        <v>56</v>
      </c>
      <c r="F3" s="57"/>
      <c r="G3" s="101" t="s">
        <v>47</v>
      </c>
      <c r="H3" s="57"/>
      <c r="I3" s="68" t="s">
        <v>57</v>
      </c>
      <c r="J3" s="78"/>
      <c r="K3" s="57"/>
      <c r="L3" s="83" t="s">
        <v>43</v>
      </c>
      <c r="M3" s="57"/>
    </row>
    <row r="4" spans="1:41" x14ac:dyDescent="0.3">
      <c r="A4" s="40"/>
      <c r="E4" s="58" t="s">
        <v>37</v>
      </c>
      <c r="F4" s="57"/>
      <c r="G4" s="101">
        <v>20</v>
      </c>
      <c r="H4" s="57" t="s">
        <v>34</v>
      </c>
      <c r="I4" s="68" t="s">
        <v>42</v>
      </c>
      <c r="J4" s="78"/>
      <c r="K4" s="57"/>
      <c r="L4" s="101">
        <v>10</v>
      </c>
      <c r="M4" s="57" t="s">
        <v>34</v>
      </c>
    </row>
    <row r="5" spans="1:41" x14ac:dyDescent="0.3">
      <c r="D5" s="40"/>
    </row>
    <row r="6" spans="1:41" x14ac:dyDescent="0.3">
      <c r="B6" s="41" t="s">
        <v>35</v>
      </c>
    </row>
    <row r="7" spans="1:41" x14ac:dyDescent="0.3">
      <c r="C7" s="40" t="s">
        <v>10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59</v>
      </c>
      <c r="F8" s="42">
        <f>'Portfolio$'!E11/10^6</f>
        <v>156.48599999999999</v>
      </c>
      <c r="G8" s="42">
        <f>'Portfolio$'!F11/10^6</f>
        <v>187.78319999999999</v>
      </c>
      <c r="H8" s="42">
        <f>'Portfolio$'!G11/10^6</f>
        <v>225.33984000000001</v>
      </c>
      <c r="I8" s="42">
        <f>'Portfolio$'!H11/10^6</f>
        <v>270.40780799999999</v>
      </c>
      <c r="J8" s="42">
        <f>'Portfolio$'!I11/10^6</f>
        <v>324.48936959999997</v>
      </c>
      <c r="K8" s="42">
        <f>J8*1.02</f>
        <v>330.97915699199996</v>
      </c>
      <c r="L8" s="42">
        <f t="shared" ref="L8:Y8" si="1">K8*1.02</f>
        <v>337.59874013183997</v>
      </c>
      <c r="M8" s="42">
        <f t="shared" si="1"/>
        <v>344.3507149344768</v>
      </c>
      <c r="N8" s="42">
        <f t="shared" si="1"/>
        <v>351.23772923316636</v>
      </c>
      <c r="O8" s="42">
        <f t="shared" si="1"/>
        <v>358.26248381782972</v>
      </c>
      <c r="P8" s="42">
        <f t="shared" si="1"/>
        <v>365.42773349418633</v>
      </c>
      <c r="Q8" s="42">
        <f t="shared" si="1"/>
        <v>372.73628816407006</v>
      </c>
      <c r="R8" s="42">
        <f t="shared" si="1"/>
        <v>380.19101392735149</v>
      </c>
      <c r="S8" s="42">
        <f t="shared" si="1"/>
        <v>387.79483420589855</v>
      </c>
      <c r="T8" s="42">
        <f t="shared" si="1"/>
        <v>395.55073089001655</v>
      </c>
      <c r="U8" s="42">
        <f t="shared" si="1"/>
        <v>403.46174550781689</v>
      </c>
      <c r="V8" s="42">
        <f t="shared" si="1"/>
        <v>411.53098041797324</v>
      </c>
      <c r="W8" s="42">
        <f t="shared" si="1"/>
        <v>419.7616000263327</v>
      </c>
      <c r="X8" s="42">
        <f t="shared" si="1"/>
        <v>428.15683202685938</v>
      </c>
      <c r="Y8" s="42">
        <f t="shared" si="1"/>
        <v>436.71996866739659</v>
      </c>
    </row>
    <row r="9" spans="1:41" s="3" customFormat="1" ht="21" x14ac:dyDescent="0.25">
      <c r="B9" s="62"/>
      <c r="C9" s="60" t="s">
        <v>36</v>
      </c>
      <c r="F9" s="38" t="s">
        <v>18</v>
      </c>
      <c r="G9" s="39" t="s">
        <v>68</v>
      </c>
      <c r="H9" s="39" t="s">
        <v>54</v>
      </c>
      <c r="I9" s="63"/>
      <c r="J9" s="39" t="s">
        <v>69</v>
      </c>
      <c r="K9" s="39" t="s">
        <v>54</v>
      </c>
    </row>
    <row r="10" spans="1:41" x14ac:dyDescent="0.3">
      <c r="D10" s="34" t="s">
        <v>16</v>
      </c>
      <c r="F10" s="103">
        <v>0.64</v>
      </c>
      <c r="G10" s="104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17</v>
      </c>
      <c r="E11" s="45"/>
      <c r="F11" s="105">
        <v>0.36</v>
      </c>
      <c r="G11" s="106">
        <v>0.09</v>
      </c>
      <c r="H11" s="46">
        <f t="shared" ref="H11" si="2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43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39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40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60</v>
      </c>
      <c r="E15" s="102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61</v>
      </c>
      <c r="E16" s="108">
        <f>L4</f>
        <v>10</v>
      </c>
      <c r="F16" s="47" t="s">
        <v>34</v>
      </c>
      <c r="G16" s="44"/>
      <c r="H16" s="44"/>
      <c r="I16" s="35"/>
      <c r="J16" s="35"/>
    </row>
    <row r="17" spans="2:41" x14ac:dyDescent="0.3">
      <c r="B17" s="41" t="s">
        <v>62</v>
      </c>
      <c r="E17" s="35"/>
    </row>
    <row r="18" spans="2:41" x14ac:dyDescent="0.3">
      <c r="E18" s="61" t="s">
        <v>55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51</v>
      </c>
      <c r="E19" s="48">
        <f>NPV($E$15,F19:AO19)*(1+$E$15)</f>
        <v>3592.9336637709434</v>
      </c>
      <c r="F19" s="53">
        <f t="shared" ref="F19:Y19" si="4">IF($G$3="Expense",F8,0)</f>
        <v>156.48599999999999</v>
      </c>
      <c r="G19" s="53">
        <f t="shared" si="4"/>
        <v>187.78319999999999</v>
      </c>
      <c r="H19" s="53">
        <f t="shared" si="4"/>
        <v>225.33984000000001</v>
      </c>
      <c r="I19" s="53">
        <f t="shared" si="4"/>
        <v>270.40780799999999</v>
      </c>
      <c r="J19" s="53">
        <f t="shared" si="4"/>
        <v>324.48936959999997</v>
      </c>
      <c r="K19" s="53">
        <f t="shared" si="4"/>
        <v>330.97915699199996</v>
      </c>
      <c r="L19" s="53">
        <f t="shared" si="4"/>
        <v>337.59874013183997</v>
      </c>
      <c r="M19" s="53">
        <f t="shared" si="4"/>
        <v>344.3507149344768</v>
      </c>
      <c r="N19" s="53">
        <f t="shared" si="4"/>
        <v>351.23772923316636</v>
      </c>
      <c r="O19" s="53">
        <f t="shared" si="4"/>
        <v>358.26248381782972</v>
      </c>
      <c r="P19" s="53">
        <f t="shared" si="4"/>
        <v>365.42773349418633</v>
      </c>
      <c r="Q19" s="53">
        <f t="shared" si="4"/>
        <v>372.73628816407006</v>
      </c>
      <c r="R19" s="53">
        <f t="shared" si="4"/>
        <v>380.19101392735149</v>
      </c>
      <c r="S19" s="53">
        <f t="shared" si="4"/>
        <v>387.79483420589855</v>
      </c>
      <c r="T19" s="53">
        <f t="shared" si="4"/>
        <v>395.55073089001655</v>
      </c>
      <c r="U19" s="53">
        <f t="shared" si="4"/>
        <v>403.46174550781689</v>
      </c>
      <c r="V19" s="53">
        <f t="shared" si="4"/>
        <v>411.53098041797324</v>
      </c>
      <c r="W19" s="53">
        <f t="shared" si="4"/>
        <v>419.7616000263327</v>
      </c>
      <c r="X19" s="53">
        <f t="shared" si="4"/>
        <v>428.15683202685938</v>
      </c>
      <c r="Y19" s="53">
        <f t="shared" si="4"/>
        <v>436.71996866739659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52</v>
      </c>
    </row>
    <row r="21" spans="2:41" x14ac:dyDescent="0.3">
      <c r="D21" s="34" t="s">
        <v>53</v>
      </c>
      <c r="E21" s="48">
        <f>NPV($E$15,F21:AO21)*(1+$E$15)</f>
        <v>0</v>
      </c>
      <c r="F21" s="49">
        <f t="shared" ref="F21:Y21" si="5">F8-F19</f>
        <v>0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49">
        <f t="shared" si="5"/>
        <v>0</v>
      </c>
      <c r="O21" s="49">
        <f t="shared" si="5"/>
        <v>0</v>
      </c>
      <c r="P21" s="49">
        <f t="shared" si="5"/>
        <v>0</v>
      </c>
      <c r="Q21" s="49">
        <f t="shared" si="5"/>
        <v>0</v>
      </c>
      <c r="R21" s="49">
        <f t="shared" si="5"/>
        <v>0</v>
      </c>
      <c r="S21" s="49">
        <f t="shared" si="5"/>
        <v>0</v>
      </c>
      <c r="T21" s="49">
        <f t="shared" si="5"/>
        <v>0</v>
      </c>
      <c r="U21" s="49">
        <f t="shared" si="5"/>
        <v>0</v>
      </c>
      <c r="V21" s="49">
        <f t="shared" si="5"/>
        <v>0</v>
      </c>
      <c r="W21" s="49">
        <f t="shared" si="5"/>
        <v>0</v>
      </c>
      <c r="X21" s="49">
        <f t="shared" si="5"/>
        <v>0</v>
      </c>
      <c r="Y21" s="49">
        <f t="shared" si="5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64</v>
      </c>
      <c r="E22" s="48"/>
      <c r="F22" s="49">
        <f t="shared" ref="F22:AO22" si="6">E22+F21-F44</f>
        <v>0</v>
      </c>
      <c r="G22" s="49">
        <f t="shared" si="6"/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49">
        <f t="shared" si="6"/>
        <v>0</v>
      </c>
      <c r="O22" s="49">
        <f t="shared" si="6"/>
        <v>0</v>
      </c>
      <c r="P22" s="49">
        <f t="shared" si="6"/>
        <v>0</v>
      </c>
      <c r="Q22" s="49">
        <f t="shared" si="6"/>
        <v>0</v>
      </c>
      <c r="R22" s="49">
        <f t="shared" si="6"/>
        <v>0</v>
      </c>
      <c r="S22" s="49">
        <f t="shared" si="6"/>
        <v>0</v>
      </c>
      <c r="T22" s="49">
        <f t="shared" si="6"/>
        <v>0</v>
      </c>
      <c r="U22" s="49">
        <f t="shared" si="6"/>
        <v>0</v>
      </c>
      <c r="V22" s="49">
        <f t="shared" si="6"/>
        <v>0</v>
      </c>
      <c r="W22" s="49">
        <f t="shared" si="6"/>
        <v>0</v>
      </c>
      <c r="X22" s="49">
        <f t="shared" si="6"/>
        <v>0</v>
      </c>
      <c r="Y22" s="49">
        <f t="shared" si="6"/>
        <v>0</v>
      </c>
      <c r="Z22" s="49">
        <f t="shared" si="6"/>
        <v>0</v>
      </c>
      <c r="AA22" s="49">
        <f t="shared" si="6"/>
        <v>0</v>
      </c>
      <c r="AB22" s="49">
        <f t="shared" si="6"/>
        <v>0</v>
      </c>
      <c r="AC22" s="49">
        <f t="shared" si="6"/>
        <v>0</v>
      </c>
      <c r="AD22" s="49">
        <f t="shared" si="6"/>
        <v>0</v>
      </c>
      <c r="AE22" s="49">
        <f t="shared" si="6"/>
        <v>0</v>
      </c>
      <c r="AF22" s="49">
        <f t="shared" si="6"/>
        <v>0</v>
      </c>
      <c r="AG22" s="49">
        <f t="shared" si="6"/>
        <v>0</v>
      </c>
      <c r="AH22" s="49">
        <f t="shared" si="6"/>
        <v>0</v>
      </c>
      <c r="AI22" s="49">
        <f t="shared" si="6"/>
        <v>0</v>
      </c>
      <c r="AJ22" s="49">
        <f t="shared" si="6"/>
        <v>0</v>
      </c>
      <c r="AK22" s="49">
        <f t="shared" si="6"/>
        <v>0</v>
      </c>
      <c r="AL22" s="49">
        <f t="shared" si="6"/>
        <v>0</v>
      </c>
      <c r="AM22" s="49">
        <f t="shared" si="6"/>
        <v>0</v>
      </c>
      <c r="AN22" s="49">
        <f t="shared" si="6"/>
        <v>0</v>
      </c>
      <c r="AO22" s="49">
        <f t="shared" si="6"/>
        <v>0</v>
      </c>
    </row>
    <row r="23" spans="2:41" x14ac:dyDescent="0.3">
      <c r="C23" s="40" t="s">
        <v>41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11</v>
      </c>
      <c r="E24" s="48">
        <f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12</v>
      </c>
      <c r="E25" s="48">
        <f t="shared" ref="E25:E44" si="7">NPV($E$15,F25:AO25)*(1+$E$15)</f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13</v>
      </c>
      <c r="E26" s="48">
        <f t="shared" si="7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14</v>
      </c>
      <c r="E27" s="48">
        <f t="shared" si="7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15</v>
      </c>
      <c r="E28" s="52">
        <f t="shared" si="7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19</v>
      </c>
      <c r="E29" s="52">
        <f t="shared" si="7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20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21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22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23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24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25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26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27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28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29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30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31</v>
      </c>
      <c r="E41" s="52">
        <f t="shared" si="7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32</v>
      </c>
      <c r="E42" s="52">
        <f t="shared" si="7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33</v>
      </c>
      <c r="E43" s="50">
        <f t="shared" si="7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5</v>
      </c>
      <c r="E44" s="48">
        <f t="shared" si="7"/>
        <v>0</v>
      </c>
      <c r="F44" s="49">
        <f t="shared" ref="F44:S44" si="8">SUM(F24:F43)</f>
        <v>0</v>
      </c>
      <c r="G44" s="49">
        <f t="shared" si="8"/>
        <v>0</v>
      </c>
      <c r="H44" s="49">
        <f t="shared" si="8"/>
        <v>0</v>
      </c>
      <c r="I44" s="49">
        <f t="shared" si="8"/>
        <v>0</v>
      </c>
      <c r="J44" s="49">
        <f t="shared" si="8"/>
        <v>0</v>
      </c>
      <c r="K44" s="49">
        <f t="shared" si="8"/>
        <v>0</v>
      </c>
      <c r="L44" s="49">
        <f t="shared" si="8"/>
        <v>0</v>
      </c>
      <c r="M44" s="49">
        <f t="shared" si="8"/>
        <v>0</v>
      </c>
      <c r="N44" s="49">
        <f t="shared" si="8"/>
        <v>0</v>
      </c>
      <c r="O44" s="49">
        <f t="shared" si="8"/>
        <v>0</v>
      </c>
      <c r="P44" s="49">
        <f t="shared" si="8"/>
        <v>0</v>
      </c>
      <c r="Q44" s="49">
        <f t="shared" si="8"/>
        <v>0</v>
      </c>
      <c r="R44" s="49">
        <f t="shared" si="8"/>
        <v>0</v>
      </c>
      <c r="S44" s="49">
        <f t="shared" si="8"/>
        <v>0</v>
      </c>
      <c r="T44" s="49">
        <f>SUM(T24:T43)</f>
        <v>0</v>
      </c>
      <c r="U44" s="49">
        <f t="shared" ref="U44:AO44" si="9">SUM(U24:U43)</f>
        <v>0</v>
      </c>
      <c r="V44" s="49">
        <f t="shared" si="9"/>
        <v>0</v>
      </c>
      <c r="W44" s="49">
        <f t="shared" si="9"/>
        <v>0</v>
      </c>
      <c r="X44" s="49">
        <f t="shared" si="9"/>
        <v>0</v>
      </c>
      <c r="Y44" s="49">
        <f t="shared" si="9"/>
        <v>0</v>
      </c>
      <c r="Z44" s="49">
        <f t="shared" si="9"/>
        <v>0</v>
      </c>
      <c r="AA44" s="49">
        <f t="shared" si="9"/>
        <v>0</v>
      </c>
      <c r="AB44" s="49">
        <f t="shared" si="9"/>
        <v>0</v>
      </c>
      <c r="AC44" s="49">
        <f t="shared" si="9"/>
        <v>0</v>
      </c>
      <c r="AD44" s="49">
        <f t="shared" si="9"/>
        <v>0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58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55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2053</v>
      </c>
      <c r="AK46" s="56">
        <v>2054</v>
      </c>
      <c r="AL46" s="56">
        <v>2055</v>
      </c>
      <c r="AM46" s="56">
        <v>2056</v>
      </c>
      <c r="AN46" s="56">
        <v>2057</v>
      </c>
      <c r="AO46" s="56">
        <v>2058</v>
      </c>
    </row>
    <row r="47" spans="2:41" x14ac:dyDescent="0.3">
      <c r="D47" s="34" t="s">
        <v>51</v>
      </c>
      <c r="E47" s="48">
        <f>NPV($E$15,F47:AO47)*(1+$E$15)</f>
        <v>3592.9336637709434</v>
      </c>
      <c r="F47" s="42">
        <f t="shared" ref="F47:AO47" si="10">F19</f>
        <v>156.48599999999999</v>
      </c>
      <c r="G47" s="42">
        <f t="shared" si="10"/>
        <v>187.78319999999999</v>
      </c>
      <c r="H47" s="42">
        <f t="shared" si="10"/>
        <v>225.33984000000001</v>
      </c>
      <c r="I47" s="42">
        <f t="shared" si="10"/>
        <v>270.40780799999999</v>
      </c>
      <c r="J47" s="42">
        <f t="shared" si="10"/>
        <v>324.48936959999997</v>
      </c>
      <c r="K47" s="42">
        <f t="shared" si="10"/>
        <v>330.97915699199996</v>
      </c>
      <c r="L47" s="42">
        <f t="shared" si="10"/>
        <v>337.59874013183997</v>
      </c>
      <c r="M47" s="42">
        <f t="shared" si="10"/>
        <v>344.3507149344768</v>
      </c>
      <c r="N47" s="42">
        <f t="shared" si="10"/>
        <v>351.23772923316636</v>
      </c>
      <c r="O47" s="42">
        <f t="shared" si="10"/>
        <v>358.26248381782972</v>
      </c>
      <c r="P47" s="42">
        <f t="shared" si="10"/>
        <v>365.42773349418633</v>
      </c>
      <c r="Q47" s="42">
        <f t="shared" si="10"/>
        <v>372.73628816407006</v>
      </c>
      <c r="R47" s="42">
        <f t="shared" si="10"/>
        <v>380.19101392735149</v>
      </c>
      <c r="S47" s="42">
        <f t="shared" si="10"/>
        <v>387.79483420589855</v>
      </c>
      <c r="T47" s="42">
        <f t="shared" si="10"/>
        <v>395.55073089001655</v>
      </c>
      <c r="U47" s="42">
        <f t="shared" si="10"/>
        <v>403.46174550781689</v>
      </c>
      <c r="V47" s="42">
        <f t="shared" si="10"/>
        <v>411.53098041797324</v>
      </c>
      <c r="W47" s="42">
        <f t="shared" si="10"/>
        <v>419.7616000263327</v>
      </c>
      <c r="X47" s="42">
        <f t="shared" si="10"/>
        <v>428.15683202685938</v>
      </c>
      <c r="Y47" s="42">
        <f t="shared" si="10"/>
        <v>436.71996866739659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41</v>
      </c>
      <c r="E48" s="48">
        <f t="shared" ref="E48:E58" si="11">NPV($E$15,F48:AO48)*(1+$E$15)</f>
        <v>0</v>
      </c>
      <c r="F48" s="53">
        <v>0</v>
      </c>
      <c r="G48" s="53">
        <f t="shared" ref="G48:AO48" si="12">G44</f>
        <v>0</v>
      </c>
      <c r="H48" s="53">
        <f t="shared" si="12"/>
        <v>0</v>
      </c>
      <c r="I48" s="53">
        <f t="shared" si="12"/>
        <v>0</v>
      </c>
      <c r="J48" s="53">
        <f t="shared" si="12"/>
        <v>0</v>
      </c>
      <c r="K48" s="53">
        <f t="shared" si="12"/>
        <v>0</v>
      </c>
      <c r="L48" s="53">
        <f t="shared" si="12"/>
        <v>0</v>
      </c>
      <c r="M48" s="53">
        <f t="shared" si="12"/>
        <v>0</v>
      </c>
      <c r="N48" s="53">
        <f t="shared" si="12"/>
        <v>0</v>
      </c>
      <c r="O48" s="53">
        <f t="shared" si="12"/>
        <v>0</v>
      </c>
      <c r="P48" s="53">
        <f t="shared" si="12"/>
        <v>0</v>
      </c>
      <c r="Q48" s="53">
        <f t="shared" si="12"/>
        <v>0</v>
      </c>
      <c r="R48" s="53">
        <f t="shared" si="12"/>
        <v>0</v>
      </c>
      <c r="S48" s="53">
        <f t="shared" si="12"/>
        <v>0</v>
      </c>
      <c r="T48" s="53">
        <f t="shared" si="12"/>
        <v>0</v>
      </c>
      <c r="U48" s="53">
        <f t="shared" si="12"/>
        <v>0</v>
      </c>
      <c r="V48" s="53">
        <f t="shared" si="12"/>
        <v>0</v>
      </c>
      <c r="W48" s="53">
        <f t="shared" si="12"/>
        <v>0</v>
      </c>
      <c r="X48" s="53">
        <f t="shared" si="12"/>
        <v>0</v>
      </c>
      <c r="Y48" s="53">
        <f t="shared" si="12"/>
        <v>0</v>
      </c>
      <c r="Z48" s="53">
        <f t="shared" si="12"/>
        <v>0</v>
      </c>
      <c r="AA48" s="53">
        <f t="shared" si="12"/>
        <v>0</v>
      </c>
      <c r="AB48" s="53">
        <f t="shared" si="12"/>
        <v>0</v>
      </c>
      <c r="AC48" s="53">
        <f t="shared" si="12"/>
        <v>0</v>
      </c>
      <c r="AD48" s="53">
        <f t="shared" si="12"/>
        <v>0</v>
      </c>
      <c r="AE48" s="53">
        <f t="shared" si="12"/>
        <v>0</v>
      </c>
      <c r="AF48" s="53">
        <f t="shared" si="12"/>
        <v>0</v>
      </c>
      <c r="AG48" s="53">
        <f t="shared" si="12"/>
        <v>0</v>
      </c>
      <c r="AH48" s="53">
        <f t="shared" si="12"/>
        <v>0</v>
      </c>
      <c r="AI48" s="53">
        <f t="shared" si="12"/>
        <v>0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96" t="s">
        <v>49</v>
      </c>
      <c r="E49" s="97">
        <f t="shared" si="11"/>
        <v>0</v>
      </c>
      <c r="F49" s="53">
        <v>0</v>
      </c>
      <c r="G49" s="109">
        <f t="shared" ref="G49:AO49" si="13">F$22*$H10</f>
        <v>0</v>
      </c>
      <c r="H49" s="109">
        <f t="shared" si="13"/>
        <v>0</v>
      </c>
      <c r="I49" s="109">
        <f t="shared" si="13"/>
        <v>0</v>
      </c>
      <c r="J49" s="109">
        <f t="shared" si="13"/>
        <v>0</v>
      </c>
      <c r="K49" s="109">
        <f t="shared" si="13"/>
        <v>0</v>
      </c>
      <c r="L49" s="109">
        <f t="shared" si="13"/>
        <v>0</v>
      </c>
      <c r="M49" s="109">
        <f t="shared" si="13"/>
        <v>0</v>
      </c>
      <c r="N49" s="109">
        <f t="shared" si="13"/>
        <v>0</v>
      </c>
      <c r="O49" s="109">
        <f t="shared" si="13"/>
        <v>0</v>
      </c>
      <c r="P49" s="109">
        <f t="shared" si="13"/>
        <v>0</v>
      </c>
      <c r="Q49" s="109">
        <f t="shared" si="13"/>
        <v>0</v>
      </c>
      <c r="R49" s="109">
        <f t="shared" si="13"/>
        <v>0</v>
      </c>
      <c r="S49" s="109">
        <f t="shared" si="13"/>
        <v>0</v>
      </c>
      <c r="T49" s="109">
        <f t="shared" si="13"/>
        <v>0</v>
      </c>
      <c r="U49" s="109">
        <f t="shared" si="13"/>
        <v>0</v>
      </c>
      <c r="V49" s="109">
        <f t="shared" si="13"/>
        <v>0</v>
      </c>
      <c r="W49" s="109">
        <f t="shared" si="13"/>
        <v>0</v>
      </c>
      <c r="X49" s="109">
        <f t="shared" si="13"/>
        <v>0</v>
      </c>
      <c r="Y49" s="109">
        <f t="shared" si="13"/>
        <v>0</v>
      </c>
      <c r="Z49" s="109">
        <f t="shared" si="13"/>
        <v>0</v>
      </c>
      <c r="AA49" s="109">
        <f t="shared" si="13"/>
        <v>0</v>
      </c>
      <c r="AB49" s="109">
        <f t="shared" si="13"/>
        <v>0</v>
      </c>
      <c r="AC49" s="109">
        <f t="shared" si="13"/>
        <v>0</v>
      </c>
      <c r="AD49" s="109">
        <f t="shared" si="13"/>
        <v>0</v>
      </c>
      <c r="AE49" s="109">
        <f t="shared" si="13"/>
        <v>0</v>
      </c>
      <c r="AF49" s="109">
        <f t="shared" si="13"/>
        <v>0</v>
      </c>
      <c r="AG49" s="109">
        <f t="shared" si="13"/>
        <v>0</v>
      </c>
      <c r="AH49" s="109">
        <f t="shared" si="13"/>
        <v>0</v>
      </c>
      <c r="AI49" s="109">
        <f t="shared" si="13"/>
        <v>0</v>
      </c>
      <c r="AJ49" s="109">
        <f t="shared" si="13"/>
        <v>0</v>
      </c>
      <c r="AK49" s="109">
        <f t="shared" si="13"/>
        <v>0</v>
      </c>
      <c r="AL49" s="109">
        <f t="shared" si="13"/>
        <v>0</v>
      </c>
      <c r="AM49" s="109">
        <f t="shared" si="13"/>
        <v>0</v>
      </c>
      <c r="AN49" s="109">
        <f t="shared" si="13"/>
        <v>0</v>
      </c>
      <c r="AO49" s="109">
        <f t="shared" si="13"/>
        <v>0</v>
      </c>
    </row>
    <row r="50" spans="3:41" x14ac:dyDescent="0.3">
      <c r="D50" s="98" t="s">
        <v>70</v>
      </c>
      <c r="E50" s="99">
        <f t="shared" si="11"/>
        <v>0</v>
      </c>
      <c r="F50" s="100">
        <v>0</v>
      </c>
      <c r="G50" s="100">
        <f t="shared" ref="G50:AO50" si="14">F$22*$H11</f>
        <v>0</v>
      </c>
      <c r="H50" s="100">
        <f t="shared" si="14"/>
        <v>0</v>
      </c>
      <c r="I50" s="100">
        <f t="shared" si="14"/>
        <v>0</v>
      </c>
      <c r="J50" s="100">
        <f t="shared" si="14"/>
        <v>0</v>
      </c>
      <c r="K50" s="100">
        <f t="shared" si="14"/>
        <v>0</v>
      </c>
      <c r="L50" s="100">
        <f t="shared" si="14"/>
        <v>0</v>
      </c>
      <c r="M50" s="100">
        <f t="shared" si="14"/>
        <v>0</v>
      </c>
      <c r="N50" s="100">
        <f t="shared" si="14"/>
        <v>0</v>
      </c>
      <c r="O50" s="100">
        <f t="shared" si="14"/>
        <v>0</v>
      </c>
      <c r="P50" s="100">
        <f t="shared" si="14"/>
        <v>0</v>
      </c>
      <c r="Q50" s="100">
        <f t="shared" si="14"/>
        <v>0</v>
      </c>
      <c r="R50" s="100">
        <f t="shared" si="14"/>
        <v>0</v>
      </c>
      <c r="S50" s="100">
        <f t="shared" si="14"/>
        <v>0</v>
      </c>
      <c r="T50" s="100">
        <f t="shared" si="14"/>
        <v>0</v>
      </c>
      <c r="U50" s="100">
        <f t="shared" si="14"/>
        <v>0</v>
      </c>
      <c r="V50" s="100">
        <f t="shared" si="14"/>
        <v>0</v>
      </c>
      <c r="W50" s="100">
        <f t="shared" si="14"/>
        <v>0</v>
      </c>
      <c r="X50" s="100">
        <f t="shared" si="14"/>
        <v>0</v>
      </c>
      <c r="Y50" s="100">
        <f t="shared" si="14"/>
        <v>0</v>
      </c>
      <c r="Z50" s="100">
        <f t="shared" si="14"/>
        <v>0</v>
      </c>
      <c r="AA50" s="100">
        <f t="shared" si="14"/>
        <v>0</v>
      </c>
      <c r="AB50" s="100">
        <f t="shared" si="14"/>
        <v>0</v>
      </c>
      <c r="AC50" s="100">
        <f t="shared" si="14"/>
        <v>0</v>
      </c>
      <c r="AD50" s="100">
        <f t="shared" si="14"/>
        <v>0</v>
      </c>
      <c r="AE50" s="100">
        <f t="shared" si="14"/>
        <v>0</v>
      </c>
      <c r="AF50" s="100">
        <f t="shared" si="14"/>
        <v>0</v>
      </c>
      <c r="AG50" s="100">
        <f t="shared" si="14"/>
        <v>0</v>
      </c>
      <c r="AH50" s="100">
        <f t="shared" si="14"/>
        <v>0</v>
      </c>
      <c r="AI50" s="100">
        <f t="shared" si="14"/>
        <v>0</v>
      </c>
      <c r="AJ50" s="100">
        <f t="shared" si="14"/>
        <v>0</v>
      </c>
      <c r="AK50" s="100">
        <f t="shared" si="14"/>
        <v>0</v>
      </c>
      <c r="AL50" s="100">
        <f t="shared" si="14"/>
        <v>0</v>
      </c>
      <c r="AM50" s="100">
        <f t="shared" si="14"/>
        <v>0</v>
      </c>
      <c r="AN50" s="100">
        <f t="shared" si="14"/>
        <v>0</v>
      </c>
      <c r="AO50" s="100">
        <f t="shared" si="14"/>
        <v>0</v>
      </c>
    </row>
    <row r="51" spans="3:41" x14ac:dyDescent="0.3">
      <c r="D51" s="34" t="s">
        <v>50</v>
      </c>
      <c r="E51" s="48">
        <f t="shared" si="11"/>
        <v>0</v>
      </c>
      <c r="F51" s="42">
        <f t="shared" ref="F51:AO51" si="15">SUM(F49:F50)</f>
        <v>0</v>
      </c>
      <c r="G51" s="42">
        <f t="shared" si="15"/>
        <v>0</v>
      </c>
      <c r="H51" s="42">
        <f t="shared" si="15"/>
        <v>0</v>
      </c>
      <c r="I51" s="42">
        <f t="shared" si="15"/>
        <v>0</v>
      </c>
      <c r="J51" s="42">
        <f t="shared" si="15"/>
        <v>0</v>
      </c>
      <c r="K51" s="42">
        <f t="shared" si="15"/>
        <v>0</v>
      </c>
      <c r="L51" s="42">
        <f t="shared" si="15"/>
        <v>0</v>
      </c>
      <c r="M51" s="42">
        <f t="shared" si="15"/>
        <v>0</v>
      </c>
      <c r="N51" s="42">
        <f t="shared" si="15"/>
        <v>0</v>
      </c>
      <c r="O51" s="42">
        <f t="shared" si="15"/>
        <v>0</v>
      </c>
      <c r="P51" s="42">
        <f t="shared" si="15"/>
        <v>0</v>
      </c>
      <c r="Q51" s="42">
        <f t="shared" si="15"/>
        <v>0</v>
      </c>
      <c r="R51" s="42">
        <f t="shared" si="15"/>
        <v>0</v>
      </c>
      <c r="S51" s="42">
        <f t="shared" si="15"/>
        <v>0</v>
      </c>
      <c r="T51" s="42">
        <f t="shared" si="15"/>
        <v>0</v>
      </c>
      <c r="U51" s="42">
        <f t="shared" si="15"/>
        <v>0</v>
      </c>
      <c r="V51" s="42">
        <f t="shared" si="15"/>
        <v>0</v>
      </c>
      <c r="W51" s="42">
        <f t="shared" si="15"/>
        <v>0</v>
      </c>
      <c r="X51" s="42">
        <f t="shared" si="15"/>
        <v>0</v>
      </c>
      <c r="Y51" s="42">
        <f t="shared" si="15"/>
        <v>0</v>
      </c>
      <c r="Z51" s="42">
        <f t="shared" si="15"/>
        <v>0</v>
      </c>
      <c r="AA51" s="42">
        <f t="shared" si="15"/>
        <v>0</v>
      </c>
      <c r="AB51" s="42">
        <f t="shared" si="15"/>
        <v>0</v>
      </c>
      <c r="AC51" s="42">
        <f t="shared" si="15"/>
        <v>0</v>
      </c>
      <c r="AD51" s="42">
        <f t="shared" si="15"/>
        <v>0</v>
      </c>
      <c r="AE51" s="42">
        <f t="shared" si="15"/>
        <v>0</v>
      </c>
      <c r="AF51" s="42">
        <f t="shared" si="15"/>
        <v>0</v>
      </c>
      <c r="AG51" s="42">
        <f t="shared" si="15"/>
        <v>0</v>
      </c>
      <c r="AH51" s="42">
        <f t="shared" si="15"/>
        <v>0</v>
      </c>
      <c r="AI51" s="42">
        <f t="shared" si="15"/>
        <v>0</v>
      </c>
      <c r="AJ51" s="42">
        <f t="shared" si="15"/>
        <v>0</v>
      </c>
      <c r="AK51" s="42">
        <f t="shared" si="15"/>
        <v>0</v>
      </c>
      <c r="AL51" s="42">
        <f t="shared" si="15"/>
        <v>0</v>
      </c>
      <c r="AM51" s="42">
        <f t="shared" si="15"/>
        <v>0</v>
      </c>
      <c r="AN51" s="42">
        <f t="shared" si="15"/>
        <v>0</v>
      </c>
      <c r="AO51" s="42">
        <f t="shared" si="15"/>
        <v>0</v>
      </c>
    </row>
    <row r="52" spans="3:41" x14ac:dyDescent="0.3">
      <c r="D52" s="90" t="s">
        <v>72</v>
      </c>
      <c r="E52" s="86">
        <f t="shared" si="11"/>
        <v>0</v>
      </c>
      <c r="F52" s="92">
        <f>(F47-F8)*($H$14-1)</f>
        <v>0</v>
      </c>
      <c r="G52" s="92">
        <f t="shared" ref="G52:AO52" si="16">(G47-G8)*($H$14-1)</f>
        <v>0</v>
      </c>
      <c r="H52" s="92">
        <f t="shared" si="16"/>
        <v>0</v>
      </c>
      <c r="I52" s="92">
        <f t="shared" si="16"/>
        <v>0</v>
      </c>
      <c r="J52" s="92">
        <f t="shared" si="16"/>
        <v>0</v>
      </c>
      <c r="K52" s="92">
        <f t="shared" si="16"/>
        <v>0</v>
      </c>
      <c r="L52" s="92">
        <f t="shared" si="16"/>
        <v>0</v>
      </c>
      <c r="M52" s="92">
        <f t="shared" si="16"/>
        <v>0</v>
      </c>
      <c r="N52" s="92">
        <f t="shared" si="16"/>
        <v>0</v>
      </c>
      <c r="O52" s="92">
        <f t="shared" si="16"/>
        <v>0</v>
      </c>
      <c r="P52" s="92">
        <f t="shared" si="16"/>
        <v>0</v>
      </c>
      <c r="Q52" s="92">
        <f t="shared" si="16"/>
        <v>0</v>
      </c>
      <c r="R52" s="92">
        <f t="shared" si="16"/>
        <v>0</v>
      </c>
      <c r="S52" s="92">
        <f t="shared" si="16"/>
        <v>0</v>
      </c>
      <c r="T52" s="92">
        <f t="shared" si="16"/>
        <v>0</v>
      </c>
      <c r="U52" s="92">
        <f t="shared" si="16"/>
        <v>0</v>
      </c>
      <c r="V52" s="92">
        <f t="shared" si="16"/>
        <v>0</v>
      </c>
      <c r="W52" s="92">
        <f t="shared" si="16"/>
        <v>0</v>
      </c>
      <c r="X52" s="92">
        <f t="shared" si="16"/>
        <v>0</v>
      </c>
      <c r="Y52" s="92">
        <f t="shared" si="16"/>
        <v>0</v>
      </c>
      <c r="Z52" s="92">
        <f t="shared" si="16"/>
        <v>0</v>
      </c>
      <c r="AA52" s="92">
        <f t="shared" si="16"/>
        <v>0</v>
      </c>
      <c r="AB52" s="92">
        <f t="shared" si="16"/>
        <v>0</v>
      </c>
      <c r="AC52" s="92">
        <f t="shared" si="16"/>
        <v>0</v>
      </c>
      <c r="AD52" s="92">
        <f t="shared" si="16"/>
        <v>0</v>
      </c>
      <c r="AE52" s="92">
        <f t="shared" si="16"/>
        <v>0</v>
      </c>
      <c r="AF52" s="92">
        <f t="shared" si="16"/>
        <v>0</v>
      </c>
      <c r="AG52" s="92">
        <f t="shared" si="16"/>
        <v>0</v>
      </c>
      <c r="AH52" s="92">
        <f t="shared" si="16"/>
        <v>0</v>
      </c>
      <c r="AI52" s="92">
        <f t="shared" si="16"/>
        <v>0</v>
      </c>
      <c r="AJ52" s="92">
        <f t="shared" si="16"/>
        <v>0</v>
      </c>
      <c r="AK52" s="92">
        <f t="shared" si="16"/>
        <v>0</v>
      </c>
      <c r="AL52" s="92">
        <f t="shared" si="16"/>
        <v>0</v>
      </c>
      <c r="AM52" s="92">
        <f t="shared" si="16"/>
        <v>0</v>
      </c>
      <c r="AN52" s="92">
        <f t="shared" si="16"/>
        <v>0</v>
      </c>
      <c r="AO52" s="92">
        <f t="shared" si="16"/>
        <v>0</v>
      </c>
    </row>
    <row r="53" spans="3:41" x14ac:dyDescent="0.3">
      <c r="D53" s="90" t="s">
        <v>73</v>
      </c>
      <c r="E53" s="86">
        <f t="shared" si="11"/>
        <v>0</v>
      </c>
      <c r="F53" s="92">
        <f>F48*($H$14-1)</f>
        <v>0</v>
      </c>
      <c r="G53" s="92">
        <f t="shared" ref="G53:AO53" si="17">G48*($H$14-1)</f>
        <v>0</v>
      </c>
      <c r="H53" s="92">
        <f t="shared" si="17"/>
        <v>0</v>
      </c>
      <c r="I53" s="92">
        <f t="shared" si="17"/>
        <v>0</v>
      </c>
      <c r="J53" s="92">
        <f t="shared" si="17"/>
        <v>0</v>
      </c>
      <c r="K53" s="92">
        <f t="shared" si="17"/>
        <v>0</v>
      </c>
      <c r="L53" s="92">
        <f t="shared" si="17"/>
        <v>0</v>
      </c>
      <c r="M53" s="92">
        <f t="shared" si="17"/>
        <v>0</v>
      </c>
      <c r="N53" s="92">
        <f t="shared" si="17"/>
        <v>0</v>
      </c>
      <c r="O53" s="92">
        <f t="shared" si="17"/>
        <v>0</v>
      </c>
      <c r="P53" s="92">
        <f t="shared" si="17"/>
        <v>0</v>
      </c>
      <c r="Q53" s="92">
        <f t="shared" si="17"/>
        <v>0</v>
      </c>
      <c r="R53" s="92">
        <f t="shared" si="17"/>
        <v>0</v>
      </c>
      <c r="S53" s="92">
        <f t="shared" si="17"/>
        <v>0</v>
      </c>
      <c r="T53" s="92">
        <f t="shared" si="17"/>
        <v>0</v>
      </c>
      <c r="U53" s="92">
        <f t="shared" si="17"/>
        <v>0</v>
      </c>
      <c r="V53" s="92">
        <f t="shared" si="17"/>
        <v>0</v>
      </c>
      <c r="W53" s="92">
        <f t="shared" si="17"/>
        <v>0</v>
      </c>
      <c r="X53" s="92">
        <f t="shared" si="17"/>
        <v>0</v>
      </c>
      <c r="Y53" s="92">
        <f t="shared" si="17"/>
        <v>0</v>
      </c>
      <c r="Z53" s="92">
        <f t="shared" si="17"/>
        <v>0</v>
      </c>
      <c r="AA53" s="92">
        <f t="shared" si="17"/>
        <v>0</v>
      </c>
      <c r="AB53" s="92">
        <f t="shared" si="17"/>
        <v>0</v>
      </c>
      <c r="AC53" s="92">
        <f t="shared" si="17"/>
        <v>0</v>
      </c>
      <c r="AD53" s="92">
        <f t="shared" si="17"/>
        <v>0</v>
      </c>
      <c r="AE53" s="92">
        <f t="shared" si="17"/>
        <v>0</v>
      </c>
      <c r="AF53" s="92">
        <f t="shared" si="17"/>
        <v>0</v>
      </c>
      <c r="AG53" s="92">
        <f t="shared" si="17"/>
        <v>0</v>
      </c>
      <c r="AH53" s="92">
        <f t="shared" si="17"/>
        <v>0</v>
      </c>
      <c r="AI53" s="92">
        <f t="shared" si="17"/>
        <v>0</v>
      </c>
      <c r="AJ53" s="92">
        <f t="shared" si="17"/>
        <v>0</v>
      </c>
      <c r="AK53" s="92">
        <f t="shared" si="17"/>
        <v>0</v>
      </c>
      <c r="AL53" s="92">
        <f t="shared" si="17"/>
        <v>0</v>
      </c>
      <c r="AM53" s="92">
        <f t="shared" si="17"/>
        <v>0</v>
      </c>
      <c r="AN53" s="92">
        <f t="shared" si="17"/>
        <v>0</v>
      </c>
      <c r="AO53" s="92">
        <f t="shared" si="17"/>
        <v>0</v>
      </c>
    </row>
    <row r="54" spans="3:41" x14ac:dyDescent="0.3">
      <c r="D54" s="87" t="s">
        <v>71</v>
      </c>
      <c r="E54" s="88">
        <f t="shared" si="11"/>
        <v>0</v>
      </c>
      <c r="F54" s="89">
        <f>F50*($H$14-1)</f>
        <v>0</v>
      </c>
      <c r="G54" s="89">
        <f t="shared" ref="G54:AO54" si="18">G50*($H$14-1)</f>
        <v>0</v>
      </c>
      <c r="H54" s="89">
        <f t="shared" si="18"/>
        <v>0</v>
      </c>
      <c r="I54" s="89">
        <f t="shared" si="18"/>
        <v>0</v>
      </c>
      <c r="J54" s="89">
        <f t="shared" si="18"/>
        <v>0</v>
      </c>
      <c r="K54" s="89">
        <f t="shared" si="18"/>
        <v>0</v>
      </c>
      <c r="L54" s="89">
        <f t="shared" si="18"/>
        <v>0</v>
      </c>
      <c r="M54" s="89">
        <f t="shared" si="18"/>
        <v>0</v>
      </c>
      <c r="N54" s="89">
        <f t="shared" si="18"/>
        <v>0</v>
      </c>
      <c r="O54" s="89">
        <f t="shared" si="18"/>
        <v>0</v>
      </c>
      <c r="P54" s="89">
        <f t="shared" si="18"/>
        <v>0</v>
      </c>
      <c r="Q54" s="89">
        <f t="shared" si="18"/>
        <v>0</v>
      </c>
      <c r="R54" s="89">
        <f t="shared" si="18"/>
        <v>0</v>
      </c>
      <c r="S54" s="89">
        <f t="shared" si="18"/>
        <v>0</v>
      </c>
      <c r="T54" s="89">
        <f t="shared" si="18"/>
        <v>0</v>
      </c>
      <c r="U54" s="89">
        <f t="shared" si="18"/>
        <v>0</v>
      </c>
      <c r="V54" s="89">
        <f t="shared" si="18"/>
        <v>0</v>
      </c>
      <c r="W54" s="89">
        <f t="shared" si="18"/>
        <v>0</v>
      </c>
      <c r="X54" s="89">
        <f t="shared" si="18"/>
        <v>0</v>
      </c>
      <c r="Y54" s="89">
        <f t="shared" si="18"/>
        <v>0</v>
      </c>
      <c r="Z54" s="89">
        <f t="shared" si="18"/>
        <v>0</v>
      </c>
      <c r="AA54" s="89">
        <f t="shared" si="18"/>
        <v>0</v>
      </c>
      <c r="AB54" s="89">
        <f t="shared" si="18"/>
        <v>0</v>
      </c>
      <c r="AC54" s="89">
        <f t="shared" si="18"/>
        <v>0</v>
      </c>
      <c r="AD54" s="89">
        <f t="shared" si="18"/>
        <v>0</v>
      </c>
      <c r="AE54" s="89">
        <f t="shared" si="18"/>
        <v>0</v>
      </c>
      <c r="AF54" s="89">
        <f t="shared" si="18"/>
        <v>0</v>
      </c>
      <c r="AG54" s="89">
        <f t="shared" si="18"/>
        <v>0</v>
      </c>
      <c r="AH54" s="89">
        <f t="shared" si="18"/>
        <v>0</v>
      </c>
      <c r="AI54" s="89">
        <f t="shared" si="18"/>
        <v>0</v>
      </c>
      <c r="AJ54" s="89">
        <f t="shared" si="18"/>
        <v>0</v>
      </c>
      <c r="AK54" s="89">
        <f t="shared" si="18"/>
        <v>0</v>
      </c>
      <c r="AL54" s="89">
        <f t="shared" si="18"/>
        <v>0</v>
      </c>
      <c r="AM54" s="89">
        <f t="shared" si="18"/>
        <v>0</v>
      </c>
      <c r="AN54" s="89">
        <f t="shared" si="18"/>
        <v>0</v>
      </c>
      <c r="AO54" s="89">
        <f t="shared" si="18"/>
        <v>0</v>
      </c>
    </row>
    <row r="55" spans="3:41" x14ac:dyDescent="0.3">
      <c r="D55" s="45" t="s">
        <v>74</v>
      </c>
      <c r="E55" s="50">
        <f>NPV($E$15,F55:AO55)*(1+$E$15)</f>
        <v>0</v>
      </c>
      <c r="F55" s="55">
        <f>SUM(F52:F54)</f>
        <v>0</v>
      </c>
      <c r="G55" s="55">
        <f t="shared" ref="G55:AO55" si="19">SUM(G52:G54)</f>
        <v>0</v>
      </c>
      <c r="H55" s="55">
        <f t="shared" si="19"/>
        <v>0</v>
      </c>
      <c r="I55" s="55">
        <f t="shared" si="19"/>
        <v>0</v>
      </c>
      <c r="J55" s="55">
        <f t="shared" si="19"/>
        <v>0</v>
      </c>
      <c r="K55" s="55">
        <f t="shared" si="19"/>
        <v>0</v>
      </c>
      <c r="L55" s="55">
        <f t="shared" si="19"/>
        <v>0</v>
      </c>
      <c r="M55" s="55">
        <f t="shared" si="19"/>
        <v>0</v>
      </c>
      <c r="N55" s="55">
        <f t="shared" si="19"/>
        <v>0</v>
      </c>
      <c r="O55" s="55">
        <f t="shared" si="19"/>
        <v>0</v>
      </c>
      <c r="P55" s="55">
        <f t="shared" si="19"/>
        <v>0</v>
      </c>
      <c r="Q55" s="55">
        <f t="shared" si="19"/>
        <v>0</v>
      </c>
      <c r="R55" s="55">
        <f t="shared" si="19"/>
        <v>0</v>
      </c>
      <c r="S55" s="55">
        <f t="shared" si="19"/>
        <v>0</v>
      </c>
      <c r="T55" s="55">
        <f t="shared" si="19"/>
        <v>0</v>
      </c>
      <c r="U55" s="55">
        <f t="shared" si="19"/>
        <v>0</v>
      </c>
      <c r="V55" s="55">
        <f t="shared" si="19"/>
        <v>0</v>
      </c>
      <c r="W55" s="55">
        <f t="shared" si="19"/>
        <v>0</v>
      </c>
      <c r="X55" s="55">
        <f t="shared" si="19"/>
        <v>0</v>
      </c>
      <c r="Y55" s="55">
        <f t="shared" si="19"/>
        <v>0</v>
      </c>
      <c r="Z55" s="55">
        <f t="shared" si="19"/>
        <v>0</v>
      </c>
      <c r="AA55" s="55">
        <f t="shared" si="19"/>
        <v>0</v>
      </c>
      <c r="AB55" s="55">
        <f t="shared" si="19"/>
        <v>0</v>
      </c>
      <c r="AC55" s="55">
        <f t="shared" si="19"/>
        <v>0</v>
      </c>
      <c r="AD55" s="55">
        <f t="shared" si="19"/>
        <v>0</v>
      </c>
      <c r="AE55" s="55">
        <f t="shared" si="19"/>
        <v>0</v>
      </c>
      <c r="AF55" s="55">
        <f t="shared" si="19"/>
        <v>0</v>
      </c>
      <c r="AG55" s="55">
        <f t="shared" si="19"/>
        <v>0</v>
      </c>
      <c r="AH55" s="55">
        <f t="shared" si="19"/>
        <v>0</v>
      </c>
      <c r="AI55" s="55">
        <f t="shared" si="19"/>
        <v>0</v>
      </c>
      <c r="AJ55" s="55">
        <f t="shared" si="19"/>
        <v>0</v>
      </c>
      <c r="AK55" s="55">
        <f t="shared" si="19"/>
        <v>0</v>
      </c>
      <c r="AL55" s="55">
        <f t="shared" si="19"/>
        <v>0</v>
      </c>
      <c r="AM55" s="55">
        <f t="shared" si="19"/>
        <v>0</v>
      </c>
      <c r="AN55" s="55">
        <f t="shared" si="19"/>
        <v>0</v>
      </c>
      <c r="AO55" s="55">
        <f t="shared" si="19"/>
        <v>0</v>
      </c>
    </row>
    <row r="56" spans="3:41" x14ac:dyDescent="0.3">
      <c r="D56" s="95" t="s">
        <v>44</v>
      </c>
      <c r="E56" s="93">
        <f t="shared" si="11"/>
        <v>3592.9336637709434</v>
      </c>
      <c r="F56" s="94">
        <f t="shared" ref="F56" si="20">SUM(F48,F51,F47,F55)</f>
        <v>156.48599999999999</v>
      </c>
      <c r="G56" s="94">
        <f>SUM(G48,G51,G47,G55)</f>
        <v>187.78319999999999</v>
      </c>
      <c r="H56" s="94">
        <f t="shared" ref="H56:AO56" si="21">SUM(H48,H51,H47,H55)</f>
        <v>225.33984000000001</v>
      </c>
      <c r="I56" s="94">
        <f t="shared" si="21"/>
        <v>270.40780799999999</v>
      </c>
      <c r="J56" s="94">
        <f t="shared" si="21"/>
        <v>324.48936959999997</v>
      </c>
      <c r="K56" s="94">
        <f t="shared" si="21"/>
        <v>330.97915699199996</v>
      </c>
      <c r="L56" s="94">
        <f t="shared" si="21"/>
        <v>337.59874013183997</v>
      </c>
      <c r="M56" s="94">
        <f t="shared" si="21"/>
        <v>344.3507149344768</v>
      </c>
      <c r="N56" s="94">
        <f t="shared" si="21"/>
        <v>351.23772923316636</v>
      </c>
      <c r="O56" s="94">
        <f t="shared" si="21"/>
        <v>358.26248381782972</v>
      </c>
      <c r="P56" s="94">
        <f t="shared" si="21"/>
        <v>365.42773349418633</v>
      </c>
      <c r="Q56" s="94">
        <f t="shared" si="21"/>
        <v>372.73628816407006</v>
      </c>
      <c r="R56" s="94">
        <f t="shared" si="21"/>
        <v>380.19101392735149</v>
      </c>
      <c r="S56" s="94">
        <f t="shared" si="21"/>
        <v>387.79483420589855</v>
      </c>
      <c r="T56" s="94">
        <f t="shared" si="21"/>
        <v>395.55073089001655</v>
      </c>
      <c r="U56" s="94">
        <f t="shared" si="21"/>
        <v>403.46174550781689</v>
      </c>
      <c r="V56" s="94">
        <f t="shared" si="21"/>
        <v>411.53098041797324</v>
      </c>
      <c r="W56" s="94">
        <f t="shared" si="21"/>
        <v>419.7616000263327</v>
      </c>
      <c r="X56" s="94">
        <f t="shared" si="21"/>
        <v>428.15683202685938</v>
      </c>
      <c r="Y56" s="94">
        <f t="shared" si="21"/>
        <v>436.71996866739659</v>
      </c>
      <c r="Z56" s="94">
        <f t="shared" si="21"/>
        <v>0</v>
      </c>
      <c r="AA56" s="94">
        <f t="shared" si="21"/>
        <v>0</v>
      </c>
      <c r="AB56" s="94">
        <f t="shared" si="21"/>
        <v>0</v>
      </c>
      <c r="AC56" s="94">
        <f t="shared" si="21"/>
        <v>0</v>
      </c>
      <c r="AD56" s="94">
        <f t="shared" si="21"/>
        <v>0</v>
      </c>
      <c r="AE56" s="94">
        <f t="shared" si="21"/>
        <v>0</v>
      </c>
      <c r="AF56" s="94">
        <f t="shared" si="21"/>
        <v>0</v>
      </c>
      <c r="AG56" s="94">
        <f t="shared" si="21"/>
        <v>0</v>
      </c>
      <c r="AH56" s="94">
        <f t="shared" si="21"/>
        <v>0</v>
      </c>
      <c r="AI56" s="94">
        <f t="shared" si="21"/>
        <v>0</v>
      </c>
      <c r="AJ56" s="94">
        <f t="shared" si="21"/>
        <v>0</v>
      </c>
      <c r="AK56" s="94">
        <f t="shared" si="21"/>
        <v>0</v>
      </c>
      <c r="AL56" s="94">
        <f t="shared" si="21"/>
        <v>0</v>
      </c>
      <c r="AM56" s="94">
        <f t="shared" si="21"/>
        <v>0</v>
      </c>
      <c r="AN56" s="94">
        <f t="shared" si="21"/>
        <v>0</v>
      </c>
      <c r="AO56" s="94">
        <f t="shared" si="21"/>
        <v>0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63</v>
      </c>
      <c r="E58" s="48">
        <f t="shared" si="11"/>
        <v>0</v>
      </c>
      <c r="F58" s="49">
        <f t="shared" ref="F58:AO58" si="22">-F8+F56</f>
        <v>0</v>
      </c>
      <c r="G58" s="49">
        <f t="shared" si="22"/>
        <v>0</v>
      </c>
      <c r="H58" s="49">
        <f t="shared" si="22"/>
        <v>0</v>
      </c>
      <c r="I58" s="49">
        <f t="shared" si="22"/>
        <v>0</v>
      </c>
      <c r="J58" s="49">
        <f t="shared" si="22"/>
        <v>0</v>
      </c>
      <c r="K58" s="49">
        <f t="shared" si="22"/>
        <v>0</v>
      </c>
      <c r="L58" s="49">
        <f t="shared" si="22"/>
        <v>0</v>
      </c>
      <c r="M58" s="49">
        <f t="shared" si="22"/>
        <v>0</v>
      </c>
      <c r="N58" s="49">
        <f t="shared" si="22"/>
        <v>0</v>
      </c>
      <c r="O58" s="49">
        <f t="shared" si="22"/>
        <v>0</v>
      </c>
      <c r="P58" s="49">
        <f t="shared" si="22"/>
        <v>0</v>
      </c>
      <c r="Q58" s="49">
        <f t="shared" si="22"/>
        <v>0</v>
      </c>
      <c r="R58" s="49">
        <f t="shared" si="22"/>
        <v>0</v>
      </c>
      <c r="S58" s="49">
        <f t="shared" si="22"/>
        <v>0</v>
      </c>
      <c r="T58" s="49">
        <f t="shared" si="22"/>
        <v>0</v>
      </c>
      <c r="U58" s="49">
        <f t="shared" si="22"/>
        <v>0</v>
      </c>
      <c r="V58" s="49">
        <f t="shared" si="22"/>
        <v>0</v>
      </c>
      <c r="W58" s="49">
        <f t="shared" si="22"/>
        <v>0</v>
      </c>
      <c r="X58" s="49">
        <f t="shared" si="22"/>
        <v>0</v>
      </c>
      <c r="Y58" s="49">
        <f t="shared" si="22"/>
        <v>0</v>
      </c>
      <c r="Z58" s="49">
        <f t="shared" si="22"/>
        <v>0</v>
      </c>
      <c r="AA58" s="49">
        <f t="shared" si="22"/>
        <v>0</v>
      </c>
      <c r="AB58" s="49">
        <f t="shared" si="22"/>
        <v>0</v>
      </c>
      <c r="AC58" s="49">
        <f t="shared" si="22"/>
        <v>0</v>
      </c>
      <c r="AD58" s="49">
        <f t="shared" si="22"/>
        <v>0</v>
      </c>
      <c r="AE58" s="49">
        <f t="shared" si="22"/>
        <v>0</v>
      </c>
      <c r="AF58" s="49">
        <f t="shared" si="22"/>
        <v>0</v>
      </c>
      <c r="AG58" s="49">
        <f t="shared" si="22"/>
        <v>0</v>
      </c>
      <c r="AH58" s="49">
        <f t="shared" si="22"/>
        <v>0</v>
      </c>
      <c r="AI58" s="49">
        <f t="shared" si="22"/>
        <v>0</v>
      </c>
      <c r="AJ58" s="49">
        <f t="shared" si="22"/>
        <v>0</v>
      </c>
      <c r="AK58" s="49">
        <f t="shared" si="22"/>
        <v>0</v>
      </c>
      <c r="AL58" s="49">
        <f t="shared" si="22"/>
        <v>0</v>
      </c>
      <c r="AM58" s="49">
        <f t="shared" si="22"/>
        <v>0</v>
      </c>
      <c r="AN58" s="49">
        <f t="shared" si="22"/>
        <v>0</v>
      </c>
      <c r="AO58" s="49">
        <f t="shared" si="22"/>
        <v>0</v>
      </c>
    </row>
    <row r="59" spans="3:41" x14ac:dyDescent="0.3">
      <c r="C59" s="34"/>
      <c r="D59" s="34" t="s">
        <v>45</v>
      </c>
      <c r="F59" s="49">
        <f>F22</f>
        <v>0</v>
      </c>
      <c r="G59" s="49">
        <f t="shared" ref="G59:AO59" si="23">G22</f>
        <v>0</v>
      </c>
      <c r="H59" s="49">
        <f t="shared" si="23"/>
        <v>0</v>
      </c>
      <c r="I59" s="49">
        <f t="shared" si="23"/>
        <v>0</v>
      </c>
      <c r="J59" s="49">
        <f t="shared" si="23"/>
        <v>0</v>
      </c>
      <c r="K59" s="49">
        <f t="shared" si="23"/>
        <v>0</v>
      </c>
      <c r="L59" s="49">
        <f t="shared" si="23"/>
        <v>0</v>
      </c>
      <c r="M59" s="49">
        <f t="shared" si="23"/>
        <v>0</v>
      </c>
      <c r="N59" s="49">
        <f t="shared" si="23"/>
        <v>0</v>
      </c>
      <c r="O59" s="49">
        <f t="shared" si="23"/>
        <v>0</v>
      </c>
      <c r="P59" s="49">
        <f t="shared" si="23"/>
        <v>0</v>
      </c>
      <c r="Q59" s="49">
        <f t="shared" si="23"/>
        <v>0</v>
      </c>
      <c r="R59" s="49">
        <f t="shared" si="23"/>
        <v>0</v>
      </c>
      <c r="S59" s="49">
        <f t="shared" si="23"/>
        <v>0</v>
      </c>
      <c r="T59" s="49">
        <f t="shared" si="23"/>
        <v>0</v>
      </c>
      <c r="U59" s="49">
        <f t="shared" si="23"/>
        <v>0</v>
      </c>
      <c r="V59" s="49">
        <f t="shared" si="23"/>
        <v>0</v>
      </c>
      <c r="W59" s="49">
        <f t="shared" si="23"/>
        <v>0</v>
      </c>
      <c r="X59" s="49">
        <f t="shared" si="23"/>
        <v>0</v>
      </c>
      <c r="Y59" s="49">
        <f t="shared" si="23"/>
        <v>0</v>
      </c>
      <c r="Z59" s="49">
        <f t="shared" si="23"/>
        <v>0</v>
      </c>
      <c r="AA59" s="49">
        <f t="shared" si="23"/>
        <v>0</v>
      </c>
      <c r="AB59" s="49">
        <f t="shared" si="23"/>
        <v>0</v>
      </c>
      <c r="AC59" s="49">
        <f t="shared" si="23"/>
        <v>0</v>
      </c>
      <c r="AD59" s="49">
        <f t="shared" si="23"/>
        <v>0</v>
      </c>
      <c r="AE59" s="49">
        <f t="shared" si="23"/>
        <v>0</v>
      </c>
      <c r="AF59" s="49">
        <f t="shared" si="23"/>
        <v>0</v>
      </c>
      <c r="AG59" s="49">
        <f t="shared" si="23"/>
        <v>0</v>
      </c>
      <c r="AH59" s="49">
        <f t="shared" si="23"/>
        <v>0</v>
      </c>
      <c r="AI59" s="49">
        <f t="shared" si="23"/>
        <v>0</v>
      </c>
      <c r="AJ59" s="49">
        <f t="shared" si="23"/>
        <v>0</v>
      </c>
      <c r="AK59" s="49">
        <f t="shared" si="23"/>
        <v>0</v>
      </c>
      <c r="AL59" s="49">
        <f t="shared" si="23"/>
        <v>0</v>
      </c>
      <c r="AM59" s="49">
        <f t="shared" si="23"/>
        <v>0</v>
      </c>
      <c r="AN59" s="49">
        <f t="shared" si="23"/>
        <v>0</v>
      </c>
      <c r="AO59" s="49">
        <f t="shared" si="23"/>
        <v>0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2F71-31EE-46DC-AC9F-0CFFF263A603}">
  <dimension ref="A1:AO67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35" width="9.44140625" style="34" bestFit="1" customWidth="1"/>
    <col min="36" max="16384" width="8.88671875" style="34"/>
  </cols>
  <sheetData>
    <row r="1" spans="1:41" x14ac:dyDescent="0.3">
      <c r="A1" s="40" t="s">
        <v>65</v>
      </c>
      <c r="D1" s="40"/>
    </row>
    <row r="2" spans="1:41" x14ac:dyDescent="0.3">
      <c r="A2" s="40" t="s">
        <v>76</v>
      </c>
      <c r="D2" s="40"/>
    </row>
    <row r="3" spans="1:41" x14ac:dyDescent="0.3">
      <c r="D3" s="59" t="s">
        <v>75</v>
      </c>
      <c r="E3" s="58" t="s">
        <v>56</v>
      </c>
      <c r="F3" s="57"/>
      <c r="G3" s="101" t="s">
        <v>38</v>
      </c>
      <c r="H3" s="57"/>
      <c r="I3" s="68" t="s">
        <v>57</v>
      </c>
      <c r="J3" s="78"/>
      <c r="K3" s="57"/>
      <c r="L3" s="83" t="s">
        <v>43</v>
      </c>
      <c r="M3" s="57"/>
    </row>
    <row r="4" spans="1:41" x14ac:dyDescent="0.3">
      <c r="A4" s="40"/>
      <c r="E4" s="58" t="s">
        <v>37</v>
      </c>
      <c r="F4" s="57"/>
      <c r="G4" s="101">
        <v>20</v>
      </c>
      <c r="H4" s="57" t="s">
        <v>34</v>
      </c>
      <c r="I4" s="68" t="s">
        <v>42</v>
      </c>
      <c r="J4" s="78"/>
      <c r="K4" s="57"/>
      <c r="L4" s="101">
        <v>10</v>
      </c>
      <c r="M4" s="57" t="s">
        <v>34</v>
      </c>
    </row>
    <row r="5" spans="1:41" x14ac:dyDescent="0.3">
      <c r="D5" s="40"/>
    </row>
    <row r="6" spans="1:41" x14ac:dyDescent="0.3">
      <c r="B6" s="41" t="s">
        <v>35</v>
      </c>
    </row>
    <row r="7" spans="1:41" x14ac:dyDescent="0.3">
      <c r="C7" s="40" t="s">
        <v>10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59</v>
      </c>
      <c r="F8" s="42">
        <f>'Portfolio$'!E11/10^6</f>
        <v>156.48599999999999</v>
      </c>
      <c r="G8" s="42">
        <f>'Portfolio$'!F11/10^6</f>
        <v>187.78319999999999</v>
      </c>
      <c r="H8" s="42">
        <f>'Portfolio$'!G11/10^6</f>
        <v>225.33984000000001</v>
      </c>
      <c r="I8" s="42">
        <f>'Portfolio$'!H11/10^6</f>
        <v>270.40780799999999</v>
      </c>
      <c r="J8" s="42">
        <f>'Portfolio$'!I11/10^6</f>
        <v>324.48936959999997</v>
      </c>
      <c r="K8" s="42">
        <f>J8*1.02</f>
        <v>330.97915699199996</v>
      </c>
      <c r="L8" s="42">
        <f t="shared" ref="L8:Y8" si="1">K8*1.02</f>
        <v>337.59874013183997</v>
      </c>
      <c r="M8" s="42">
        <f t="shared" si="1"/>
        <v>344.3507149344768</v>
      </c>
      <c r="N8" s="42">
        <f t="shared" si="1"/>
        <v>351.23772923316636</v>
      </c>
      <c r="O8" s="42">
        <f t="shared" si="1"/>
        <v>358.26248381782972</v>
      </c>
      <c r="P8" s="42">
        <f t="shared" si="1"/>
        <v>365.42773349418633</v>
      </c>
      <c r="Q8" s="42">
        <f t="shared" si="1"/>
        <v>372.73628816407006</v>
      </c>
      <c r="R8" s="42">
        <f t="shared" si="1"/>
        <v>380.19101392735149</v>
      </c>
      <c r="S8" s="42">
        <f t="shared" si="1"/>
        <v>387.79483420589855</v>
      </c>
      <c r="T8" s="42">
        <f t="shared" si="1"/>
        <v>395.55073089001655</v>
      </c>
      <c r="U8" s="42">
        <f t="shared" si="1"/>
        <v>403.46174550781689</v>
      </c>
      <c r="V8" s="42">
        <f t="shared" si="1"/>
        <v>411.53098041797324</v>
      </c>
      <c r="W8" s="42">
        <f t="shared" si="1"/>
        <v>419.7616000263327</v>
      </c>
      <c r="X8" s="42">
        <f t="shared" si="1"/>
        <v>428.15683202685938</v>
      </c>
      <c r="Y8" s="42">
        <f t="shared" si="1"/>
        <v>436.71996866739659</v>
      </c>
    </row>
    <row r="9" spans="1:41" s="3" customFormat="1" ht="21" x14ac:dyDescent="0.25">
      <c r="B9" s="62"/>
      <c r="C9" s="60" t="s">
        <v>36</v>
      </c>
      <c r="F9" s="38" t="s">
        <v>18</v>
      </c>
      <c r="G9" s="39" t="s">
        <v>68</v>
      </c>
      <c r="H9" s="39" t="s">
        <v>54</v>
      </c>
      <c r="I9" s="63"/>
      <c r="J9" s="39" t="s">
        <v>69</v>
      </c>
      <c r="K9" s="39" t="s">
        <v>54</v>
      </c>
    </row>
    <row r="10" spans="1:41" x14ac:dyDescent="0.3">
      <c r="D10" s="34" t="s">
        <v>16</v>
      </c>
      <c r="F10" s="103">
        <v>0.64</v>
      </c>
      <c r="G10" s="104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17</v>
      </c>
      <c r="E11" s="45"/>
      <c r="F11" s="105">
        <v>0.36</v>
      </c>
      <c r="G11" s="106">
        <v>0.09</v>
      </c>
      <c r="H11" s="46">
        <f t="shared" ref="H11" si="2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43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39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40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60</v>
      </c>
      <c r="E15" s="102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61</v>
      </c>
      <c r="E16" s="108">
        <f>L4</f>
        <v>10</v>
      </c>
      <c r="F16" s="47" t="s">
        <v>34</v>
      </c>
      <c r="G16" s="44"/>
      <c r="H16" s="44"/>
      <c r="I16" s="35"/>
      <c r="J16" s="35"/>
    </row>
    <row r="17" spans="2:41" x14ac:dyDescent="0.3">
      <c r="B17" s="41" t="s">
        <v>62</v>
      </c>
      <c r="E17" s="35"/>
    </row>
    <row r="18" spans="2:41" x14ac:dyDescent="0.3">
      <c r="E18" s="61" t="s">
        <v>55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51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52</v>
      </c>
    </row>
    <row r="21" spans="2:41" x14ac:dyDescent="0.3">
      <c r="D21" s="34" t="s">
        <v>53</v>
      </c>
      <c r="E21" s="48">
        <f>NPV($E$15,F21:AO21)*(1+$E$15)</f>
        <v>3592.9336637709434</v>
      </c>
      <c r="F21" s="49">
        <f t="shared" ref="F21:Y21" si="5">F8-F19</f>
        <v>156.48599999999999</v>
      </c>
      <c r="G21" s="49">
        <f t="shared" si="5"/>
        <v>187.78319999999999</v>
      </c>
      <c r="H21" s="49">
        <f t="shared" si="5"/>
        <v>225.33984000000001</v>
      </c>
      <c r="I21" s="49">
        <f t="shared" si="5"/>
        <v>270.40780799999999</v>
      </c>
      <c r="J21" s="49">
        <f t="shared" si="5"/>
        <v>324.48936959999997</v>
      </c>
      <c r="K21" s="49">
        <f t="shared" si="5"/>
        <v>330.97915699199996</v>
      </c>
      <c r="L21" s="49">
        <f t="shared" si="5"/>
        <v>337.59874013183997</v>
      </c>
      <c r="M21" s="49">
        <f t="shared" si="5"/>
        <v>344.3507149344768</v>
      </c>
      <c r="N21" s="49">
        <f t="shared" si="5"/>
        <v>351.23772923316636</v>
      </c>
      <c r="O21" s="49">
        <f t="shared" si="5"/>
        <v>358.26248381782972</v>
      </c>
      <c r="P21" s="49">
        <f t="shared" si="5"/>
        <v>365.42773349418633</v>
      </c>
      <c r="Q21" s="49">
        <f t="shared" si="5"/>
        <v>372.73628816407006</v>
      </c>
      <c r="R21" s="49">
        <f t="shared" si="5"/>
        <v>380.19101392735149</v>
      </c>
      <c r="S21" s="49">
        <f t="shared" si="5"/>
        <v>387.79483420589855</v>
      </c>
      <c r="T21" s="49">
        <f t="shared" si="5"/>
        <v>395.55073089001655</v>
      </c>
      <c r="U21" s="49">
        <f t="shared" si="5"/>
        <v>403.46174550781689</v>
      </c>
      <c r="V21" s="49">
        <f t="shared" si="5"/>
        <v>411.53098041797324</v>
      </c>
      <c r="W21" s="49">
        <f t="shared" si="5"/>
        <v>419.7616000263327</v>
      </c>
      <c r="X21" s="49">
        <f t="shared" si="5"/>
        <v>428.15683202685938</v>
      </c>
      <c r="Y21" s="49">
        <f t="shared" si="5"/>
        <v>436.71996866739659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64</v>
      </c>
      <c r="E22" s="48"/>
      <c r="F22" s="49">
        <f t="shared" ref="F22:AO22" si="6">E22+F21-F44</f>
        <v>156.48599999999999</v>
      </c>
      <c r="G22" s="49">
        <f t="shared" si="6"/>
        <v>328.62059999999997</v>
      </c>
      <c r="H22" s="49">
        <f t="shared" si="6"/>
        <v>519.53351999999995</v>
      </c>
      <c r="I22" s="49">
        <f t="shared" si="6"/>
        <v>732.98042399999986</v>
      </c>
      <c r="J22" s="49">
        <f t="shared" si="6"/>
        <v>973.46810879999975</v>
      </c>
      <c r="K22" s="49">
        <f t="shared" si="6"/>
        <v>1187.9966440319995</v>
      </c>
      <c r="L22" s="49">
        <f t="shared" si="6"/>
        <v>1376.0468467046396</v>
      </c>
      <c r="M22" s="49">
        <f t="shared" si="6"/>
        <v>1537.0891501667325</v>
      </c>
      <c r="N22" s="49">
        <f t="shared" si="6"/>
        <v>1670.5833964340673</v>
      </c>
      <c r="O22" s="49">
        <f t="shared" si="6"/>
        <v>1775.9786243627486</v>
      </c>
      <c r="P22" s="49">
        <f t="shared" si="6"/>
        <v>1852.7128535860036</v>
      </c>
      <c r="Q22" s="49">
        <f t="shared" si="6"/>
        <v>1915.8614641297236</v>
      </c>
      <c r="R22" s="49">
        <f t="shared" si="6"/>
        <v>1967.969491620318</v>
      </c>
      <c r="S22" s="49">
        <f t="shared" si="6"/>
        <v>2012.1962219967245</v>
      </c>
      <c r="T22" s="49">
        <f t="shared" si="6"/>
        <v>2052.4401464366592</v>
      </c>
      <c r="U22" s="49">
        <f t="shared" si="6"/>
        <v>2093.4889493653927</v>
      </c>
      <c r="V22" s="49">
        <f t="shared" si="6"/>
        <v>2135.3587283527008</v>
      </c>
      <c r="W22" s="49">
        <f t="shared" si="6"/>
        <v>2178.065902919755</v>
      </c>
      <c r="X22" s="49">
        <f t="shared" si="6"/>
        <v>2221.62722097815</v>
      </c>
      <c r="Y22" s="49">
        <f t="shared" si="6"/>
        <v>2266.0597653977134</v>
      </c>
      <c r="Z22" s="49">
        <f t="shared" si="6"/>
        <v>1865.9265926649232</v>
      </c>
      <c r="AA22" s="49">
        <f t="shared" si="6"/>
        <v>1502.3361932815517</v>
      </c>
      <c r="AB22" s="49">
        <f t="shared" si="6"/>
        <v>1176.0194227145871</v>
      </c>
      <c r="AC22" s="49">
        <f t="shared" si="6"/>
        <v>887.72175354035767</v>
      </c>
      <c r="AD22" s="49">
        <f t="shared" si="6"/>
        <v>638.20356778671817</v>
      </c>
      <c r="AE22" s="49">
        <f t="shared" si="6"/>
        <v>428.24045512208028</v>
      </c>
      <c r="AF22" s="49">
        <f t="shared" si="6"/>
        <v>258.6235170082241</v>
      </c>
      <c r="AG22" s="49">
        <f t="shared" si="6"/>
        <v>130.15967693616523</v>
      </c>
      <c r="AH22" s="49">
        <f t="shared" si="6"/>
        <v>43.671996866739619</v>
      </c>
      <c r="AI22" s="49">
        <f t="shared" si="6"/>
        <v>0</v>
      </c>
      <c r="AJ22" s="49">
        <f t="shared" si="6"/>
        <v>0</v>
      </c>
      <c r="AK22" s="49">
        <f t="shared" si="6"/>
        <v>0</v>
      </c>
      <c r="AL22" s="49">
        <f t="shared" si="6"/>
        <v>0</v>
      </c>
      <c r="AM22" s="49">
        <f t="shared" si="6"/>
        <v>0</v>
      </c>
      <c r="AN22" s="49">
        <f t="shared" si="6"/>
        <v>0</v>
      </c>
      <c r="AO22" s="49">
        <f t="shared" si="6"/>
        <v>0</v>
      </c>
    </row>
    <row r="23" spans="2:41" x14ac:dyDescent="0.3">
      <c r="C23" s="40" t="s">
        <v>41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11</v>
      </c>
      <c r="E24" s="48">
        <f>NPV($E$15,F24:AO24)*(1+$E$15)</f>
        <v>117.74108603611069</v>
      </c>
      <c r="F24" s="49"/>
      <c r="G24" s="49">
        <f>IF(G$18-F$18&lt;=$E$16,F$21/$E$16,0)</f>
        <v>15.648599999999998</v>
      </c>
      <c r="H24" s="49">
        <f>IF(H$18-F$18&lt;=$E$16,F$21/$E$16,0)</f>
        <v>15.648599999999998</v>
      </c>
      <c r="I24" s="49">
        <f>IF(I$18-F$18&lt;=$E$16,F$21/$E$16,0)</f>
        <v>15.648599999999998</v>
      </c>
      <c r="J24" s="49">
        <f>IF(J$18-F$18&lt;=$E$16,F$21/$E$16,0)</f>
        <v>15.648599999999998</v>
      </c>
      <c r="K24" s="49">
        <f>IF(K$18-F$18&lt;=$E$16,F$21/$E$16,0)</f>
        <v>15.648599999999998</v>
      </c>
      <c r="L24" s="49">
        <f>IF(L$18-F$18&lt;=$E$16,F$21/$E$16,0)</f>
        <v>15.648599999999998</v>
      </c>
      <c r="M24" s="49">
        <f>IF(M$18-F$18&lt;=$E$16,F$21/$E$16,0)</f>
        <v>15.648599999999998</v>
      </c>
      <c r="N24" s="49">
        <f>IF(N$18-F$18&lt;=$E$16,F$21/$E$16,0)</f>
        <v>15.648599999999998</v>
      </c>
      <c r="O24" s="49">
        <f>IF(O$18-F$18&lt;=$E$16,F$21/$E$16,0)</f>
        <v>15.648599999999998</v>
      </c>
      <c r="P24" s="49">
        <f>IF(P$18-F$18&lt;=$E$16,F$21/$E$16,0)</f>
        <v>15.648599999999998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12</v>
      </c>
      <c r="E25" s="48">
        <f t="shared" ref="E25:E44" si="7">NPV($E$15,F25:AO25)*(1+$E$15)</f>
        <v>141.28930324333282</v>
      </c>
      <c r="F25" s="49"/>
      <c r="G25" s="49"/>
      <c r="H25" s="49">
        <f>IF(H$18-G$18&lt;=$E$16,G$21/$E$16,0)</f>
        <v>18.778320000000001</v>
      </c>
      <c r="I25" s="49">
        <f>IF(I$18-G$18&lt;=$E$16,G$21/$E$16,0)</f>
        <v>18.778320000000001</v>
      </c>
      <c r="J25" s="49">
        <f>IF(J$18-G$18&lt;=$E$16,G$21/$E$16,0)</f>
        <v>18.778320000000001</v>
      </c>
      <c r="K25" s="49">
        <f>IF(K$18-G$18&lt;=$E$16,G$21/$E$16,0)</f>
        <v>18.778320000000001</v>
      </c>
      <c r="L25" s="49">
        <f>IF(L$18-G$18&lt;=$E$16,G$21/$E$16,0)</f>
        <v>18.778320000000001</v>
      </c>
      <c r="M25" s="49">
        <f>IF(M$18-G$18&lt;=$E$16,G$21/$E$16,0)</f>
        <v>18.778320000000001</v>
      </c>
      <c r="N25" s="49">
        <f>IF(N$18-G$18&lt;=$E$16,G$21/$E$16,0)</f>
        <v>18.778320000000001</v>
      </c>
      <c r="O25" s="49">
        <f>IF(O$18-G$18&lt;=$E$16,G$21/$E$16,0)</f>
        <v>18.778320000000001</v>
      </c>
      <c r="P25" s="49">
        <f>IF(P$18-G$18&lt;=$E$16,G$21/$E$16,0)</f>
        <v>18.778320000000001</v>
      </c>
      <c r="Q25" s="49">
        <f>IF(Q$18-G$18&lt;=$E$16,G$21/$E$16,0)</f>
        <v>18.778320000000001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13</v>
      </c>
      <c r="E26" s="48">
        <f t="shared" si="7"/>
        <v>169.54716389199939</v>
      </c>
      <c r="F26" s="49"/>
      <c r="G26" s="49"/>
      <c r="H26" s="49"/>
      <c r="I26" s="49">
        <f>IF(I$18-H$18&lt;=$E$16,H$21/$E$16,0)</f>
        <v>22.533984</v>
      </c>
      <c r="J26" s="49">
        <f>IF(J$18-H$18&lt;=$E$16,H$21/$E$16,0)</f>
        <v>22.533984</v>
      </c>
      <c r="K26" s="49">
        <f>IF(K$18-H$18&lt;=$E$16,H$21/$E$16,0)</f>
        <v>22.533984</v>
      </c>
      <c r="L26" s="49">
        <f>IF(L$18-H$18&lt;=$E$16,H$21/$E$16,0)</f>
        <v>22.533984</v>
      </c>
      <c r="M26" s="49">
        <f>IF(M$18-H$18&lt;=$E$16,H$21/$E$16,0)</f>
        <v>22.533984</v>
      </c>
      <c r="N26" s="49">
        <f>IF(N$18-H$18&lt;=$E$16,H$21/$E$16,0)</f>
        <v>22.533984</v>
      </c>
      <c r="O26" s="49">
        <f>IF(O$18-H$18&lt;=$E$16,H$21/$E$16,0)</f>
        <v>22.533984</v>
      </c>
      <c r="P26" s="49">
        <f>IF(P$18-H$18&lt;=$E$16,H$21/$E$16,0)</f>
        <v>22.533984</v>
      </c>
      <c r="Q26" s="49">
        <f>IF(Q$18-H$18&lt;=$E$16,H$21/$E$16,0)</f>
        <v>22.533984</v>
      </c>
      <c r="R26" s="49">
        <f>IF(R$18-H$18&lt;=$E$16,H$21/$E$16,0)</f>
        <v>22.533984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14</v>
      </c>
      <c r="E27" s="48">
        <f t="shared" si="7"/>
        <v>203.45659667039928</v>
      </c>
      <c r="F27" s="49"/>
      <c r="G27" s="49"/>
      <c r="H27" s="49"/>
      <c r="I27" s="49"/>
      <c r="J27" s="49">
        <f>IF(J$18-I$18&lt;=$E$16,I$21/$E$16,0)</f>
        <v>27.0407808</v>
      </c>
      <c r="K27" s="49">
        <f>IF(K$18-I$18&lt;=$E$16,I$21/$E$16,0)</f>
        <v>27.0407808</v>
      </c>
      <c r="L27" s="49">
        <f>IF(L$18-I$18&lt;=$E$16,I$21/$E$16,0)</f>
        <v>27.0407808</v>
      </c>
      <c r="M27" s="49">
        <f>IF(M$18-I$18&lt;=$E$16,I$21/$E$16,0)</f>
        <v>27.0407808</v>
      </c>
      <c r="N27" s="49">
        <f>IF(N$18-I$18&lt;=$E$16,I$21/$E$16,0)</f>
        <v>27.0407808</v>
      </c>
      <c r="O27" s="49">
        <f>IF(O$18-I$18&lt;=$E$16,I$21/$E$16,0)</f>
        <v>27.0407808</v>
      </c>
      <c r="P27" s="49">
        <f>IF(P$18-I$18&lt;=$E$16,I$21/$E$16,0)</f>
        <v>27.0407808</v>
      </c>
      <c r="Q27" s="49">
        <f>IF(Q$18-I$18&lt;=$E$16,I$21/$E$16,0)</f>
        <v>27.0407808</v>
      </c>
      <c r="R27" s="49">
        <f>IF(R$18-I$18&lt;=$E$16,I$21/$E$16,0)</f>
        <v>27.0407808</v>
      </c>
      <c r="S27" s="49">
        <f>IF(S$18-I$18&lt;=$E$16,I$21/$E$16,0)</f>
        <v>27.0407808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15</v>
      </c>
      <c r="E28" s="52">
        <f t="shared" si="7"/>
        <v>244.1479160044791</v>
      </c>
      <c r="F28" s="53"/>
      <c r="G28" s="53"/>
      <c r="H28" s="53"/>
      <c r="I28" s="53"/>
      <c r="J28" s="53"/>
      <c r="K28" s="49">
        <f>IF(K$18-J$18&lt;=$E$16,J$21/$E$16,0)</f>
        <v>32.448936959999997</v>
      </c>
      <c r="L28" s="49">
        <f>IF(L$18-J$18&lt;=$E$16,J$21/$E$16,0)</f>
        <v>32.448936959999997</v>
      </c>
      <c r="M28" s="49">
        <f>IF(M$18-J$18&lt;=$E$16,J$21/$E$16,0)</f>
        <v>32.448936959999997</v>
      </c>
      <c r="N28" s="49">
        <f>IF(N$18-J$18&lt;=$E$16,J$21/$E$16,0)</f>
        <v>32.448936959999997</v>
      </c>
      <c r="O28" s="49">
        <f>IF(O$18-J$18&lt;=$E$16,J$21/$E$16,0)</f>
        <v>32.448936959999997</v>
      </c>
      <c r="P28" s="49">
        <f>IF(P$18-J$18&lt;=$E$16,J$21/$E$16,0)</f>
        <v>32.448936959999997</v>
      </c>
      <c r="Q28" s="49">
        <f>IF(Q$18-J$18&lt;=$E$16,J$21/$E$16,0)</f>
        <v>32.448936959999997</v>
      </c>
      <c r="R28" s="49">
        <f>IF(R$18-J$18&lt;=$E$16,J$21/$E$16,0)</f>
        <v>32.448936959999997</v>
      </c>
      <c r="S28" s="49">
        <f>IF(S$18-J$18&lt;=$E$16,J$21/$E$16,0)</f>
        <v>32.448936959999997</v>
      </c>
      <c r="T28" s="49">
        <f>IF(T$18-J$18&lt;=$E$16,J$21/$E$16,0)</f>
        <v>32.448936959999997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19</v>
      </c>
      <c r="E29" s="52">
        <f t="shared" si="7"/>
        <v>249.03087432456866</v>
      </c>
      <c r="F29" s="53"/>
      <c r="G29" s="53"/>
      <c r="H29" s="53"/>
      <c r="I29" s="53"/>
      <c r="J29" s="53"/>
      <c r="K29" s="42"/>
      <c r="L29" s="49">
        <f>IF(L$18-K$18&lt;=$E$16,K$21/$E$16,0)</f>
        <v>33.097915699199994</v>
      </c>
      <c r="M29" s="49">
        <f>IF(M$18-K$18&lt;=$E$16,K$21/$E$16,0)</f>
        <v>33.097915699199994</v>
      </c>
      <c r="N29" s="49">
        <f>IF(N$18-K$18&lt;=$E$16,K$21/$E$16,0)</f>
        <v>33.097915699199994</v>
      </c>
      <c r="O29" s="49">
        <f>IF(O$18-K$18&lt;=$E$16,K$21/$E$16,0)</f>
        <v>33.097915699199994</v>
      </c>
      <c r="P29" s="49">
        <f>IF(P$18-K$18&lt;=$E$16,K$21/$E$16,0)</f>
        <v>33.097915699199994</v>
      </c>
      <c r="Q29" s="49">
        <f>IF(Q$18-K$18&lt;=$E$16,K$21/$E$16,0)</f>
        <v>33.097915699199994</v>
      </c>
      <c r="R29" s="49">
        <f>IF(R$18-K$18&lt;=$E$16,K$21/$E$16,0)</f>
        <v>33.097915699199994</v>
      </c>
      <c r="S29" s="49">
        <f>IF(S$18-K$18&lt;=$E$16,K$21/$E$16,0)</f>
        <v>33.097915699199994</v>
      </c>
      <c r="T29" s="49">
        <f>IF(T$18-K$18&lt;=$E$16,K$21/$E$16,0)</f>
        <v>33.097915699199994</v>
      </c>
      <c r="U29" s="49">
        <f>IF(U$18-K$18&lt;=$E$16,K$21/$E$16,0)</f>
        <v>33.097915699199994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20</v>
      </c>
      <c r="E30" s="52">
        <f t="shared" si="7"/>
        <v>254.0114918110601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33.759874013183996</v>
      </c>
      <c r="N30" s="49">
        <f>IF(N$18-L$18&lt;=$E$16,L$21/$E$16,0)</f>
        <v>33.759874013183996</v>
      </c>
      <c r="O30" s="49">
        <f>IF(O$18-L$18&lt;=$E$16,L$21/$E$16,0)</f>
        <v>33.759874013183996</v>
      </c>
      <c r="P30" s="49">
        <f>IF(P$18-L$18&lt;=$E$16,L$21/$E$16,0)</f>
        <v>33.759874013183996</v>
      </c>
      <c r="Q30" s="49">
        <f>IF(Q$18-L$18&lt;=$E$16,L$21/$E$16,0)</f>
        <v>33.759874013183996</v>
      </c>
      <c r="R30" s="49">
        <f>IF(R$18-L$18&lt;=$E$16,L$21/$E$16,0)</f>
        <v>33.759874013183996</v>
      </c>
      <c r="S30" s="49">
        <f>IF(S$18-L$18&lt;=$E$16,L$21/$E$16,0)</f>
        <v>33.759874013183996</v>
      </c>
      <c r="T30" s="49">
        <f>IF(T$18-L$18&lt;=$E$16,L$21/$E$16,0)</f>
        <v>33.759874013183996</v>
      </c>
      <c r="U30" s="49">
        <f>IF(U$18-L$18&lt;=$E$16,L$21/$E$16,0)</f>
        <v>33.759874013183996</v>
      </c>
      <c r="V30" s="49">
        <f>IF(V$18-L$18&lt;=$E$16,L$21/$E$16,0)</f>
        <v>33.759874013183996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21</v>
      </c>
      <c r="E31" s="52">
        <f t="shared" si="7"/>
        <v>259.0917216472813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34.43507149344768</v>
      </c>
      <c r="O31" s="49">
        <f>IF(O$18-M$18&lt;=$E$16,M$21/$E$16,0)</f>
        <v>34.43507149344768</v>
      </c>
      <c r="P31" s="49">
        <f>IF(P$18-M$18&lt;=$E$16,M$21/$E$16,0)</f>
        <v>34.43507149344768</v>
      </c>
      <c r="Q31" s="49">
        <f>IF(Q$18-M$18&lt;=$E$16,M$21/$E$16,0)</f>
        <v>34.43507149344768</v>
      </c>
      <c r="R31" s="49">
        <f>IF(R$18-M$18&lt;=$E$16,M$21/$E$16,0)</f>
        <v>34.43507149344768</v>
      </c>
      <c r="S31" s="49">
        <f>IF(S$18-M$18&lt;=$E$16,M$21/$E$16,0)</f>
        <v>34.43507149344768</v>
      </c>
      <c r="T31" s="49">
        <f>IF(T$18-M$18&lt;=$E$16,M$21/$E$16,0)</f>
        <v>34.43507149344768</v>
      </c>
      <c r="U31" s="49">
        <f>IF(U$18-M$18&lt;=$E$16,M$21/$E$16,0)</f>
        <v>34.43507149344768</v>
      </c>
      <c r="V31" s="49">
        <f>IF(V$18-M$18&lt;=$E$16,M$21/$E$16,0)</f>
        <v>34.43507149344768</v>
      </c>
      <c r="W31" s="49">
        <f>IF(W$18-M$18&lt;=$E$16,M$21/$E$16,0)</f>
        <v>34.43507149344768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22</v>
      </c>
      <c r="E32" s="52">
        <f t="shared" si="7"/>
        <v>264.27355608022691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35.123772923316636</v>
      </c>
      <c r="P32" s="49">
        <f>IF(P$18-N$18&lt;=$E$16,N$21/$E$16,0)</f>
        <v>35.123772923316636</v>
      </c>
      <c r="Q32" s="49">
        <f>IF(Q$18-N$18&lt;=$E$16,N$21/$E$16,0)</f>
        <v>35.123772923316636</v>
      </c>
      <c r="R32" s="49">
        <f>IF(R$18-N$18&lt;=$E$16,N$21/$E$16,0)</f>
        <v>35.123772923316636</v>
      </c>
      <c r="S32" s="49">
        <f>IF(S$18-N$18&lt;=$E$16,N$21/$E$16,0)</f>
        <v>35.123772923316636</v>
      </c>
      <c r="T32" s="49">
        <f>IF(T$18-N$18&lt;=$E$16,N$21/$E$16,0)</f>
        <v>35.123772923316636</v>
      </c>
      <c r="U32" s="49">
        <f>IF(U$18-N$18&lt;=$E$16,N$21/$E$16,0)</f>
        <v>35.123772923316636</v>
      </c>
      <c r="V32" s="49">
        <f>IF(V$18-N$18&lt;=$E$16,N$21/$E$16,0)</f>
        <v>35.123772923316636</v>
      </c>
      <c r="W32" s="49">
        <f>IF(W$18-N$18&lt;=$E$16,N$21/$E$16,0)</f>
        <v>35.123772923316636</v>
      </c>
      <c r="X32" s="49">
        <f>IF(X$18-N$18&lt;=$E$16,N$21/$E$16,0)</f>
        <v>35.123772923316636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23</v>
      </c>
      <c r="E33" s="52">
        <f t="shared" si="7"/>
        <v>269.5590272018315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35.826248381782975</v>
      </c>
      <c r="Q33" s="49">
        <f>IF(Q$18-O$18&lt;=$E$16,O$21/$E$16,0)</f>
        <v>35.826248381782975</v>
      </c>
      <c r="R33" s="49">
        <f>IF(R$18-O$18&lt;=$E$16,O$21/$E$16,0)</f>
        <v>35.826248381782975</v>
      </c>
      <c r="S33" s="49">
        <f>IF(S$18-O$18&lt;=$E$16,O$21/$E$16,0)</f>
        <v>35.826248381782975</v>
      </c>
      <c r="T33" s="49">
        <f>IF(T$18-O$18&lt;=$E$16,O$21/$E$16,0)</f>
        <v>35.826248381782975</v>
      </c>
      <c r="U33" s="49">
        <f>IF(U$18-O$18&lt;=$E$16,O$21/$E$16,0)</f>
        <v>35.826248381782975</v>
      </c>
      <c r="V33" s="49">
        <f>IF(V$18-O$18&lt;=$E$16,O$21/$E$16,0)</f>
        <v>35.826248381782975</v>
      </c>
      <c r="W33" s="49">
        <f>IF(W$18-O$18&lt;=$E$16,O$21/$E$16,0)</f>
        <v>35.826248381782975</v>
      </c>
      <c r="X33" s="49">
        <f>IF(X$18-O$18&lt;=$E$16,O$21/$E$16,0)</f>
        <v>35.826248381782975</v>
      </c>
      <c r="Y33" s="49">
        <f>IF(Y$18-O$18&lt;=$E$16,O$21/$E$16,0)</f>
        <v>35.826248381782975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24</v>
      </c>
      <c r="E34" s="52">
        <f t="shared" si="7"/>
        <v>274.95020774586811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36.542773349418631</v>
      </c>
      <c r="R34" s="49">
        <f>IF(R$18-P$18&lt;=$E$16,P$21/$E$16,0)</f>
        <v>36.542773349418631</v>
      </c>
      <c r="S34" s="49">
        <f>IF(S$18-P$18&lt;=$E$16,P$21/$E$16,0)</f>
        <v>36.542773349418631</v>
      </c>
      <c r="T34" s="49">
        <f>IF(T$18-P$18&lt;=$E$16,P$21/$E$16,0)</f>
        <v>36.542773349418631</v>
      </c>
      <c r="U34" s="49">
        <f>IF(U$18-P$18&lt;=$E$16,P$21/$E$16,0)</f>
        <v>36.542773349418631</v>
      </c>
      <c r="V34" s="49">
        <f>IF(V$18-P$18&lt;=$E$16,P$21/$E$16,0)</f>
        <v>36.542773349418631</v>
      </c>
      <c r="W34" s="49">
        <f>IF(W$18-P$18&lt;=$E$16,P$21/$E$16,0)</f>
        <v>36.542773349418631</v>
      </c>
      <c r="X34" s="49">
        <f>IF(X$18-P$18&lt;=$E$16,P$21/$E$16,0)</f>
        <v>36.542773349418631</v>
      </c>
      <c r="Y34" s="49">
        <f>IF(Y$18-P$18&lt;=$E$16,P$21/$E$16,0)</f>
        <v>36.542773349418631</v>
      </c>
      <c r="Z34" s="49">
        <f>IF(Z$18-P$18&lt;=$E$16,P$21/$E$16,0)</f>
        <v>36.542773349418631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25</v>
      </c>
      <c r="E35" s="52">
        <f t="shared" si="7"/>
        <v>280.44921190078543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37.273628816407005</v>
      </c>
      <c r="S35" s="49">
        <f>IF(S$18-Q$18&lt;=$E$16,Q$21/$E$16,0)</f>
        <v>37.273628816407005</v>
      </c>
      <c r="T35" s="49">
        <f>IF(T$18-Q$18&lt;=$E$16,Q$21/$E$16,0)</f>
        <v>37.273628816407005</v>
      </c>
      <c r="U35" s="49">
        <f>IF(U$18-Q$18&lt;=$E$16,Q$21/$E$16,0)</f>
        <v>37.273628816407005</v>
      </c>
      <c r="V35" s="49">
        <f>IF(V$18-Q$18&lt;=$E$16,Q$21/$E$16,0)</f>
        <v>37.273628816407005</v>
      </c>
      <c r="W35" s="49">
        <f>IF(W$18-Q$18&lt;=$E$16,Q$21/$E$16,0)</f>
        <v>37.273628816407005</v>
      </c>
      <c r="X35" s="49">
        <f>IF(X$18-Q$18&lt;=$E$16,Q$21/$E$16,0)</f>
        <v>37.273628816407005</v>
      </c>
      <c r="Y35" s="49">
        <f>IF(Y$18-Q$18&lt;=$E$16,Q$21/$E$16,0)</f>
        <v>37.273628816407005</v>
      </c>
      <c r="Z35" s="49">
        <f>IF(Z$18-Q$18&lt;=$E$16,Q$21/$E$16,0)</f>
        <v>37.273628816407005</v>
      </c>
      <c r="AA35" s="49">
        <f>IF(AA$18-Q$18&lt;=$E$16,Q$21/$E$16,0)</f>
        <v>37.273628816407005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26</v>
      </c>
      <c r="E36" s="52">
        <f t="shared" si="7"/>
        <v>286.05819613880124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38.019101392735152</v>
      </c>
      <c r="T36" s="49">
        <f>IF(T$18-R$18&lt;=$E$16,R$21/$E$16,0)</f>
        <v>38.019101392735152</v>
      </c>
      <c r="U36" s="49">
        <f>IF(U$18-R$18&lt;=$E$16,R$21/$E$16,0)</f>
        <v>38.019101392735152</v>
      </c>
      <c r="V36" s="49">
        <f>IF(V$18-R$18&lt;=$E$16,R$21/$E$16,0)</f>
        <v>38.019101392735152</v>
      </c>
      <c r="W36" s="49">
        <f>IF(W$18-R$18&lt;=$E$16,R$21/$E$16,0)</f>
        <v>38.019101392735152</v>
      </c>
      <c r="X36" s="49">
        <f>IF(X$18-R$18&lt;=$E$16,R$21/$E$16,0)</f>
        <v>38.019101392735152</v>
      </c>
      <c r="Y36" s="49">
        <f>IF(Y$18-R$18&lt;=$E$16,R$21/$E$16,0)</f>
        <v>38.019101392735152</v>
      </c>
      <c r="Z36" s="49">
        <f>IF(Z$18-R$18&lt;=$E$16,R$21/$E$16,0)</f>
        <v>38.019101392735152</v>
      </c>
      <c r="AA36" s="49">
        <f>IF(AA$18-R$18&lt;=$E$16,R$21/$E$16,0)</f>
        <v>38.019101392735152</v>
      </c>
      <c r="AB36" s="49">
        <f>IF(AB$18-R$18&lt;=$E$16,R$21/$E$16,0)</f>
        <v>38.019101392735152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27</v>
      </c>
      <c r="E37" s="52">
        <f t="shared" si="7"/>
        <v>291.77936006157728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38.779483420589855</v>
      </c>
      <c r="U37" s="49">
        <f>IF(U$18-S$18&lt;=$E$16,S$21/$E$16,0)</f>
        <v>38.779483420589855</v>
      </c>
      <c r="V37" s="49">
        <f>IF(V$18-S$18&lt;=$E$16,S$21/$E$16,0)</f>
        <v>38.779483420589855</v>
      </c>
      <c r="W37" s="49">
        <f>IF(W$18-S$18&lt;=$E$16,S$21/$E$16,0)</f>
        <v>38.779483420589855</v>
      </c>
      <c r="X37" s="49">
        <f>IF(X$18-S$18&lt;=$E$16,S$21/$E$16,0)</f>
        <v>38.779483420589855</v>
      </c>
      <c r="Y37" s="49">
        <f>IF(Y$18-S$18&lt;=$E$16,S$21/$E$16,0)</f>
        <v>38.779483420589855</v>
      </c>
      <c r="Z37" s="49">
        <f>IF(Z$18-S$18&lt;=$E$16,S$21/$E$16,0)</f>
        <v>38.779483420589855</v>
      </c>
      <c r="AA37" s="49">
        <f>IF(AA$18-S$18&lt;=$E$16,S$21/$E$16,0)</f>
        <v>38.779483420589855</v>
      </c>
      <c r="AB37" s="49">
        <f>IF(AB$18-S$18&lt;=$E$16,S$21/$E$16,0)</f>
        <v>38.779483420589855</v>
      </c>
      <c r="AC37" s="49">
        <f>IF(AC$18-S$18&lt;=$E$16,S$21/$E$16,0)</f>
        <v>38.779483420589855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28</v>
      </c>
      <c r="E38" s="52">
        <f t="shared" si="7"/>
        <v>297.61494726280887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39.555073089001652</v>
      </c>
      <c r="V38" s="49">
        <f>IF(V$18-T$18&lt;=$E$16,T$21/$E$16,0)</f>
        <v>39.555073089001652</v>
      </c>
      <c r="W38" s="49">
        <f>IF(W$18-T$18&lt;=$E$16,T$21/$E$16,0)</f>
        <v>39.555073089001652</v>
      </c>
      <c r="X38" s="49">
        <f>IF(X$18-T$18&lt;=$E$16,T$21/$E$16,0)</f>
        <v>39.555073089001652</v>
      </c>
      <c r="Y38" s="49">
        <f>IF(Y$18-T$18&lt;=$E$16,T$21/$E$16,0)</f>
        <v>39.555073089001652</v>
      </c>
      <c r="Z38" s="49">
        <f>IF(Z$18-T$18&lt;=$E$16,T$21/$E$16,0)</f>
        <v>39.555073089001652</v>
      </c>
      <c r="AA38" s="49">
        <f>IF(AA$18-T$18&lt;=$E$16,T$21/$E$16,0)</f>
        <v>39.555073089001652</v>
      </c>
      <c r="AB38" s="49">
        <f>IF(AB$18-T$18&lt;=$E$16,T$21/$E$16,0)</f>
        <v>39.555073089001652</v>
      </c>
      <c r="AC38" s="49">
        <f>IF(AC$18-T$18&lt;=$E$16,T$21/$E$16,0)</f>
        <v>39.555073089001652</v>
      </c>
      <c r="AD38" s="49">
        <f>IF(AD$18-T$18&lt;=$E$16,T$21/$E$16,0)</f>
        <v>39.555073089001652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29</v>
      </c>
      <c r="E39" s="52">
        <f t="shared" si="7"/>
        <v>303.56724620806511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40.34617455078169</v>
      </c>
      <c r="W39" s="49">
        <f>IF(W$18-U$18&lt;=$E$16,U$21/$E$16,0)</f>
        <v>40.34617455078169</v>
      </c>
      <c r="X39" s="49">
        <f>IF(X$18-U$18&lt;=$E$16,U$21/$E$16,0)</f>
        <v>40.34617455078169</v>
      </c>
      <c r="Y39" s="49">
        <f>IF(Y$18-U$18&lt;=$E$16,U$21/$E$16,0)</f>
        <v>40.34617455078169</v>
      </c>
      <c r="Z39" s="49">
        <f>IF(Z$18-U$18&lt;=$E$16,U$21/$E$16,0)</f>
        <v>40.34617455078169</v>
      </c>
      <c r="AA39" s="49">
        <f>IF(AA$18-U$18&lt;=$E$16,U$21/$E$16,0)</f>
        <v>40.34617455078169</v>
      </c>
      <c r="AB39" s="49">
        <f>IF(AB$18-U$18&lt;=$E$16,U$21/$E$16,0)</f>
        <v>40.34617455078169</v>
      </c>
      <c r="AC39" s="49">
        <f>IF(AC$18-U$18&lt;=$E$16,U$21/$E$16,0)</f>
        <v>40.34617455078169</v>
      </c>
      <c r="AD39" s="49">
        <f>IF(AD$18-U$18&lt;=$E$16,U$21/$E$16,0)</f>
        <v>40.34617455078169</v>
      </c>
      <c r="AE39" s="49">
        <f>IF(AE$18-U$18&lt;=$E$16,U$21/$E$16,0)</f>
        <v>40.34617455078169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30</v>
      </c>
      <c r="E40" s="52">
        <f t="shared" si="7"/>
        <v>309.63859113222628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41.153098041797321</v>
      </c>
      <c r="X40" s="49">
        <f>IF(X$18-V$18&lt;=$E$16,V$21/$E$16,0)</f>
        <v>41.153098041797321</v>
      </c>
      <c r="Y40" s="49">
        <f>IF(Y$18-V$18&lt;=$E$16,V$21/$E$16,0)</f>
        <v>41.153098041797321</v>
      </c>
      <c r="Z40" s="49">
        <f>IF(Z$18-V$18&lt;=$E$16,V$21/$E$16,0)</f>
        <v>41.153098041797321</v>
      </c>
      <c r="AA40" s="49">
        <f>IF(AA$18-V$18&lt;=$E$16,V$21/$E$16,0)</f>
        <v>41.153098041797321</v>
      </c>
      <c r="AB40" s="49">
        <f>IF(AB$18-V$18&lt;=$E$16,V$21/$E$16,0)</f>
        <v>41.153098041797321</v>
      </c>
      <c r="AC40" s="49">
        <f>IF(AC$18-V$18&lt;=$E$16,V$21/$E$16,0)</f>
        <v>41.153098041797321</v>
      </c>
      <c r="AD40" s="49">
        <f>IF(AD$18-V$18&lt;=$E$16,V$21/$E$16,0)</f>
        <v>41.153098041797321</v>
      </c>
      <c r="AE40" s="49">
        <f>IF(AE$18-V$18&lt;=$E$16,V$21/$E$16,0)</f>
        <v>41.153098041797321</v>
      </c>
      <c r="AF40" s="49">
        <f>IF(AF$18-V$18&lt;=$E$16,V$21/$E$16,0)</f>
        <v>41.153098041797321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31</v>
      </c>
      <c r="E41" s="52">
        <f t="shared" si="7"/>
        <v>315.83136295487088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41.976160002633272</v>
      </c>
      <c r="Y41" s="49">
        <f>IF(Y$18-W$18&lt;=$E$16,W$21/$E$16,0)</f>
        <v>41.976160002633272</v>
      </c>
      <c r="Z41" s="49">
        <f>IF(Z$18-W$18&lt;=$E$16,W$21/$E$16,0)</f>
        <v>41.976160002633272</v>
      </c>
      <c r="AA41" s="49">
        <f>IF(AA$18-W$18&lt;=$E$16,W$21/$E$16,0)</f>
        <v>41.976160002633272</v>
      </c>
      <c r="AB41" s="49">
        <f>IF(AB$18-W$18&lt;=$E$16,W$21/$E$16,0)</f>
        <v>41.976160002633272</v>
      </c>
      <c r="AC41" s="49">
        <f>IF(AC$18-W$18&lt;=$E$16,W$21/$E$16,0)</f>
        <v>41.976160002633272</v>
      </c>
      <c r="AD41" s="49">
        <f>IF(AD$18-W$18&lt;=$E$16,W$21/$E$16,0)</f>
        <v>41.976160002633272</v>
      </c>
      <c r="AE41" s="49">
        <f>IF(AE$18-W$18&lt;=$E$16,W$21/$E$16,0)</f>
        <v>41.976160002633272</v>
      </c>
      <c r="AF41" s="49">
        <f>IF(AF$18-W$18&lt;=$E$16,W$21/$E$16,0)</f>
        <v>41.976160002633272</v>
      </c>
      <c r="AG41" s="49">
        <f>IF(AG$18-W$18&lt;=$E$16,W$21/$E$16,0)</f>
        <v>41.976160002633272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32</v>
      </c>
      <c r="E42" s="52">
        <f t="shared" si="7"/>
        <v>322.14799021396834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42.815683202685939</v>
      </c>
      <c r="Z42" s="49">
        <f>IF(Z$18-X$18&lt;=$E$16,X$21/$E$16,0)</f>
        <v>42.815683202685939</v>
      </c>
      <c r="AA42" s="49">
        <f>IF(AA$18-X$18&lt;=$E$16,X$21/$E$16,0)</f>
        <v>42.815683202685939</v>
      </c>
      <c r="AB42" s="49">
        <f>IF(AB$18-X$18&lt;=$E$16,X$21/$E$16,0)</f>
        <v>42.815683202685939</v>
      </c>
      <c r="AC42" s="49">
        <f>IF(AC$18-X$18&lt;=$E$16,X$21/$E$16,0)</f>
        <v>42.815683202685939</v>
      </c>
      <c r="AD42" s="49">
        <f>IF(AD$18-X$18&lt;=$E$16,X$21/$E$16,0)</f>
        <v>42.815683202685939</v>
      </c>
      <c r="AE42" s="49">
        <f>IF(AE$18-X$18&lt;=$E$16,X$21/$E$16,0)</f>
        <v>42.815683202685939</v>
      </c>
      <c r="AF42" s="49">
        <f>IF(AF$18-X$18&lt;=$E$16,X$21/$E$16,0)</f>
        <v>42.815683202685939</v>
      </c>
      <c r="AG42" s="49">
        <f>IF(AG$18-X$18&lt;=$E$16,X$21/$E$16,0)</f>
        <v>42.815683202685939</v>
      </c>
      <c r="AH42" s="49">
        <f>IF(AH$18-X$18&lt;=$E$16,X$21/$E$16,0)</f>
        <v>42.815683202685939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33</v>
      </c>
      <c r="E43" s="50">
        <f t="shared" si="7"/>
        <v>328.59095001824772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43.671996866739661</v>
      </c>
      <c r="AA43" s="54">
        <f>IF(AA$18-Y$18&lt;=$E$16,Y$21/$E$16,0)</f>
        <v>43.671996866739661</v>
      </c>
      <c r="AB43" s="54">
        <f>IF(AB$18-Y$18&lt;=$E$16,Y$21/$E$16,0)</f>
        <v>43.671996866739661</v>
      </c>
      <c r="AC43" s="54">
        <f>IF(AC$18-Y$18&lt;=$E$16,Y$21/$E$16,0)</f>
        <v>43.671996866739661</v>
      </c>
      <c r="AD43" s="54">
        <f>IF(AD$18-Y$18&lt;=$E$16,Y$21/$E$16,0)</f>
        <v>43.671996866739661</v>
      </c>
      <c r="AE43" s="54">
        <f>IF(AE$18-Y$18&lt;=$E$16,Y$21/$E$16,0)</f>
        <v>43.671996866739661</v>
      </c>
      <c r="AF43" s="54">
        <f>IF(AF$18-Y$18&lt;=$E$16,Y$21/$E$16,0)</f>
        <v>43.671996866739661</v>
      </c>
      <c r="AG43" s="54">
        <f>IF(AG$18-Y$18&lt;=$E$16,Y$21/$E$16,0)</f>
        <v>43.671996866739661</v>
      </c>
      <c r="AH43" s="54">
        <f>IF(AH$18-Y$18&lt;=$E$16,Y$21/$E$16,0)</f>
        <v>43.671996866739661</v>
      </c>
      <c r="AI43" s="54">
        <f>IF(AI$18-Y$18&lt;=$E$16,Y$21/$E$16,0)</f>
        <v>43.671996866739661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5</v>
      </c>
      <c r="E44" s="48">
        <f t="shared" si="7"/>
        <v>2527.2441977524095</v>
      </c>
      <c r="F44" s="49">
        <f t="shared" ref="F44:S44" si="8">SUM(F24:F43)</f>
        <v>0</v>
      </c>
      <c r="G44" s="49">
        <f t="shared" si="8"/>
        <v>15.648599999999998</v>
      </c>
      <c r="H44" s="49">
        <f t="shared" si="8"/>
        <v>34.426919999999996</v>
      </c>
      <c r="I44" s="49">
        <f t="shared" si="8"/>
        <v>56.960903999999999</v>
      </c>
      <c r="J44" s="49">
        <f t="shared" si="8"/>
        <v>84.001684799999992</v>
      </c>
      <c r="K44" s="49">
        <f t="shared" si="8"/>
        <v>116.45062175999999</v>
      </c>
      <c r="L44" s="49">
        <f t="shared" si="8"/>
        <v>149.54853745919999</v>
      </c>
      <c r="M44" s="49">
        <f t="shared" si="8"/>
        <v>183.30841147238399</v>
      </c>
      <c r="N44" s="49">
        <f t="shared" si="8"/>
        <v>217.74348296583167</v>
      </c>
      <c r="O44" s="49">
        <f t="shared" si="8"/>
        <v>252.86725588914831</v>
      </c>
      <c r="P44" s="49">
        <f t="shared" si="8"/>
        <v>288.69350427093127</v>
      </c>
      <c r="Q44" s="49">
        <f t="shared" si="8"/>
        <v>309.58767762034989</v>
      </c>
      <c r="R44" s="49">
        <f t="shared" si="8"/>
        <v>328.08298643675687</v>
      </c>
      <c r="S44" s="49">
        <f t="shared" si="8"/>
        <v>343.56810382949203</v>
      </c>
      <c r="T44" s="49">
        <f>SUM(T24:T43)</f>
        <v>355.30680645008192</v>
      </c>
      <c r="U44" s="49">
        <f t="shared" ref="U44:AO44" si="9">SUM(U24:U43)</f>
        <v>362.41294257908362</v>
      </c>
      <c r="V44" s="49">
        <f t="shared" si="9"/>
        <v>369.6612014306653</v>
      </c>
      <c r="W44" s="49">
        <f t="shared" si="9"/>
        <v>377.0544254592786</v>
      </c>
      <c r="X44" s="49">
        <f t="shared" si="9"/>
        <v>384.59551396846416</v>
      </c>
      <c r="Y44" s="49">
        <f t="shared" si="9"/>
        <v>392.28742424783348</v>
      </c>
      <c r="Z44" s="49">
        <f t="shared" si="9"/>
        <v>400.13317273279017</v>
      </c>
      <c r="AA44" s="49">
        <f t="shared" si="9"/>
        <v>363.59039938337156</v>
      </c>
      <c r="AB44" s="49">
        <f t="shared" si="9"/>
        <v>326.31677056696452</v>
      </c>
      <c r="AC44" s="49">
        <f t="shared" si="9"/>
        <v>288.29766917422938</v>
      </c>
      <c r="AD44" s="49">
        <f t="shared" si="9"/>
        <v>249.51818575363956</v>
      </c>
      <c r="AE44" s="49">
        <f t="shared" si="9"/>
        <v>209.96311266463789</v>
      </c>
      <c r="AF44" s="49">
        <f t="shared" si="9"/>
        <v>169.61693811385618</v>
      </c>
      <c r="AG44" s="49">
        <f t="shared" si="9"/>
        <v>128.46384007205887</v>
      </c>
      <c r="AH44" s="49">
        <f t="shared" si="9"/>
        <v>86.487680069425608</v>
      </c>
      <c r="AI44" s="49">
        <f t="shared" si="9"/>
        <v>43.671996866739661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58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55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2053</v>
      </c>
      <c r="AK46" s="56">
        <v>2054</v>
      </c>
      <c r="AL46" s="56">
        <v>2055</v>
      </c>
      <c r="AM46" s="56">
        <v>2056</v>
      </c>
      <c r="AN46" s="56">
        <v>2057</v>
      </c>
      <c r="AO46" s="56">
        <v>2058</v>
      </c>
    </row>
    <row r="47" spans="2:41" x14ac:dyDescent="0.3">
      <c r="D47" s="34" t="s">
        <v>51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41</v>
      </c>
      <c r="E48" s="48">
        <f t="shared" ref="E48:E58" si="11">NPV($E$15,F48:AO48)*(1+$E$15)</f>
        <v>2527.2441977524095</v>
      </c>
      <c r="F48" s="53">
        <v>0</v>
      </c>
      <c r="G48" s="53">
        <f t="shared" ref="G48:AO48" si="12">G44</f>
        <v>15.648599999999998</v>
      </c>
      <c r="H48" s="53">
        <f t="shared" si="12"/>
        <v>34.426919999999996</v>
      </c>
      <c r="I48" s="53">
        <f t="shared" si="12"/>
        <v>56.960903999999999</v>
      </c>
      <c r="J48" s="53">
        <f t="shared" si="12"/>
        <v>84.001684799999992</v>
      </c>
      <c r="K48" s="53">
        <f t="shared" si="12"/>
        <v>116.45062175999999</v>
      </c>
      <c r="L48" s="53">
        <f t="shared" si="12"/>
        <v>149.54853745919999</v>
      </c>
      <c r="M48" s="53">
        <f t="shared" si="12"/>
        <v>183.30841147238399</v>
      </c>
      <c r="N48" s="53">
        <f t="shared" si="12"/>
        <v>217.74348296583167</v>
      </c>
      <c r="O48" s="53">
        <f t="shared" si="12"/>
        <v>252.86725588914831</v>
      </c>
      <c r="P48" s="53">
        <f t="shared" si="12"/>
        <v>288.69350427093127</v>
      </c>
      <c r="Q48" s="53">
        <f t="shared" si="12"/>
        <v>309.58767762034989</v>
      </c>
      <c r="R48" s="53">
        <f t="shared" si="12"/>
        <v>328.08298643675687</v>
      </c>
      <c r="S48" s="53">
        <f t="shared" si="12"/>
        <v>343.56810382949203</v>
      </c>
      <c r="T48" s="53">
        <f t="shared" si="12"/>
        <v>355.30680645008192</v>
      </c>
      <c r="U48" s="53">
        <f t="shared" si="12"/>
        <v>362.41294257908362</v>
      </c>
      <c r="V48" s="53">
        <f t="shared" si="12"/>
        <v>369.6612014306653</v>
      </c>
      <c r="W48" s="53">
        <f t="shared" si="12"/>
        <v>377.0544254592786</v>
      </c>
      <c r="X48" s="53">
        <f t="shared" si="12"/>
        <v>384.59551396846416</v>
      </c>
      <c r="Y48" s="53">
        <f t="shared" si="12"/>
        <v>392.28742424783348</v>
      </c>
      <c r="Z48" s="53">
        <f t="shared" si="12"/>
        <v>400.13317273279017</v>
      </c>
      <c r="AA48" s="53">
        <f t="shared" si="12"/>
        <v>363.59039938337156</v>
      </c>
      <c r="AB48" s="53">
        <f t="shared" si="12"/>
        <v>326.31677056696452</v>
      </c>
      <c r="AC48" s="53">
        <f t="shared" si="12"/>
        <v>288.29766917422938</v>
      </c>
      <c r="AD48" s="53">
        <f t="shared" si="12"/>
        <v>249.51818575363956</v>
      </c>
      <c r="AE48" s="53">
        <f t="shared" si="12"/>
        <v>209.96311266463789</v>
      </c>
      <c r="AF48" s="53">
        <f t="shared" si="12"/>
        <v>169.61693811385618</v>
      </c>
      <c r="AG48" s="53">
        <f t="shared" si="12"/>
        <v>128.46384007205887</v>
      </c>
      <c r="AH48" s="53">
        <f t="shared" si="12"/>
        <v>86.487680069425608</v>
      </c>
      <c r="AI48" s="53">
        <f t="shared" si="12"/>
        <v>43.671996866739661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96" t="s">
        <v>49</v>
      </c>
      <c r="E49" s="97">
        <f t="shared" si="11"/>
        <v>391.51852922143013</v>
      </c>
      <c r="F49" s="53">
        <v>0</v>
      </c>
      <c r="G49" s="109">
        <f t="shared" ref="G49:AO49" si="13">F$22*$H10</f>
        <v>4.0060415999999996</v>
      </c>
      <c r="H49" s="109">
        <f t="shared" si="13"/>
        <v>8.4126873599999996</v>
      </c>
      <c r="I49" s="109">
        <f t="shared" si="13"/>
        <v>13.300058112</v>
      </c>
      <c r="J49" s="109">
        <f t="shared" si="13"/>
        <v>18.764298854399996</v>
      </c>
      <c r="K49" s="109">
        <f t="shared" si="13"/>
        <v>24.920783585279995</v>
      </c>
      <c r="L49" s="109">
        <f t="shared" si="13"/>
        <v>30.412714087219189</v>
      </c>
      <c r="M49" s="109">
        <f t="shared" si="13"/>
        <v>35.226799275638776</v>
      </c>
      <c r="N49" s="109">
        <f t="shared" si="13"/>
        <v>39.349482244268351</v>
      </c>
      <c r="O49" s="109">
        <f t="shared" si="13"/>
        <v>42.766934948712127</v>
      </c>
      <c r="P49" s="109">
        <f t="shared" si="13"/>
        <v>45.465052783686367</v>
      </c>
      <c r="Q49" s="109">
        <f t="shared" si="13"/>
        <v>47.429449051801697</v>
      </c>
      <c r="R49" s="109">
        <f t="shared" si="13"/>
        <v>49.046053481720925</v>
      </c>
      <c r="S49" s="109">
        <f t="shared" si="13"/>
        <v>50.380018985480142</v>
      </c>
      <c r="T49" s="109">
        <f t="shared" si="13"/>
        <v>51.51222328311615</v>
      </c>
      <c r="U49" s="109">
        <f t="shared" si="13"/>
        <v>52.542467748778478</v>
      </c>
      <c r="V49" s="109">
        <f t="shared" si="13"/>
        <v>53.593317103754053</v>
      </c>
      <c r="W49" s="109">
        <f t="shared" si="13"/>
        <v>54.665183445829143</v>
      </c>
      <c r="X49" s="109">
        <f t="shared" si="13"/>
        <v>55.758487114745733</v>
      </c>
      <c r="Y49" s="109">
        <f t="shared" si="13"/>
        <v>56.873656857040643</v>
      </c>
      <c r="Z49" s="109">
        <f t="shared" si="13"/>
        <v>58.011129994181466</v>
      </c>
      <c r="AA49" s="109">
        <f t="shared" si="13"/>
        <v>47.767720772222034</v>
      </c>
      <c r="AB49" s="109">
        <f t="shared" si="13"/>
        <v>38.459806548007727</v>
      </c>
      <c r="AC49" s="109">
        <f t="shared" si="13"/>
        <v>30.106097221493432</v>
      </c>
      <c r="AD49" s="109">
        <f t="shared" si="13"/>
        <v>22.725676890633157</v>
      </c>
      <c r="AE49" s="109">
        <f t="shared" si="13"/>
        <v>16.338011335339985</v>
      </c>
      <c r="AF49" s="109">
        <f t="shared" si="13"/>
        <v>10.962955651125256</v>
      </c>
      <c r="AG49" s="109">
        <f t="shared" si="13"/>
        <v>6.6207620354105376</v>
      </c>
      <c r="AH49" s="109">
        <f t="shared" si="13"/>
        <v>3.33208772956583</v>
      </c>
      <c r="AI49" s="109">
        <f t="shared" si="13"/>
        <v>1.1180031197885343</v>
      </c>
      <c r="AJ49" s="109">
        <f t="shared" si="13"/>
        <v>0</v>
      </c>
      <c r="AK49" s="109">
        <f t="shared" si="13"/>
        <v>0</v>
      </c>
      <c r="AL49" s="109">
        <f t="shared" si="13"/>
        <v>0</v>
      </c>
      <c r="AM49" s="109">
        <f t="shared" si="13"/>
        <v>0</v>
      </c>
      <c r="AN49" s="109">
        <f t="shared" si="13"/>
        <v>0</v>
      </c>
      <c r="AO49" s="109">
        <f t="shared" si="13"/>
        <v>0</v>
      </c>
    </row>
    <row r="50" spans="3:41" x14ac:dyDescent="0.3">
      <c r="D50" s="98" t="s">
        <v>70</v>
      </c>
      <c r="E50" s="99">
        <f t="shared" si="11"/>
        <v>495.51563854587255</v>
      </c>
      <c r="F50" s="100">
        <v>0</v>
      </c>
      <c r="G50" s="100">
        <f t="shared" ref="G50:AO50" si="14">F$22*$H11</f>
        <v>5.0701463999999996</v>
      </c>
      <c r="H50" s="100">
        <f t="shared" si="14"/>
        <v>10.647307439999999</v>
      </c>
      <c r="I50" s="100">
        <f t="shared" si="14"/>
        <v>16.832886047999999</v>
      </c>
      <c r="J50" s="100">
        <f t="shared" si="14"/>
        <v>23.748565737599993</v>
      </c>
      <c r="K50" s="100">
        <f t="shared" si="14"/>
        <v>31.540366725119991</v>
      </c>
      <c r="L50" s="100">
        <f t="shared" si="14"/>
        <v>38.491091266636779</v>
      </c>
      <c r="M50" s="100">
        <f t="shared" si="14"/>
        <v>44.583917833230323</v>
      </c>
      <c r="N50" s="100">
        <f t="shared" si="14"/>
        <v>49.80168846540213</v>
      </c>
      <c r="O50" s="100">
        <f t="shared" si="14"/>
        <v>54.126902044463776</v>
      </c>
      <c r="P50" s="100">
        <f t="shared" si="14"/>
        <v>57.541707429353053</v>
      </c>
      <c r="Q50" s="100">
        <f t="shared" si="14"/>
        <v>60.027896456186511</v>
      </c>
      <c r="R50" s="100">
        <f t="shared" si="14"/>
        <v>62.073911437803041</v>
      </c>
      <c r="S50" s="100">
        <f t="shared" si="14"/>
        <v>63.762211528498298</v>
      </c>
      <c r="T50" s="100">
        <f t="shared" si="14"/>
        <v>65.195157592693874</v>
      </c>
      <c r="U50" s="100">
        <f t="shared" si="14"/>
        <v>66.499060744547762</v>
      </c>
      <c r="V50" s="100">
        <f t="shared" si="14"/>
        <v>67.829041959438726</v>
      </c>
      <c r="W50" s="100">
        <f t="shared" si="14"/>
        <v>69.185622798627506</v>
      </c>
      <c r="X50" s="100">
        <f t="shared" si="14"/>
        <v>70.569335254600063</v>
      </c>
      <c r="Y50" s="100">
        <f t="shared" si="14"/>
        <v>71.980721959692062</v>
      </c>
      <c r="Z50" s="100">
        <f t="shared" si="14"/>
        <v>73.420336398885908</v>
      </c>
      <c r="AA50" s="100">
        <f t="shared" si="14"/>
        <v>60.456021602343505</v>
      </c>
      <c r="AB50" s="100">
        <f t="shared" si="14"/>
        <v>48.67569266232227</v>
      </c>
      <c r="AC50" s="100">
        <f t="shared" si="14"/>
        <v>38.103029295952624</v>
      </c>
      <c r="AD50" s="100">
        <f t="shared" si="14"/>
        <v>28.762184814707588</v>
      </c>
      <c r="AE50" s="100">
        <f t="shared" si="14"/>
        <v>20.677795596289666</v>
      </c>
      <c r="AF50" s="100">
        <f t="shared" si="14"/>
        <v>13.874990745955401</v>
      </c>
      <c r="AG50" s="100">
        <f t="shared" si="14"/>
        <v>8.3794019510664608</v>
      </c>
      <c r="AH50" s="100">
        <f t="shared" si="14"/>
        <v>4.2171735327317528</v>
      </c>
      <c r="AI50" s="100">
        <f t="shared" si="14"/>
        <v>1.4149726984823636</v>
      </c>
      <c r="AJ50" s="100">
        <f t="shared" si="14"/>
        <v>0</v>
      </c>
      <c r="AK50" s="100">
        <f t="shared" si="14"/>
        <v>0</v>
      </c>
      <c r="AL50" s="100">
        <f t="shared" si="14"/>
        <v>0</v>
      </c>
      <c r="AM50" s="100">
        <f t="shared" si="14"/>
        <v>0</v>
      </c>
      <c r="AN50" s="100">
        <f t="shared" si="14"/>
        <v>0</v>
      </c>
      <c r="AO50" s="100">
        <f t="shared" si="14"/>
        <v>0</v>
      </c>
    </row>
    <row r="51" spans="3:41" x14ac:dyDescent="0.3">
      <c r="D51" s="34" t="s">
        <v>50</v>
      </c>
      <c r="E51" s="48">
        <f t="shared" si="11"/>
        <v>887.03416776730262</v>
      </c>
      <c r="F51" s="42">
        <f t="shared" ref="F51:AO51" si="15">SUM(F49:F50)</f>
        <v>0</v>
      </c>
      <c r="G51" s="42">
        <f t="shared" si="15"/>
        <v>9.0761879999999984</v>
      </c>
      <c r="H51" s="42">
        <f t="shared" si="15"/>
        <v>19.059994799999998</v>
      </c>
      <c r="I51" s="42">
        <f t="shared" si="15"/>
        <v>30.132944160000001</v>
      </c>
      <c r="J51" s="42">
        <f t="shared" si="15"/>
        <v>42.512864591999985</v>
      </c>
      <c r="K51" s="42">
        <f t="shared" si="15"/>
        <v>56.461150310399987</v>
      </c>
      <c r="L51" s="42">
        <f t="shared" si="15"/>
        <v>68.903805353855972</v>
      </c>
      <c r="M51" s="42">
        <f t="shared" si="15"/>
        <v>79.810717108869099</v>
      </c>
      <c r="N51" s="42">
        <f t="shared" si="15"/>
        <v>89.151170709670481</v>
      </c>
      <c r="O51" s="42">
        <f t="shared" si="15"/>
        <v>96.89383699317591</v>
      </c>
      <c r="P51" s="42">
        <f t="shared" si="15"/>
        <v>103.00676021303943</v>
      </c>
      <c r="Q51" s="42">
        <f t="shared" si="15"/>
        <v>107.45734550798821</v>
      </c>
      <c r="R51" s="42">
        <f t="shared" si="15"/>
        <v>111.11996491952397</v>
      </c>
      <c r="S51" s="42">
        <f t="shared" si="15"/>
        <v>114.14223051397843</v>
      </c>
      <c r="T51" s="42">
        <f t="shared" si="15"/>
        <v>116.70738087581003</v>
      </c>
      <c r="U51" s="42">
        <f t="shared" si="15"/>
        <v>119.04152849332624</v>
      </c>
      <c r="V51" s="42">
        <f t="shared" si="15"/>
        <v>121.42235906319277</v>
      </c>
      <c r="W51" s="42">
        <f t="shared" si="15"/>
        <v>123.85080624445665</v>
      </c>
      <c r="X51" s="42">
        <f t="shared" si="15"/>
        <v>126.3278223693458</v>
      </c>
      <c r="Y51" s="42">
        <f t="shared" si="15"/>
        <v>128.85437881673272</v>
      </c>
      <c r="Z51" s="42">
        <f t="shared" si="15"/>
        <v>131.43146639306738</v>
      </c>
      <c r="AA51" s="42">
        <f t="shared" si="15"/>
        <v>108.22374237456555</v>
      </c>
      <c r="AB51" s="42">
        <f t="shared" si="15"/>
        <v>87.135499210329996</v>
      </c>
      <c r="AC51" s="42">
        <f t="shared" si="15"/>
        <v>68.209126517446052</v>
      </c>
      <c r="AD51" s="42">
        <f t="shared" si="15"/>
        <v>51.487861705340748</v>
      </c>
      <c r="AE51" s="42">
        <f t="shared" si="15"/>
        <v>37.015806931629655</v>
      </c>
      <c r="AF51" s="42">
        <f t="shared" si="15"/>
        <v>24.837946397080657</v>
      </c>
      <c r="AG51" s="42">
        <f t="shared" si="15"/>
        <v>15.000163986476998</v>
      </c>
      <c r="AH51" s="42">
        <f t="shared" si="15"/>
        <v>7.5492612622975823</v>
      </c>
      <c r="AI51" s="42">
        <f t="shared" si="15"/>
        <v>2.5329758182708977</v>
      </c>
      <c r="AJ51" s="42">
        <f t="shared" si="15"/>
        <v>0</v>
      </c>
      <c r="AK51" s="42">
        <f t="shared" si="15"/>
        <v>0</v>
      </c>
      <c r="AL51" s="42">
        <f t="shared" si="15"/>
        <v>0</v>
      </c>
      <c r="AM51" s="42">
        <f t="shared" si="15"/>
        <v>0</v>
      </c>
      <c r="AN51" s="42">
        <f t="shared" si="15"/>
        <v>0</v>
      </c>
      <c r="AO51" s="42">
        <f t="shared" si="15"/>
        <v>0</v>
      </c>
    </row>
    <row r="52" spans="3:41" x14ac:dyDescent="0.3">
      <c r="D52" s="90" t="s">
        <v>72</v>
      </c>
      <c r="E52" s="86">
        <f t="shared" si="11"/>
        <v>-1295.4114570058505</v>
      </c>
      <c r="F52" s="92">
        <f>(F47-F8)*($H$14-1)</f>
        <v>-56.420122448979583</v>
      </c>
      <c r="G52" s="92">
        <f t="shared" ref="G52:AO52" si="16">(G47-G8)*($H$14-1)</f>
        <v>-67.704146938775494</v>
      </c>
      <c r="H52" s="92">
        <f t="shared" si="16"/>
        <v>-81.244976326530605</v>
      </c>
      <c r="I52" s="92">
        <f t="shared" si="16"/>
        <v>-97.493971591836726</v>
      </c>
      <c r="J52" s="92">
        <f t="shared" si="16"/>
        <v>-116.99276591020406</v>
      </c>
      <c r="K52" s="92">
        <f t="shared" si="16"/>
        <v>-119.33262122840813</v>
      </c>
      <c r="L52" s="92">
        <f t="shared" si="16"/>
        <v>-121.7192736529763</v>
      </c>
      <c r="M52" s="92">
        <f t="shared" si="16"/>
        <v>-124.15365912603583</v>
      </c>
      <c r="N52" s="92">
        <f t="shared" si="16"/>
        <v>-126.63673230855656</v>
      </c>
      <c r="O52" s="92">
        <f t="shared" si="16"/>
        <v>-129.16946695472771</v>
      </c>
      <c r="P52" s="92">
        <f t="shared" si="16"/>
        <v>-131.75285629382228</v>
      </c>
      <c r="Q52" s="92">
        <f t="shared" si="16"/>
        <v>-134.38791341969872</v>
      </c>
      <c r="R52" s="92">
        <f t="shared" si="16"/>
        <v>-137.07567168809271</v>
      </c>
      <c r="S52" s="92">
        <f t="shared" si="16"/>
        <v>-139.81718512185455</v>
      </c>
      <c r="T52" s="92">
        <f t="shared" si="16"/>
        <v>-142.61352882429168</v>
      </c>
      <c r="U52" s="92">
        <f t="shared" si="16"/>
        <v>-145.46579940077751</v>
      </c>
      <c r="V52" s="92">
        <f t="shared" si="16"/>
        <v>-148.37511538879306</v>
      </c>
      <c r="W52" s="92">
        <f t="shared" si="16"/>
        <v>-151.34261769656891</v>
      </c>
      <c r="X52" s="92">
        <f t="shared" si="16"/>
        <v>-154.3694700505003</v>
      </c>
      <c r="Y52" s="92">
        <f t="shared" si="16"/>
        <v>-157.45685945151033</v>
      </c>
      <c r="Z52" s="92">
        <f t="shared" si="16"/>
        <v>0</v>
      </c>
      <c r="AA52" s="92">
        <f t="shared" si="16"/>
        <v>0</v>
      </c>
      <c r="AB52" s="92">
        <f t="shared" si="16"/>
        <v>0</v>
      </c>
      <c r="AC52" s="92">
        <f t="shared" si="16"/>
        <v>0</v>
      </c>
      <c r="AD52" s="92">
        <f t="shared" si="16"/>
        <v>0</v>
      </c>
      <c r="AE52" s="92">
        <f t="shared" si="16"/>
        <v>0</v>
      </c>
      <c r="AF52" s="92">
        <f t="shared" si="16"/>
        <v>0</v>
      </c>
      <c r="AG52" s="92">
        <f t="shared" si="16"/>
        <v>0</v>
      </c>
      <c r="AH52" s="92">
        <f t="shared" si="16"/>
        <v>0</v>
      </c>
      <c r="AI52" s="92">
        <f t="shared" si="16"/>
        <v>0</v>
      </c>
      <c r="AJ52" s="92">
        <f t="shared" si="16"/>
        <v>0</v>
      </c>
      <c r="AK52" s="92">
        <f t="shared" si="16"/>
        <v>0</v>
      </c>
      <c r="AL52" s="92">
        <f t="shared" si="16"/>
        <v>0</v>
      </c>
      <c r="AM52" s="92">
        <f t="shared" si="16"/>
        <v>0</v>
      </c>
      <c r="AN52" s="92">
        <f t="shared" si="16"/>
        <v>0</v>
      </c>
      <c r="AO52" s="92">
        <f t="shared" si="16"/>
        <v>0</v>
      </c>
    </row>
    <row r="53" spans="3:41" x14ac:dyDescent="0.3">
      <c r="D53" s="90" t="s">
        <v>73</v>
      </c>
      <c r="E53" s="86">
        <f t="shared" si="11"/>
        <v>911.18328218284159</v>
      </c>
      <c r="F53" s="92">
        <f>F48*($H$14-1)</f>
        <v>0</v>
      </c>
      <c r="G53" s="92">
        <f t="shared" ref="G53:AO53" si="17">G48*($H$14-1)</f>
        <v>5.6420122448979582</v>
      </c>
      <c r="H53" s="92">
        <f t="shared" si="17"/>
        <v>12.412426938775507</v>
      </c>
      <c r="I53" s="92">
        <f t="shared" si="17"/>
        <v>20.536924571428568</v>
      </c>
      <c r="J53" s="92">
        <f t="shared" si="17"/>
        <v>30.28632173061224</v>
      </c>
      <c r="K53" s="92">
        <f t="shared" si="17"/>
        <v>41.985598321632644</v>
      </c>
      <c r="L53" s="92">
        <f t="shared" si="17"/>
        <v>53.918860444473459</v>
      </c>
      <c r="M53" s="92">
        <f t="shared" si="17"/>
        <v>66.090787809771086</v>
      </c>
      <c r="N53" s="92">
        <f t="shared" si="17"/>
        <v>78.506153722374677</v>
      </c>
      <c r="O53" s="92">
        <f t="shared" si="17"/>
        <v>91.169826953230327</v>
      </c>
      <c r="P53" s="92">
        <f t="shared" si="17"/>
        <v>104.0867736487031</v>
      </c>
      <c r="Q53" s="92">
        <f t="shared" si="17"/>
        <v>111.62004703318736</v>
      </c>
      <c r="R53" s="92">
        <f t="shared" si="17"/>
        <v>118.28842368127967</v>
      </c>
      <c r="S53" s="92">
        <f t="shared" si="17"/>
        <v>123.87149321743588</v>
      </c>
      <c r="T53" s="92">
        <f t="shared" si="17"/>
        <v>128.10381457043769</v>
      </c>
      <c r="U53" s="92">
        <f t="shared" si="17"/>
        <v>130.66589086184646</v>
      </c>
      <c r="V53" s="92">
        <f t="shared" si="17"/>
        <v>133.27920867908338</v>
      </c>
      <c r="W53" s="92">
        <f t="shared" si="17"/>
        <v>135.94479285266505</v>
      </c>
      <c r="X53" s="92">
        <f t="shared" si="17"/>
        <v>138.66368870971834</v>
      </c>
      <c r="Y53" s="92">
        <f t="shared" si="17"/>
        <v>141.43696248391274</v>
      </c>
      <c r="Z53" s="92">
        <f t="shared" si="17"/>
        <v>144.26570173359099</v>
      </c>
      <c r="AA53" s="92">
        <f t="shared" si="17"/>
        <v>131.09041610420877</v>
      </c>
      <c r="AB53" s="92">
        <f t="shared" si="17"/>
        <v>117.6516247622389</v>
      </c>
      <c r="AC53" s="92">
        <f t="shared" si="17"/>
        <v>103.94405759342963</v>
      </c>
      <c r="AD53" s="92">
        <f t="shared" si="17"/>
        <v>89.962339081244181</v>
      </c>
      <c r="AE53" s="92">
        <f t="shared" si="17"/>
        <v>75.700986198815016</v>
      </c>
      <c r="AF53" s="92">
        <f t="shared" si="17"/>
        <v>61.154406258737254</v>
      </c>
      <c r="AG53" s="92">
        <f t="shared" si="17"/>
        <v>46.316894719857956</v>
      </c>
      <c r="AH53" s="92">
        <f t="shared" si="17"/>
        <v>31.182632950201064</v>
      </c>
      <c r="AI53" s="92">
        <f t="shared" si="17"/>
        <v>15.745685945151033</v>
      </c>
      <c r="AJ53" s="92">
        <f t="shared" si="17"/>
        <v>0</v>
      </c>
      <c r="AK53" s="92">
        <f t="shared" si="17"/>
        <v>0</v>
      </c>
      <c r="AL53" s="92">
        <f t="shared" si="17"/>
        <v>0</v>
      </c>
      <c r="AM53" s="92">
        <f t="shared" si="17"/>
        <v>0</v>
      </c>
      <c r="AN53" s="92">
        <f t="shared" si="17"/>
        <v>0</v>
      </c>
      <c r="AO53" s="92">
        <f t="shared" si="17"/>
        <v>0</v>
      </c>
    </row>
    <row r="54" spans="3:41" x14ac:dyDescent="0.3">
      <c r="D54" s="87" t="s">
        <v>71</v>
      </c>
      <c r="E54" s="88">
        <f t="shared" si="11"/>
        <v>178.65529825123292</v>
      </c>
      <c r="F54" s="89">
        <f>F50*($H$14-1)</f>
        <v>0</v>
      </c>
      <c r="G54" s="89">
        <f t="shared" ref="G54:AO54" si="18">G50*($H$14-1)</f>
        <v>1.8280119673469384</v>
      </c>
      <c r="H54" s="89">
        <f t="shared" si="18"/>
        <v>3.8388251314285706</v>
      </c>
      <c r="I54" s="89">
        <f t="shared" si="18"/>
        <v>6.0689997315918358</v>
      </c>
      <c r="J54" s="89">
        <f t="shared" si="18"/>
        <v>8.5624080550530568</v>
      </c>
      <c r="K54" s="89">
        <f t="shared" si="18"/>
        <v>11.371696846471833</v>
      </c>
      <c r="L54" s="89">
        <f t="shared" si="18"/>
        <v>13.877740388651354</v>
      </c>
      <c r="M54" s="89">
        <f t="shared" si="18"/>
        <v>16.074473776606851</v>
      </c>
      <c r="N54" s="89">
        <f t="shared" si="18"/>
        <v>17.955710807253826</v>
      </c>
      <c r="O54" s="89">
        <f t="shared" si="18"/>
        <v>19.515141553446121</v>
      </c>
      <c r="P54" s="89">
        <f t="shared" si="18"/>
        <v>20.746329889494636</v>
      </c>
      <c r="Q54" s="89">
        <f t="shared" si="18"/>
        <v>21.642710967196493</v>
      </c>
      <c r="R54" s="89">
        <f t="shared" si="18"/>
        <v>22.380389838119459</v>
      </c>
      <c r="S54" s="89">
        <f t="shared" si="18"/>
        <v>22.9890966735402</v>
      </c>
      <c r="T54" s="89">
        <f t="shared" si="18"/>
        <v>23.505737091243368</v>
      </c>
      <c r="U54" s="89">
        <f t="shared" si="18"/>
        <v>23.975851833068237</v>
      </c>
      <c r="V54" s="89">
        <f t="shared" si="18"/>
        <v>24.455368869729607</v>
      </c>
      <c r="W54" s="89">
        <f t="shared" si="18"/>
        <v>24.9444762471242</v>
      </c>
      <c r="X54" s="89">
        <f t="shared" si="18"/>
        <v>25.443365772066684</v>
      </c>
      <c r="Y54" s="89">
        <f t="shared" si="18"/>
        <v>25.95223308750802</v>
      </c>
      <c r="Z54" s="89">
        <f t="shared" si="18"/>
        <v>26.471277749258181</v>
      </c>
      <c r="AA54" s="89">
        <f t="shared" si="18"/>
        <v>21.797069013089832</v>
      </c>
      <c r="AB54" s="89">
        <f t="shared" si="18"/>
        <v>17.54973953131347</v>
      </c>
      <c r="AC54" s="89">
        <f t="shared" si="18"/>
        <v>13.737826889016931</v>
      </c>
      <c r="AD54" s="89">
        <f t="shared" si="18"/>
        <v>10.370039422989809</v>
      </c>
      <c r="AE54" s="89">
        <f t="shared" si="18"/>
        <v>7.4552596367574981</v>
      </c>
      <c r="AF54" s="89">
        <f t="shared" si="18"/>
        <v>5.0025476839158927</v>
      </c>
      <c r="AG54" s="89">
        <f t="shared" si="18"/>
        <v>3.0211449211328052</v>
      </c>
      <c r="AH54" s="89">
        <f t="shared" si="18"/>
        <v>1.5204775322094073</v>
      </c>
      <c r="AI54" s="89">
        <f t="shared" si="18"/>
        <v>0.5101602246228929</v>
      </c>
      <c r="AJ54" s="89">
        <f t="shared" si="18"/>
        <v>0</v>
      </c>
      <c r="AK54" s="89">
        <f t="shared" si="18"/>
        <v>0</v>
      </c>
      <c r="AL54" s="89">
        <f t="shared" si="18"/>
        <v>0</v>
      </c>
      <c r="AM54" s="89">
        <f t="shared" si="18"/>
        <v>0</v>
      </c>
      <c r="AN54" s="89">
        <f t="shared" si="18"/>
        <v>0</v>
      </c>
      <c r="AO54" s="89">
        <f t="shared" si="18"/>
        <v>0</v>
      </c>
    </row>
    <row r="55" spans="3:41" x14ac:dyDescent="0.3">
      <c r="D55" s="45" t="s">
        <v>74</v>
      </c>
      <c r="E55" s="50">
        <f>NPV($E$15,F55:AO55)*(1+$E$15)</f>
        <v>-205.57287657177613</v>
      </c>
      <c r="F55" s="55">
        <f>SUM(F52:F54)</f>
        <v>-56.420122448979583</v>
      </c>
      <c r="G55" s="55">
        <f t="shared" ref="G55:AO55" si="19">SUM(G52:G54)</f>
        <v>-60.2341227265306</v>
      </c>
      <c r="H55" s="55">
        <f t="shared" si="19"/>
        <v>-64.99372425632653</v>
      </c>
      <c r="I55" s="55">
        <f t="shared" si="19"/>
        <v>-70.888047288816324</v>
      </c>
      <c r="J55" s="55">
        <f t="shared" si="19"/>
        <v>-78.144036124538758</v>
      </c>
      <c r="K55" s="55">
        <f t="shared" si="19"/>
        <v>-65.975326060303658</v>
      </c>
      <c r="L55" s="55">
        <f t="shared" si="19"/>
        <v>-53.922672819851492</v>
      </c>
      <c r="M55" s="55">
        <f t="shared" si="19"/>
        <v>-41.988397539657896</v>
      </c>
      <c r="N55" s="55">
        <f t="shared" si="19"/>
        <v>-30.174867778928057</v>
      </c>
      <c r="O55" s="55">
        <f t="shared" si="19"/>
        <v>-18.484498448051262</v>
      </c>
      <c r="P55" s="55">
        <f t="shared" si="19"/>
        <v>-6.9197527556245397</v>
      </c>
      <c r="Q55" s="55">
        <f t="shared" si="19"/>
        <v>-1.125155419314865</v>
      </c>
      <c r="R55" s="55">
        <f t="shared" si="19"/>
        <v>3.593141831306415</v>
      </c>
      <c r="S55" s="55">
        <f t="shared" si="19"/>
        <v>7.0434047691215333</v>
      </c>
      <c r="T55" s="55">
        <f t="shared" si="19"/>
        <v>8.9960228373893827</v>
      </c>
      <c r="U55" s="55">
        <f t="shared" si="19"/>
        <v>9.1759432941371877</v>
      </c>
      <c r="V55" s="55">
        <f t="shared" si="19"/>
        <v>9.3594621600199268</v>
      </c>
      <c r="W55" s="55">
        <f t="shared" si="19"/>
        <v>9.5466514032203378</v>
      </c>
      <c r="X55" s="55">
        <f t="shared" si="19"/>
        <v>9.7375844312847306</v>
      </c>
      <c r="Y55" s="55">
        <f t="shared" si="19"/>
        <v>9.9323361199104312</v>
      </c>
      <c r="Z55" s="55">
        <f t="shared" si="19"/>
        <v>170.73697948284916</v>
      </c>
      <c r="AA55" s="55">
        <f t="shared" si="19"/>
        <v>152.88748511729861</v>
      </c>
      <c r="AB55" s="55">
        <f t="shared" si="19"/>
        <v>135.20136429355236</v>
      </c>
      <c r="AC55" s="55">
        <f t="shared" si="19"/>
        <v>117.68188448244656</v>
      </c>
      <c r="AD55" s="55">
        <f t="shared" si="19"/>
        <v>100.33237850423399</v>
      </c>
      <c r="AE55" s="55">
        <f t="shared" si="19"/>
        <v>83.15624583557252</v>
      </c>
      <c r="AF55" s="55">
        <f t="shared" si="19"/>
        <v>66.156953942653146</v>
      </c>
      <c r="AG55" s="55">
        <f t="shared" si="19"/>
        <v>49.338039640990758</v>
      </c>
      <c r="AH55" s="55">
        <f t="shared" si="19"/>
        <v>32.703110482410473</v>
      </c>
      <c r="AI55" s="55">
        <f t="shared" si="19"/>
        <v>16.255846169773925</v>
      </c>
      <c r="AJ55" s="55">
        <f t="shared" si="19"/>
        <v>0</v>
      </c>
      <c r="AK55" s="55">
        <f t="shared" si="19"/>
        <v>0</v>
      </c>
      <c r="AL55" s="55">
        <f t="shared" si="19"/>
        <v>0</v>
      </c>
      <c r="AM55" s="55">
        <f t="shared" si="19"/>
        <v>0</v>
      </c>
      <c r="AN55" s="55">
        <f t="shared" si="19"/>
        <v>0</v>
      </c>
      <c r="AO55" s="55">
        <f t="shared" si="19"/>
        <v>0</v>
      </c>
    </row>
    <row r="56" spans="3:41" x14ac:dyDescent="0.3">
      <c r="D56" s="95" t="s">
        <v>44</v>
      </c>
      <c r="E56" s="93">
        <f t="shared" si="11"/>
        <v>3208.7054889479364</v>
      </c>
      <c r="F56" s="94">
        <f t="shared" ref="F56" si="20">SUM(F48,F51,F47,F55)</f>
        <v>-56.420122448979583</v>
      </c>
      <c r="G56" s="94">
        <f>SUM(G48,G51,G47,G55)</f>
        <v>-35.509334726530604</v>
      </c>
      <c r="H56" s="94">
        <f t="shared" ref="H56:AO56" si="21">SUM(H48,H51,H47,H55)</f>
        <v>-11.506809456326536</v>
      </c>
      <c r="I56" s="94">
        <f t="shared" si="21"/>
        <v>16.205800871183669</v>
      </c>
      <c r="J56" s="94">
        <f t="shared" si="21"/>
        <v>48.37051326746122</v>
      </c>
      <c r="K56" s="94">
        <f t="shared" si="21"/>
        <v>106.93644601009633</v>
      </c>
      <c r="L56" s="94">
        <f t="shared" si="21"/>
        <v>164.52966999320446</v>
      </c>
      <c r="M56" s="94">
        <f t="shared" si="21"/>
        <v>221.1307310415952</v>
      </c>
      <c r="N56" s="94">
        <f t="shared" si="21"/>
        <v>276.71978589657408</v>
      </c>
      <c r="O56" s="94">
        <f t="shared" si="21"/>
        <v>331.27659443427291</v>
      </c>
      <c r="P56" s="94">
        <f t="shared" si="21"/>
        <v>384.7805117283462</v>
      </c>
      <c r="Q56" s="94">
        <f t="shared" si="21"/>
        <v>415.91986770902326</v>
      </c>
      <c r="R56" s="94">
        <f t="shared" si="21"/>
        <v>442.79609318758725</v>
      </c>
      <c r="S56" s="94">
        <f t="shared" si="21"/>
        <v>464.75373911259197</v>
      </c>
      <c r="T56" s="94">
        <f t="shared" si="21"/>
        <v>481.01021016328133</v>
      </c>
      <c r="U56" s="94">
        <f t="shared" si="21"/>
        <v>490.63041436654709</v>
      </c>
      <c r="V56" s="94">
        <f t="shared" si="21"/>
        <v>500.44302265387796</v>
      </c>
      <c r="W56" s="94">
        <f t="shared" si="21"/>
        <v>510.45188310695556</v>
      </c>
      <c r="X56" s="94">
        <f t="shared" si="21"/>
        <v>520.66092076909467</v>
      </c>
      <c r="Y56" s="94">
        <f t="shared" si="21"/>
        <v>531.07413918447662</v>
      </c>
      <c r="Z56" s="94">
        <f t="shared" si="21"/>
        <v>702.30161860870669</v>
      </c>
      <c r="AA56" s="94">
        <f t="shared" si="21"/>
        <v>624.70162687523577</v>
      </c>
      <c r="AB56" s="94">
        <f t="shared" si="21"/>
        <v>548.65363407084692</v>
      </c>
      <c r="AC56" s="94">
        <f t="shared" si="21"/>
        <v>474.188680174122</v>
      </c>
      <c r="AD56" s="94">
        <f t="shared" si="21"/>
        <v>401.33842596321432</v>
      </c>
      <c r="AE56" s="94">
        <f t="shared" si="21"/>
        <v>330.13516543184005</v>
      </c>
      <c r="AF56" s="94">
        <f t="shared" si="21"/>
        <v>260.61183845359</v>
      </c>
      <c r="AG56" s="94">
        <f t="shared" si="21"/>
        <v>192.80204369952662</v>
      </c>
      <c r="AH56" s="94">
        <f t="shared" si="21"/>
        <v>126.74005181413366</v>
      </c>
      <c r="AI56" s="94">
        <f t="shared" si="21"/>
        <v>62.460818854784485</v>
      </c>
      <c r="AJ56" s="94">
        <f t="shared" si="21"/>
        <v>0</v>
      </c>
      <c r="AK56" s="94">
        <f t="shared" si="21"/>
        <v>0</v>
      </c>
      <c r="AL56" s="94">
        <f t="shared" si="21"/>
        <v>0</v>
      </c>
      <c r="AM56" s="94">
        <f t="shared" si="21"/>
        <v>0</v>
      </c>
      <c r="AN56" s="94">
        <f t="shared" si="21"/>
        <v>0</v>
      </c>
      <c r="AO56" s="94">
        <f t="shared" si="21"/>
        <v>0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63</v>
      </c>
      <c r="E58" s="48">
        <f t="shared" si="11"/>
        <v>-384.22817482300815</v>
      </c>
      <c r="F58" s="49">
        <f t="shared" ref="F58:AO58" si="22">-F8+F56</f>
        <v>-212.90612244897957</v>
      </c>
      <c r="G58" s="49">
        <f t="shared" si="22"/>
        <v>-223.29253472653059</v>
      </c>
      <c r="H58" s="49">
        <f t="shared" si="22"/>
        <v>-236.84664945632653</v>
      </c>
      <c r="I58" s="49">
        <f t="shared" si="22"/>
        <v>-254.20200712881632</v>
      </c>
      <c r="J58" s="49">
        <f t="shared" si="22"/>
        <v>-276.11885633253877</v>
      </c>
      <c r="K58" s="49">
        <f t="shared" si="22"/>
        <v>-224.04271098190361</v>
      </c>
      <c r="L58" s="49">
        <f t="shared" si="22"/>
        <v>-173.06907013863551</v>
      </c>
      <c r="M58" s="49">
        <f t="shared" si="22"/>
        <v>-123.2199838928816</v>
      </c>
      <c r="N58" s="49">
        <f t="shared" si="22"/>
        <v>-74.517943336592282</v>
      </c>
      <c r="O58" s="49">
        <f t="shared" si="22"/>
        <v>-26.98588938355681</v>
      </c>
      <c r="P58" s="49">
        <f t="shared" si="22"/>
        <v>19.352778234159871</v>
      </c>
      <c r="Q58" s="49">
        <f t="shared" si="22"/>
        <v>43.183579544953204</v>
      </c>
      <c r="R58" s="49">
        <f t="shared" si="22"/>
        <v>62.605079260235755</v>
      </c>
      <c r="S58" s="49">
        <f t="shared" si="22"/>
        <v>76.958904906693419</v>
      </c>
      <c r="T58" s="49">
        <f t="shared" si="22"/>
        <v>85.459479273264776</v>
      </c>
      <c r="U58" s="49">
        <f t="shared" si="22"/>
        <v>87.1686688587302</v>
      </c>
      <c r="V58" s="49">
        <f t="shared" si="22"/>
        <v>88.912042235904721</v>
      </c>
      <c r="W58" s="49">
        <f t="shared" si="22"/>
        <v>90.690283080622862</v>
      </c>
      <c r="X58" s="49">
        <f t="shared" si="22"/>
        <v>92.504088742235297</v>
      </c>
      <c r="Y58" s="49">
        <f t="shared" si="22"/>
        <v>94.354170517080036</v>
      </c>
      <c r="Z58" s="49">
        <f t="shared" si="22"/>
        <v>702.30161860870669</v>
      </c>
      <c r="AA58" s="49">
        <f t="shared" si="22"/>
        <v>624.70162687523577</v>
      </c>
      <c r="AB58" s="49">
        <f t="shared" si="22"/>
        <v>548.65363407084692</v>
      </c>
      <c r="AC58" s="49">
        <f t="shared" si="22"/>
        <v>474.188680174122</v>
      </c>
      <c r="AD58" s="49">
        <f t="shared" si="22"/>
        <v>401.33842596321432</v>
      </c>
      <c r="AE58" s="49">
        <f t="shared" si="22"/>
        <v>330.13516543184005</v>
      </c>
      <c r="AF58" s="49">
        <f t="shared" si="22"/>
        <v>260.61183845359</v>
      </c>
      <c r="AG58" s="49">
        <f t="shared" si="22"/>
        <v>192.80204369952662</v>
      </c>
      <c r="AH58" s="49">
        <f t="shared" si="22"/>
        <v>126.74005181413366</v>
      </c>
      <c r="AI58" s="49">
        <f t="shared" si="22"/>
        <v>62.460818854784485</v>
      </c>
      <c r="AJ58" s="49">
        <f t="shared" si="22"/>
        <v>0</v>
      </c>
      <c r="AK58" s="49">
        <f t="shared" si="22"/>
        <v>0</v>
      </c>
      <c r="AL58" s="49">
        <f t="shared" si="22"/>
        <v>0</v>
      </c>
      <c r="AM58" s="49">
        <f t="shared" si="22"/>
        <v>0</v>
      </c>
      <c r="AN58" s="49">
        <f t="shared" si="22"/>
        <v>0</v>
      </c>
      <c r="AO58" s="49">
        <f t="shared" si="22"/>
        <v>0</v>
      </c>
    </row>
    <row r="59" spans="3:41" x14ac:dyDescent="0.3">
      <c r="C59" s="34"/>
      <c r="D59" s="34" t="s">
        <v>45</v>
      </c>
      <c r="F59" s="49">
        <f>F22</f>
        <v>156.48599999999999</v>
      </c>
      <c r="G59" s="49">
        <f t="shared" ref="G59:AO59" si="23">G22</f>
        <v>328.62059999999997</v>
      </c>
      <c r="H59" s="49">
        <f t="shared" si="23"/>
        <v>519.53351999999995</v>
      </c>
      <c r="I59" s="49">
        <f t="shared" si="23"/>
        <v>732.98042399999986</v>
      </c>
      <c r="J59" s="49">
        <f t="shared" si="23"/>
        <v>973.46810879999975</v>
      </c>
      <c r="K59" s="49">
        <f t="shared" si="23"/>
        <v>1187.9966440319995</v>
      </c>
      <c r="L59" s="49">
        <f t="shared" si="23"/>
        <v>1376.0468467046396</v>
      </c>
      <c r="M59" s="49">
        <f t="shared" si="23"/>
        <v>1537.0891501667325</v>
      </c>
      <c r="N59" s="49">
        <f t="shared" si="23"/>
        <v>1670.5833964340673</v>
      </c>
      <c r="O59" s="49">
        <f t="shared" si="23"/>
        <v>1775.9786243627486</v>
      </c>
      <c r="P59" s="49">
        <f t="shared" si="23"/>
        <v>1852.7128535860036</v>
      </c>
      <c r="Q59" s="49">
        <f t="shared" si="23"/>
        <v>1915.8614641297236</v>
      </c>
      <c r="R59" s="49">
        <f t="shared" si="23"/>
        <v>1967.969491620318</v>
      </c>
      <c r="S59" s="49">
        <f t="shared" si="23"/>
        <v>2012.1962219967245</v>
      </c>
      <c r="T59" s="49">
        <f t="shared" si="23"/>
        <v>2052.4401464366592</v>
      </c>
      <c r="U59" s="49">
        <f t="shared" si="23"/>
        <v>2093.4889493653927</v>
      </c>
      <c r="V59" s="49">
        <f t="shared" si="23"/>
        <v>2135.3587283527008</v>
      </c>
      <c r="W59" s="49">
        <f t="shared" si="23"/>
        <v>2178.065902919755</v>
      </c>
      <c r="X59" s="49">
        <f t="shared" si="23"/>
        <v>2221.62722097815</v>
      </c>
      <c r="Y59" s="49">
        <f t="shared" si="23"/>
        <v>2266.0597653977134</v>
      </c>
      <c r="Z59" s="49">
        <f t="shared" si="23"/>
        <v>1865.9265926649232</v>
      </c>
      <c r="AA59" s="49">
        <f t="shared" si="23"/>
        <v>1502.3361932815517</v>
      </c>
      <c r="AB59" s="49">
        <f t="shared" si="23"/>
        <v>1176.0194227145871</v>
      </c>
      <c r="AC59" s="49">
        <f t="shared" si="23"/>
        <v>887.72175354035767</v>
      </c>
      <c r="AD59" s="49">
        <f t="shared" si="23"/>
        <v>638.20356778671817</v>
      </c>
      <c r="AE59" s="49">
        <f t="shared" si="23"/>
        <v>428.24045512208028</v>
      </c>
      <c r="AF59" s="49">
        <f t="shared" si="23"/>
        <v>258.6235170082241</v>
      </c>
      <c r="AG59" s="49">
        <f t="shared" si="23"/>
        <v>130.15967693616523</v>
      </c>
      <c r="AH59" s="49">
        <f t="shared" si="23"/>
        <v>43.671996866739619</v>
      </c>
      <c r="AI59" s="49">
        <f t="shared" si="23"/>
        <v>0</v>
      </c>
      <c r="AJ59" s="49">
        <f t="shared" si="23"/>
        <v>0</v>
      </c>
      <c r="AK59" s="49">
        <f t="shared" si="23"/>
        <v>0</v>
      </c>
      <c r="AL59" s="49">
        <f t="shared" si="23"/>
        <v>0</v>
      </c>
      <c r="AM59" s="49">
        <f t="shared" si="23"/>
        <v>0</v>
      </c>
      <c r="AN59" s="49">
        <f t="shared" si="23"/>
        <v>0</v>
      </c>
      <c r="AO59" s="49">
        <f t="shared" si="23"/>
        <v>0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13E5-8B71-4E23-B8F8-7CC38CADDF28}">
  <dimension ref="A1:AO67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2" width="9.2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65</v>
      </c>
      <c r="D1" s="40"/>
    </row>
    <row r="2" spans="1:41" x14ac:dyDescent="0.3">
      <c r="A2" s="40" t="s">
        <v>76</v>
      </c>
      <c r="D2" s="40"/>
    </row>
    <row r="3" spans="1:41" x14ac:dyDescent="0.3">
      <c r="D3" s="59" t="s">
        <v>75</v>
      </c>
      <c r="E3" s="58" t="s">
        <v>56</v>
      </c>
      <c r="F3" s="57"/>
      <c r="G3" s="101" t="s">
        <v>38</v>
      </c>
      <c r="H3" s="57"/>
      <c r="I3" s="68" t="s">
        <v>57</v>
      </c>
      <c r="J3" s="78"/>
      <c r="K3" s="57"/>
      <c r="L3" s="83" t="s">
        <v>43</v>
      </c>
      <c r="M3" s="57"/>
    </row>
    <row r="4" spans="1:41" x14ac:dyDescent="0.3">
      <c r="A4" s="40"/>
      <c r="E4" s="58" t="s">
        <v>37</v>
      </c>
      <c r="F4" s="57"/>
      <c r="G4" s="101">
        <v>20</v>
      </c>
      <c r="H4" s="57" t="s">
        <v>34</v>
      </c>
      <c r="I4" s="68" t="s">
        <v>42</v>
      </c>
      <c r="J4" s="78"/>
      <c r="K4" s="57"/>
      <c r="L4" s="101">
        <v>5</v>
      </c>
      <c r="M4" s="57" t="s">
        <v>34</v>
      </c>
    </row>
    <row r="5" spans="1:41" x14ac:dyDescent="0.3">
      <c r="D5" s="40"/>
    </row>
    <row r="6" spans="1:41" x14ac:dyDescent="0.3">
      <c r="B6" s="41" t="s">
        <v>35</v>
      </c>
    </row>
    <row r="7" spans="1:41" x14ac:dyDescent="0.3">
      <c r="C7" s="40" t="s">
        <v>10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59</v>
      </c>
      <c r="F8" s="42">
        <f>'Portfolio$'!E11/10^6</f>
        <v>156.48599999999999</v>
      </c>
      <c r="G8" s="42">
        <f>'Portfolio$'!F11/10^6</f>
        <v>187.78319999999999</v>
      </c>
      <c r="H8" s="42">
        <f>'Portfolio$'!G11/10^6</f>
        <v>225.33984000000001</v>
      </c>
      <c r="I8" s="42">
        <f>'Portfolio$'!H11/10^6</f>
        <v>270.40780799999999</v>
      </c>
      <c r="J8" s="42">
        <f>'Portfolio$'!I11/10^6</f>
        <v>324.48936959999997</v>
      </c>
      <c r="K8" s="42">
        <f>J8*1.02</f>
        <v>330.97915699199996</v>
      </c>
      <c r="L8" s="42">
        <f t="shared" ref="L8:Y8" si="1">K8*1.02</f>
        <v>337.59874013183997</v>
      </c>
      <c r="M8" s="42">
        <f t="shared" si="1"/>
        <v>344.3507149344768</v>
      </c>
      <c r="N8" s="42">
        <f t="shared" si="1"/>
        <v>351.23772923316636</v>
      </c>
      <c r="O8" s="42">
        <f t="shared" si="1"/>
        <v>358.26248381782972</v>
      </c>
      <c r="P8" s="42">
        <f t="shared" si="1"/>
        <v>365.42773349418633</v>
      </c>
      <c r="Q8" s="42">
        <f t="shared" si="1"/>
        <v>372.73628816407006</v>
      </c>
      <c r="R8" s="42">
        <f t="shared" si="1"/>
        <v>380.19101392735149</v>
      </c>
      <c r="S8" s="42">
        <f t="shared" si="1"/>
        <v>387.79483420589855</v>
      </c>
      <c r="T8" s="42">
        <f t="shared" si="1"/>
        <v>395.55073089001655</v>
      </c>
      <c r="U8" s="42">
        <f t="shared" si="1"/>
        <v>403.46174550781689</v>
      </c>
      <c r="V8" s="42">
        <f t="shared" si="1"/>
        <v>411.53098041797324</v>
      </c>
      <c r="W8" s="42">
        <f t="shared" si="1"/>
        <v>419.7616000263327</v>
      </c>
      <c r="X8" s="42">
        <f t="shared" si="1"/>
        <v>428.15683202685938</v>
      </c>
      <c r="Y8" s="42">
        <f t="shared" si="1"/>
        <v>436.71996866739659</v>
      </c>
    </row>
    <row r="9" spans="1:41" s="3" customFormat="1" ht="21" x14ac:dyDescent="0.25">
      <c r="B9" s="62"/>
      <c r="C9" s="60" t="s">
        <v>36</v>
      </c>
      <c r="F9" s="38" t="s">
        <v>18</v>
      </c>
      <c r="G9" s="39" t="s">
        <v>68</v>
      </c>
      <c r="H9" s="39" t="s">
        <v>54</v>
      </c>
      <c r="I9" s="63"/>
      <c r="J9" s="39" t="s">
        <v>69</v>
      </c>
      <c r="K9" s="39" t="s">
        <v>54</v>
      </c>
    </row>
    <row r="10" spans="1:41" x14ac:dyDescent="0.3">
      <c r="D10" s="34" t="s">
        <v>16</v>
      </c>
      <c r="F10" s="103">
        <v>0.64</v>
      </c>
      <c r="G10" s="104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17</v>
      </c>
      <c r="E11" s="45"/>
      <c r="F11" s="105">
        <v>0.36</v>
      </c>
      <c r="G11" s="106">
        <v>0.09</v>
      </c>
      <c r="H11" s="46">
        <f t="shared" ref="H11" si="2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43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39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40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60</v>
      </c>
      <c r="E15" s="102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61</v>
      </c>
      <c r="E16" s="108">
        <f>L4</f>
        <v>5</v>
      </c>
      <c r="F16" s="47" t="s">
        <v>34</v>
      </c>
      <c r="G16" s="44"/>
      <c r="H16" s="44"/>
      <c r="I16" s="35"/>
      <c r="J16" s="35"/>
    </row>
    <row r="17" spans="2:41" x14ac:dyDescent="0.3">
      <c r="B17" s="41" t="s">
        <v>62</v>
      </c>
      <c r="E17" s="35"/>
    </row>
    <row r="18" spans="2:41" x14ac:dyDescent="0.3">
      <c r="E18" s="61" t="s">
        <v>55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51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52</v>
      </c>
    </row>
    <row r="21" spans="2:41" x14ac:dyDescent="0.3">
      <c r="D21" s="34" t="s">
        <v>53</v>
      </c>
      <c r="E21" s="48">
        <f>NPV($E$15,F21:AO21)*(1+$E$15)</f>
        <v>3592.9336637709434</v>
      </c>
      <c r="F21" s="49">
        <f t="shared" ref="F21:Y21" si="5">F8-F19</f>
        <v>156.48599999999999</v>
      </c>
      <c r="G21" s="49">
        <f t="shared" si="5"/>
        <v>187.78319999999999</v>
      </c>
      <c r="H21" s="49">
        <f t="shared" si="5"/>
        <v>225.33984000000001</v>
      </c>
      <c r="I21" s="49">
        <f t="shared" si="5"/>
        <v>270.40780799999999</v>
      </c>
      <c r="J21" s="49">
        <f t="shared" si="5"/>
        <v>324.48936959999997</v>
      </c>
      <c r="K21" s="49">
        <f t="shared" si="5"/>
        <v>330.97915699199996</v>
      </c>
      <c r="L21" s="49">
        <f t="shared" si="5"/>
        <v>337.59874013183997</v>
      </c>
      <c r="M21" s="49">
        <f t="shared" si="5"/>
        <v>344.3507149344768</v>
      </c>
      <c r="N21" s="49">
        <f t="shared" si="5"/>
        <v>351.23772923316636</v>
      </c>
      <c r="O21" s="49">
        <f t="shared" si="5"/>
        <v>358.26248381782972</v>
      </c>
      <c r="P21" s="49">
        <f t="shared" si="5"/>
        <v>365.42773349418633</v>
      </c>
      <c r="Q21" s="49">
        <f t="shared" si="5"/>
        <v>372.73628816407006</v>
      </c>
      <c r="R21" s="49">
        <f t="shared" si="5"/>
        <v>380.19101392735149</v>
      </c>
      <c r="S21" s="49">
        <f t="shared" si="5"/>
        <v>387.79483420589855</v>
      </c>
      <c r="T21" s="49">
        <f t="shared" si="5"/>
        <v>395.55073089001655</v>
      </c>
      <c r="U21" s="49">
        <f t="shared" si="5"/>
        <v>403.46174550781689</v>
      </c>
      <c r="V21" s="49">
        <f t="shared" si="5"/>
        <v>411.53098041797324</v>
      </c>
      <c r="W21" s="49">
        <f t="shared" si="5"/>
        <v>419.7616000263327</v>
      </c>
      <c r="X21" s="49">
        <f t="shared" si="5"/>
        <v>428.15683202685938</v>
      </c>
      <c r="Y21" s="49">
        <f t="shared" si="5"/>
        <v>436.71996866739659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64</v>
      </c>
      <c r="E22" s="48"/>
      <c r="F22" s="49">
        <f t="shared" ref="F22:AO22" si="6">E22+F21-F44</f>
        <v>156.48599999999999</v>
      </c>
      <c r="G22" s="49">
        <f t="shared" si="6"/>
        <v>312.97199999999998</v>
      </c>
      <c r="H22" s="49">
        <f t="shared" si="6"/>
        <v>469.45799999999997</v>
      </c>
      <c r="I22" s="49">
        <f t="shared" si="6"/>
        <v>625.94399999999996</v>
      </c>
      <c r="J22" s="49">
        <f t="shared" si="6"/>
        <v>782.42999999999984</v>
      </c>
      <c r="K22" s="49">
        <f t="shared" si="6"/>
        <v>880.5079134719997</v>
      </c>
      <c r="L22" s="49">
        <f t="shared" si="6"/>
        <v>950.30677868543967</v>
      </c>
      <c r="M22" s="49">
        <f t="shared" si="6"/>
        <v>996.89451067514847</v>
      </c>
      <c r="N22" s="49">
        <f t="shared" si="6"/>
        <v>1026.5670819766515</v>
      </c>
      <c r="O22" s="49">
        <f t="shared" si="6"/>
        <v>1047.0984236161844</v>
      </c>
      <c r="P22" s="49">
        <f t="shared" si="6"/>
        <v>1068.040392088508</v>
      </c>
      <c r="Q22" s="49">
        <f t="shared" si="6"/>
        <v>1089.4011999302782</v>
      </c>
      <c r="R22" s="49">
        <f t="shared" si="6"/>
        <v>1111.1892239288838</v>
      </c>
      <c r="S22" s="49">
        <f t="shared" si="6"/>
        <v>1133.4130084074616</v>
      </c>
      <c r="T22" s="49">
        <f t="shared" si="6"/>
        <v>1156.0812685756109</v>
      </c>
      <c r="U22" s="49">
        <f t="shared" si="6"/>
        <v>1179.2028939471234</v>
      </c>
      <c r="V22" s="49">
        <f t="shared" si="6"/>
        <v>1202.7869518260659</v>
      </c>
      <c r="W22" s="49">
        <f t="shared" si="6"/>
        <v>1226.8426908625872</v>
      </c>
      <c r="X22" s="49">
        <f t="shared" si="6"/>
        <v>1251.379544679839</v>
      </c>
      <c r="Y22" s="49">
        <f t="shared" si="6"/>
        <v>1276.4071355734359</v>
      </c>
      <c r="Z22" s="49">
        <f t="shared" si="6"/>
        <v>856.4809102441601</v>
      </c>
      <c r="AA22" s="49">
        <f t="shared" si="6"/>
        <v>517.24703401644774</v>
      </c>
      <c r="AB22" s="49">
        <f t="shared" si="6"/>
        <v>260.31935387233</v>
      </c>
      <c r="AC22" s="49">
        <f t="shared" si="6"/>
        <v>87.343993733478783</v>
      </c>
      <c r="AD22" s="49">
        <f t="shared" si="6"/>
        <v>-5.4001247917767614E-13</v>
      </c>
      <c r="AE22" s="49">
        <f t="shared" si="6"/>
        <v>-5.4001247917767614E-13</v>
      </c>
      <c r="AF22" s="49">
        <f t="shared" si="6"/>
        <v>-5.4001247917767614E-13</v>
      </c>
      <c r="AG22" s="49">
        <f t="shared" si="6"/>
        <v>-5.4001247917767614E-13</v>
      </c>
      <c r="AH22" s="49">
        <f t="shared" si="6"/>
        <v>-5.4001247917767614E-13</v>
      </c>
      <c r="AI22" s="49">
        <f t="shared" si="6"/>
        <v>-5.4001247917767614E-13</v>
      </c>
      <c r="AJ22" s="49">
        <f t="shared" si="6"/>
        <v>-5.4001247917767614E-13</v>
      </c>
      <c r="AK22" s="49">
        <f t="shared" si="6"/>
        <v>-5.4001247917767614E-13</v>
      </c>
      <c r="AL22" s="49">
        <f t="shared" si="6"/>
        <v>-5.4001247917767614E-13</v>
      </c>
      <c r="AM22" s="49">
        <f t="shared" si="6"/>
        <v>-5.4001247917767614E-13</v>
      </c>
      <c r="AN22" s="49">
        <f t="shared" si="6"/>
        <v>-5.4001247917767614E-13</v>
      </c>
      <c r="AO22" s="49">
        <f t="shared" si="6"/>
        <v>-5.4001247917767614E-13</v>
      </c>
    </row>
    <row r="23" spans="2:41" x14ac:dyDescent="0.3">
      <c r="C23" s="40" t="s">
        <v>41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11</v>
      </c>
      <c r="E24" s="48">
        <f>NPV($E$15,F24:AO24)*(1+$E$15)</f>
        <v>137.38366413508371</v>
      </c>
      <c r="F24" s="49"/>
      <c r="G24" s="49">
        <f>IF(G$18-F$18&lt;=$E$16,F$21/$E$16,0)</f>
        <v>31.297199999999997</v>
      </c>
      <c r="H24" s="49">
        <f>IF(H$18-F$18&lt;=$E$16,F$21/$E$16,0)</f>
        <v>31.297199999999997</v>
      </c>
      <c r="I24" s="49">
        <f>IF(I$18-F$18&lt;=$E$16,F$21/$E$16,0)</f>
        <v>31.297199999999997</v>
      </c>
      <c r="J24" s="49">
        <f>IF(J$18-F$18&lt;=$E$16,F$21/$E$16,0)</f>
        <v>31.297199999999997</v>
      </c>
      <c r="K24" s="49">
        <f>IF(K$18-F$18&lt;=$E$16,F$21/$E$16,0)</f>
        <v>31.297199999999997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12</v>
      </c>
      <c r="E25" s="48">
        <f t="shared" ref="E25:E44" si="7">NPV($E$15,F25:AO25)*(1+$E$15)</f>
        <v>164.86039696210048</v>
      </c>
      <c r="F25" s="49"/>
      <c r="G25" s="49"/>
      <c r="H25" s="49">
        <f>IF(H$18-G$18&lt;=$E$16,G$21/$E$16,0)</f>
        <v>37.556640000000002</v>
      </c>
      <c r="I25" s="49">
        <f>IF(I$18-G$18&lt;=$E$16,G$21/$E$16,0)</f>
        <v>37.556640000000002</v>
      </c>
      <c r="J25" s="49">
        <f>IF(J$18-G$18&lt;=$E$16,G$21/$E$16,0)</f>
        <v>37.556640000000002</v>
      </c>
      <c r="K25" s="49">
        <f>IF(K$18-G$18&lt;=$E$16,G$21/$E$16,0)</f>
        <v>37.556640000000002</v>
      </c>
      <c r="L25" s="49">
        <f>IF(L$18-G$18&lt;=$E$16,G$21/$E$16,0)</f>
        <v>37.556640000000002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13</v>
      </c>
      <c r="E26" s="48">
        <f t="shared" si="7"/>
        <v>197.83247635452057</v>
      </c>
      <c r="F26" s="49"/>
      <c r="G26" s="49"/>
      <c r="H26" s="49"/>
      <c r="I26" s="49">
        <f>IF(I$18-H$18&lt;=$E$16,H$21/$E$16,0)</f>
        <v>45.067968</v>
      </c>
      <c r="J26" s="49">
        <f>IF(J$18-H$18&lt;=$E$16,H$21/$E$16,0)</f>
        <v>45.067968</v>
      </c>
      <c r="K26" s="49">
        <f>IF(K$18-H$18&lt;=$E$16,H$21/$E$16,0)</f>
        <v>45.067968</v>
      </c>
      <c r="L26" s="49">
        <f>IF(L$18-H$18&lt;=$E$16,H$21/$E$16,0)</f>
        <v>45.067968</v>
      </c>
      <c r="M26" s="49">
        <f>IF(M$18-H$18&lt;=$E$16,H$21/$E$16,0)</f>
        <v>45.067968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14</v>
      </c>
      <c r="E27" s="48">
        <f t="shared" si="7"/>
        <v>237.39897162542465</v>
      </c>
      <c r="F27" s="49"/>
      <c r="G27" s="49"/>
      <c r="H27" s="49"/>
      <c r="I27" s="49"/>
      <c r="J27" s="49">
        <f>IF(J$18-I$18&lt;=$E$16,I$21/$E$16,0)</f>
        <v>54.081561600000001</v>
      </c>
      <c r="K27" s="49">
        <f>IF(K$18-I$18&lt;=$E$16,I$21/$E$16,0)</f>
        <v>54.081561600000001</v>
      </c>
      <c r="L27" s="49">
        <f>IF(L$18-I$18&lt;=$E$16,I$21/$E$16,0)</f>
        <v>54.081561600000001</v>
      </c>
      <c r="M27" s="49">
        <f>IF(M$18-I$18&lt;=$E$16,I$21/$E$16,0)</f>
        <v>54.081561600000001</v>
      </c>
      <c r="N27" s="49">
        <f>IF(N$18-I$18&lt;=$E$16,I$21/$E$16,0)</f>
        <v>54.081561600000001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15</v>
      </c>
      <c r="E28" s="52">
        <f t="shared" si="7"/>
        <v>284.8787659505096</v>
      </c>
      <c r="F28" s="53"/>
      <c r="G28" s="53"/>
      <c r="H28" s="53"/>
      <c r="I28" s="53"/>
      <c r="J28" s="53"/>
      <c r="K28" s="49">
        <f>IF(K$18-J$18&lt;=$E$16,J$21/$E$16,0)</f>
        <v>64.897873919999995</v>
      </c>
      <c r="L28" s="49">
        <f>IF(L$18-J$18&lt;=$E$16,J$21/$E$16,0)</f>
        <v>64.897873919999995</v>
      </c>
      <c r="M28" s="49">
        <f>IF(M$18-J$18&lt;=$E$16,J$21/$E$16,0)</f>
        <v>64.897873919999995</v>
      </c>
      <c r="N28" s="49">
        <f>IF(N$18-J$18&lt;=$E$16,J$21/$E$16,0)</f>
        <v>64.897873919999995</v>
      </c>
      <c r="O28" s="49">
        <f>IF(O$18-J$18&lt;=$E$16,J$21/$E$16,0)</f>
        <v>64.897873919999995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19</v>
      </c>
      <c r="E29" s="52">
        <f t="shared" si="7"/>
        <v>290.57634126951973</v>
      </c>
      <c r="F29" s="53"/>
      <c r="G29" s="53"/>
      <c r="H29" s="53"/>
      <c r="I29" s="53"/>
      <c r="J29" s="53"/>
      <c r="K29" s="42"/>
      <c r="L29" s="49">
        <f>IF(L$18-K$18&lt;=$E$16,K$21/$E$16,0)</f>
        <v>66.195831398399989</v>
      </c>
      <c r="M29" s="49">
        <f>IF(M$18-K$18&lt;=$E$16,K$21/$E$16,0)</f>
        <v>66.195831398399989</v>
      </c>
      <c r="N29" s="49">
        <f>IF(N$18-K$18&lt;=$E$16,K$21/$E$16,0)</f>
        <v>66.195831398399989</v>
      </c>
      <c r="O29" s="49">
        <f>IF(O$18-K$18&lt;=$E$16,K$21/$E$16,0)</f>
        <v>66.195831398399989</v>
      </c>
      <c r="P29" s="49">
        <f>IF(P$18-K$18&lt;=$E$16,K$21/$E$16,0)</f>
        <v>66.195831398399989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20</v>
      </c>
      <c r="E30" s="52">
        <f t="shared" si="7"/>
        <v>296.38786809491023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67.519748026367992</v>
      </c>
      <c r="N30" s="49">
        <f>IF(N$18-L$18&lt;=$E$16,L$21/$E$16,0)</f>
        <v>67.519748026367992</v>
      </c>
      <c r="O30" s="49">
        <f>IF(O$18-L$18&lt;=$E$16,L$21/$E$16,0)</f>
        <v>67.519748026367992</v>
      </c>
      <c r="P30" s="49">
        <f>IF(P$18-L$18&lt;=$E$16,L$21/$E$16,0)</f>
        <v>67.519748026367992</v>
      </c>
      <c r="Q30" s="49">
        <f>IF(Q$18-L$18&lt;=$E$16,L$21/$E$16,0)</f>
        <v>67.519748026367992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21</v>
      </c>
      <c r="E31" s="52">
        <f t="shared" si="7"/>
        <v>302.31562545680839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68.87014298689536</v>
      </c>
      <c r="O31" s="49">
        <f>IF(O$18-M$18&lt;=$E$16,M$21/$E$16,0)</f>
        <v>68.87014298689536</v>
      </c>
      <c r="P31" s="49">
        <f>IF(P$18-M$18&lt;=$E$16,M$21/$E$16,0)</f>
        <v>68.87014298689536</v>
      </c>
      <c r="Q31" s="49">
        <f>IF(Q$18-M$18&lt;=$E$16,M$21/$E$16,0)</f>
        <v>68.87014298689536</v>
      </c>
      <c r="R31" s="49">
        <f>IF(R$18-M$18&lt;=$E$16,M$21/$E$16,0)</f>
        <v>68.87014298689536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22</v>
      </c>
      <c r="E32" s="52">
        <f t="shared" si="7"/>
        <v>308.36193796594461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70.247545846633273</v>
      </c>
      <c r="P32" s="49">
        <f>IF(P$18-N$18&lt;=$E$16,N$21/$E$16,0)</f>
        <v>70.247545846633273</v>
      </c>
      <c r="Q32" s="49">
        <f>IF(Q$18-N$18&lt;=$E$16,N$21/$E$16,0)</f>
        <v>70.247545846633273</v>
      </c>
      <c r="R32" s="49">
        <f>IF(R$18-N$18&lt;=$E$16,N$21/$E$16,0)</f>
        <v>70.247545846633273</v>
      </c>
      <c r="S32" s="49">
        <f>IF(S$18-N$18&lt;=$E$16,N$21/$E$16,0)</f>
        <v>70.247545846633273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23</v>
      </c>
      <c r="E33" s="52">
        <f t="shared" si="7"/>
        <v>314.52917672526354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71.652496763565949</v>
      </c>
      <c r="Q33" s="49">
        <f>IF(Q$18-O$18&lt;=$E$16,O$21/$E$16,0)</f>
        <v>71.652496763565949</v>
      </c>
      <c r="R33" s="49">
        <f>IF(R$18-O$18&lt;=$E$16,O$21/$E$16,0)</f>
        <v>71.652496763565949</v>
      </c>
      <c r="S33" s="49">
        <f>IF(S$18-O$18&lt;=$E$16,O$21/$E$16,0)</f>
        <v>71.652496763565949</v>
      </c>
      <c r="T33" s="49">
        <f>IF(T$18-O$18&lt;=$E$16,O$21/$E$16,0)</f>
        <v>71.652496763565949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24</v>
      </c>
      <c r="E34" s="52">
        <f t="shared" si="7"/>
        <v>320.81976025976883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73.085546698837263</v>
      </c>
      <c r="R34" s="49">
        <f>IF(R$18-P$18&lt;=$E$16,P$21/$E$16,0)</f>
        <v>73.085546698837263</v>
      </c>
      <c r="S34" s="49">
        <f>IF(S$18-P$18&lt;=$E$16,P$21/$E$16,0)</f>
        <v>73.085546698837263</v>
      </c>
      <c r="T34" s="49">
        <f>IF(T$18-P$18&lt;=$E$16,P$21/$E$16,0)</f>
        <v>73.085546698837263</v>
      </c>
      <c r="U34" s="49">
        <f>IF(U$18-P$18&lt;=$E$16,P$21/$E$16,0)</f>
        <v>73.085546698837263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25</v>
      </c>
      <c r="E35" s="52">
        <f t="shared" si="7"/>
        <v>327.23615546496416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74.547257632814009</v>
      </c>
      <c r="S35" s="49">
        <f>IF(S$18-Q$18&lt;=$E$16,Q$21/$E$16,0)</f>
        <v>74.547257632814009</v>
      </c>
      <c r="T35" s="49">
        <f>IF(T$18-Q$18&lt;=$E$16,Q$21/$E$16,0)</f>
        <v>74.547257632814009</v>
      </c>
      <c r="U35" s="49">
        <f>IF(U$18-Q$18&lt;=$E$16,Q$21/$E$16,0)</f>
        <v>74.547257632814009</v>
      </c>
      <c r="V35" s="49">
        <f>IF(V$18-Q$18&lt;=$E$16,Q$21/$E$16,0)</f>
        <v>74.547257632814009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26</v>
      </c>
      <c r="E36" s="52">
        <f t="shared" si="7"/>
        <v>333.78087857426345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76.038202785470304</v>
      </c>
      <c r="T36" s="49">
        <f>IF(T$18-R$18&lt;=$E$16,R$21/$E$16,0)</f>
        <v>76.038202785470304</v>
      </c>
      <c r="U36" s="49">
        <f>IF(U$18-R$18&lt;=$E$16,R$21/$E$16,0)</f>
        <v>76.038202785470304</v>
      </c>
      <c r="V36" s="49">
        <f>IF(V$18-R$18&lt;=$E$16,R$21/$E$16,0)</f>
        <v>76.038202785470304</v>
      </c>
      <c r="W36" s="49">
        <f>IF(W$18-R$18&lt;=$E$16,R$21/$E$16,0)</f>
        <v>76.038202785470304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27</v>
      </c>
      <c r="E37" s="52">
        <f t="shared" si="7"/>
        <v>340.45649614574882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77.558966841179711</v>
      </c>
      <c r="U37" s="49">
        <f>IF(U$18-S$18&lt;=$E$16,S$21/$E$16,0)</f>
        <v>77.558966841179711</v>
      </c>
      <c r="V37" s="49">
        <f>IF(V$18-S$18&lt;=$E$16,S$21/$E$16,0)</f>
        <v>77.558966841179711</v>
      </c>
      <c r="W37" s="49">
        <f>IF(W$18-S$18&lt;=$E$16,S$21/$E$16,0)</f>
        <v>77.558966841179711</v>
      </c>
      <c r="X37" s="49">
        <f>IF(X$18-S$18&lt;=$E$16,S$21/$E$16,0)</f>
        <v>77.558966841179711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28</v>
      </c>
      <c r="E38" s="52">
        <f t="shared" si="7"/>
        <v>347.26562606866378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79.110146178003305</v>
      </c>
      <c r="V38" s="49">
        <f>IF(V$18-T$18&lt;=$E$16,T$21/$E$16,0)</f>
        <v>79.110146178003305</v>
      </c>
      <c r="W38" s="49">
        <f>IF(W$18-T$18&lt;=$E$16,T$21/$E$16,0)</f>
        <v>79.110146178003305</v>
      </c>
      <c r="X38" s="49">
        <f>IF(X$18-T$18&lt;=$E$16,T$21/$E$16,0)</f>
        <v>79.110146178003305</v>
      </c>
      <c r="Y38" s="49">
        <f>IF(Y$18-T$18&lt;=$E$16,T$21/$E$16,0)</f>
        <v>79.110146178003305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29</v>
      </c>
      <c r="E39" s="52">
        <f t="shared" si="7"/>
        <v>354.21093859003707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80.69234910156338</v>
      </c>
      <c r="W39" s="49">
        <f>IF(W$18-U$18&lt;=$E$16,U$21/$E$16,0)</f>
        <v>80.69234910156338</v>
      </c>
      <c r="X39" s="49">
        <f>IF(X$18-U$18&lt;=$E$16,U$21/$E$16,0)</f>
        <v>80.69234910156338</v>
      </c>
      <c r="Y39" s="49">
        <f>IF(Y$18-U$18&lt;=$E$16,U$21/$E$16,0)</f>
        <v>80.69234910156338</v>
      </c>
      <c r="Z39" s="49">
        <f>IF(Z$18-U$18&lt;=$E$16,U$21/$E$16,0)</f>
        <v>80.69234910156338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30</v>
      </c>
      <c r="E40" s="52">
        <f t="shared" si="7"/>
        <v>361.29515736183782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82.306196083594642</v>
      </c>
      <c r="X40" s="49">
        <f>IF(X$18-V$18&lt;=$E$16,V$21/$E$16,0)</f>
        <v>82.306196083594642</v>
      </c>
      <c r="Y40" s="49">
        <f>IF(Y$18-V$18&lt;=$E$16,V$21/$E$16,0)</f>
        <v>82.306196083594642</v>
      </c>
      <c r="Z40" s="49">
        <f>IF(Z$18-V$18&lt;=$E$16,V$21/$E$16,0)</f>
        <v>82.306196083594642</v>
      </c>
      <c r="AA40" s="49">
        <f>IF(AA$18-V$18&lt;=$E$16,V$21/$E$16,0)</f>
        <v>82.306196083594642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31</v>
      </c>
      <c r="E41" s="52">
        <f t="shared" si="7"/>
        <v>368.52106050907457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83.952320005266543</v>
      </c>
      <c r="Y41" s="49">
        <f>IF(Y$18-W$18&lt;=$E$16,W$21/$E$16,0)</f>
        <v>83.952320005266543</v>
      </c>
      <c r="Z41" s="49">
        <f>IF(Z$18-W$18&lt;=$E$16,W$21/$E$16,0)</f>
        <v>83.952320005266543</v>
      </c>
      <c r="AA41" s="49">
        <f>IF(AA$18-W$18&lt;=$E$16,W$21/$E$16,0)</f>
        <v>83.952320005266543</v>
      </c>
      <c r="AB41" s="49">
        <f>IF(AB$18-W$18&lt;=$E$16,W$21/$E$16,0)</f>
        <v>83.952320005266543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32</v>
      </c>
      <c r="E42" s="52">
        <f t="shared" si="7"/>
        <v>375.89148171925609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85.631366405371878</v>
      </c>
      <c r="Z42" s="49">
        <f>IF(Z$18-X$18&lt;=$E$16,X$21/$E$16,0)</f>
        <v>85.631366405371878</v>
      </c>
      <c r="AA42" s="49">
        <f>IF(AA$18-X$18&lt;=$E$16,X$21/$E$16,0)</f>
        <v>85.631366405371878</v>
      </c>
      <c r="AB42" s="49">
        <f>IF(AB$18-X$18&lt;=$E$16,X$21/$E$16,0)</f>
        <v>85.631366405371878</v>
      </c>
      <c r="AC42" s="49">
        <f>IF(AC$18-X$18&lt;=$E$16,X$21/$E$16,0)</f>
        <v>85.631366405371878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33</v>
      </c>
      <c r="E43" s="50">
        <f t="shared" si="7"/>
        <v>383.40931135364121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87.343993733479323</v>
      </c>
      <c r="AA43" s="54">
        <f>IF(AA$18-Y$18&lt;=$E$16,Y$21/$E$16,0)</f>
        <v>87.343993733479323</v>
      </c>
      <c r="AB43" s="54">
        <f>IF(AB$18-Y$18&lt;=$E$16,Y$21/$E$16,0)</f>
        <v>87.343993733479323</v>
      </c>
      <c r="AC43" s="54">
        <f>IF(AC$18-Y$18&lt;=$E$16,Y$21/$E$16,0)</f>
        <v>87.343993733479323</v>
      </c>
      <c r="AD43" s="54">
        <f>IF(AD$18-Y$18&lt;=$E$16,Y$21/$E$16,0)</f>
        <v>87.343993733479323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5</v>
      </c>
      <c r="E44" s="48">
        <f t="shared" si="7"/>
        <v>2948.8607566000437</v>
      </c>
      <c r="F44" s="49">
        <f t="shared" ref="F44:S44" si="8">SUM(F24:F43)</f>
        <v>0</v>
      </c>
      <c r="G44" s="49">
        <f t="shared" si="8"/>
        <v>31.297199999999997</v>
      </c>
      <c r="H44" s="49">
        <f t="shared" si="8"/>
        <v>68.853839999999991</v>
      </c>
      <c r="I44" s="49">
        <f t="shared" si="8"/>
        <v>113.921808</v>
      </c>
      <c r="J44" s="49">
        <f t="shared" si="8"/>
        <v>168.00336959999998</v>
      </c>
      <c r="K44" s="49">
        <f t="shared" si="8"/>
        <v>232.90124351999998</v>
      </c>
      <c r="L44" s="49">
        <f t="shared" si="8"/>
        <v>267.79987491840001</v>
      </c>
      <c r="M44" s="49">
        <f t="shared" si="8"/>
        <v>297.762982944768</v>
      </c>
      <c r="N44" s="49">
        <f t="shared" si="8"/>
        <v>321.56515793166335</v>
      </c>
      <c r="O44" s="49">
        <f t="shared" si="8"/>
        <v>337.73114217829664</v>
      </c>
      <c r="P44" s="49">
        <f t="shared" si="8"/>
        <v>344.48576502186256</v>
      </c>
      <c r="Q44" s="49">
        <f t="shared" si="8"/>
        <v>351.37548032229989</v>
      </c>
      <c r="R44" s="49">
        <f t="shared" si="8"/>
        <v>358.40298992874585</v>
      </c>
      <c r="S44" s="49">
        <f t="shared" si="8"/>
        <v>365.57104972732077</v>
      </c>
      <c r="T44" s="49">
        <f>SUM(T24:T43)</f>
        <v>372.88247072186726</v>
      </c>
      <c r="U44" s="49">
        <f t="shared" ref="U44:AO44" si="9">SUM(U24:U43)</f>
        <v>380.34012013630456</v>
      </c>
      <c r="V44" s="49">
        <f t="shared" si="9"/>
        <v>387.94692253903071</v>
      </c>
      <c r="W44" s="49">
        <f t="shared" si="9"/>
        <v>395.7058609898113</v>
      </c>
      <c r="X44" s="49">
        <f t="shared" si="9"/>
        <v>403.61997820960755</v>
      </c>
      <c r="Y44" s="49">
        <f t="shared" si="9"/>
        <v>411.69237777379976</v>
      </c>
      <c r="Z44" s="49">
        <f t="shared" si="9"/>
        <v>419.92622532927578</v>
      </c>
      <c r="AA44" s="49">
        <f t="shared" si="9"/>
        <v>339.23387622771236</v>
      </c>
      <c r="AB44" s="49">
        <f t="shared" si="9"/>
        <v>256.92768014411774</v>
      </c>
      <c r="AC44" s="49">
        <f t="shared" si="9"/>
        <v>172.97536013885122</v>
      </c>
      <c r="AD44" s="49">
        <f t="shared" si="9"/>
        <v>87.343993733479323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58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55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2053</v>
      </c>
      <c r="AK46" s="56">
        <v>2054</v>
      </c>
      <c r="AL46" s="56">
        <v>2055</v>
      </c>
      <c r="AM46" s="56">
        <v>2056</v>
      </c>
      <c r="AN46" s="56">
        <v>2057</v>
      </c>
      <c r="AO46" s="56">
        <v>2058</v>
      </c>
    </row>
    <row r="47" spans="2:41" x14ac:dyDescent="0.3">
      <c r="D47" s="34" t="s">
        <v>51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41</v>
      </c>
      <c r="E48" s="48">
        <f t="shared" ref="E48:E58" si="11">NPV($E$15,F48:AO48)*(1+$E$15)</f>
        <v>2948.8607566000437</v>
      </c>
      <c r="F48" s="53">
        <v>0</v>
      </c>
      <c r="G48" s="53">
        <f t="shared" ref="G48:AO48" si="12">G44</f>
        <v>31.297199999999997</v>
      </c>
      <c r="H48" s="53">
        <f t="shared" si="12"/>
        <v>68.853839999999991</v>
      </c>
      <c r="I48" s="53">
        <f t="shared" si="12"/>
        <v>113.921808</v>
      </c>
      <c r="J48" s="53">
        <f t="shared" si="12"/>
        <v>168.00336959999998</v>
      </c>
      <c r="K48" s="53">
        <f t="shared" si="12"/>
        <v>232.90124351999998</v>
      </c>
      <c r="L48" s="53">
        <f t="shared" si="12"/>
        <v>267.79987491840001</v>
      </c>
      <c r="M48" s="53">
        <f t="shared" si="12"/>
        <v>297.762982944768</v>
      </c>
      <c r="N48" s="53">
        <f t="shared" si="12"/>
        <v>321.56515793166335</v>
      </c>
      <c r="O48" s="53">
        <f t="shared" si="12"/>
        <v>337.73114217829664</v>
      </c>
      <c r="P48" s="53">
        <f t="shared" si="12"/>
        <v>344.48576502186256</v>
      </c>
      <c r="Q48" s="53">
        <f t="shared" si="12"/>
        <v>351.37548032229989</v>
      </c>
      <c r="R48" s="53">
        <f t="shared" si="12"/>
        <v>358.40298992874585</v>
      </c>
      <c r="S48" s="53">
        <f t="shared" si="12"/>
        <v>365.57104972732077</v>
      </c>
      <c r="T48" s="53">
        <f t="shared" si="12"/>
        <v>372.88247072186726</v>
      </c>
      <c r="U48" s="53">
        <f t="shared" si="12"/>
        <v>380.34012013630456</v>
      </c>
      <c r="V48" s="53">
        <f t="shared" si="12"/>
        <v>387.94692253903071</v>
      </c>
      <c r="W48" s="53">
        <f t="shared" si="12"/>
        <v>395.7058609898113</v>
      </c>
      <c r="X48" s="53">
        <f t="shared" si="12"/>
        <v>403.61997820960755</v>
      </c>
      <c r="Y48" s="53">
        <f t="shared" si="12"/>
        <v>411.69237777379976</v>
      </c>
      <c r="Z48" s="53">
        <f t="shared" si="12"/>
        <v>419.92622532927578</v>
      </c>
      <c r="AA48" s="53">
        <f t="shared" si="12"/>
        <v>339.23387622771236</v>
      </c>
      <c r="AB48" s="53">
        <f t="shared" si="12"/>
        <v>256.92768014411774</v>
      </c>
      <c r="AC48" s="53">
        <f t="shared" si="12"/>
        <v>172.97536013885122</v>
      </c>
      <c r="AD48" s="53">
        <f t="shared" si="12"/>
        <v>87.343993733479323</v>
      </c>
      <c r="AE48" s="53">
        <f t="shared" si="12"/>
        <v>0</v>
      </c>
      <c r="AF48" s="53">
        <f t="shared" si="12"/>
        <v>0</v>
      </c>
      <c r="AG48" s="53">
        <f t="shared" si="12"/>
        <v>0</v>
      </c>
      <c r="AH48" s="53">
        <f t="shared" si="12"/>
        <v>0</v>
      </c>
      <c r="AI48" s="53">
        <f t="shared" si="12"/>
        <v>0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96" t="s">
        <v>49</v>
      </c>
      <c r="E49" s="97">
        <f t="shared" si="11"/>
        <v>236.62284874507338</v>
      </c>
      <c r="F49" s="53">
        <v>0</v>
      </c>
      <c r="G49" s="109">
        <f t="shared" ref="G49:AO49" si="13">F$22*$H10</f>
        <v>4.0060415999999996</v>
      </c>
      <c r="H49" s="109">
        <f t="shared" si="13"/>
        <v>8.0120831999999993</v>
      </c>
      <c r="I49" s="109">
        <f t="shared" si="13"/>
        <v>12.018124799999999</v>
      </c>
      <c r="J49" s="109">
        <f t="shared" si="13"/>
        <v>16.024166399999999</v>
      </c>
      <c r="K49" s="109">
        <f t="shared" si="13"/>
        <v>20.030207999999998</v>
      </c>
      <c r="L49" s="109">
        <f t="shared" si="13"/>
        <v>22.541002584883195</v>
      </c>
      <c r="M49" s="109">
        <f t="shared" si="13"/>
        <v>24.327853534347256</v>
      </c>
      <c r="N49" s="109">
        <f t="shared" si="13"/>
        <v>25.520499473283802</v>
      </c>
      <c r="O49" s="109">
        <f t="shared" si="13"/>
        <v>26.280117298602278</v>
      </c>
      <c r="P49" s="109">
        <f t="shared" si="13"/>
        <v>26.805719644574321</v>
      </c>
      <c r="Q49" s="109">
        <f t="shared" si="13"/>
        <v>27.341834037465809</v>
      </c>
      <c r="R49" s="109">
        <f t="shared" si="13"/>
        <v>27.888670718215121</v>
      </c>
      <c r="S49" s="109">
        <f t="shared" si="13"/>
        <v>28.446444132579426</v>
      </c>
      <c r="T49" s="109">
        <f t="shared" si="13"/>
        <v>29.015373015231017</v>
      </c>
      <c r="U49" s="109">
        <f t="shared" si="13"/>
        <v>29.595680475535641</v>
      </c>
      <c r="V49" s="109">
        <f t="shared" si="13"/>
        <v>30.18759408504636</v>
      </c>
      <c r="W49" s="109">
        <f t="shared" si="13"/>
        <v>30.79134596674729</v>
      </c>
      <c r="X49" s="109">
        <f t="shared" si="13"/>
        <v>31.407172886082236</v>
      </c>
      <c r="Y49" s="109">
        <f t="shared" si="13"/>
        <v>32.035316343803878</v>
      </c>
      <c r="Z49" s="109">
        <f t="shared" si="13"/>
        <v>32.676022670679963</v>
      </c>
      <c r="AA49" s="109">
        <f t="shared" si="13"/>
        <v>21.925911302250501</v>
      </c>
      <c r="AB49" s="109">
        <f t="shared" si="13"/>
        <v>13.241524070821063</v>
      </c>
      <c r="AC49" s="109">
        <f t="shared" si="13"/>
        <v>6.6641754591316484</v>
      </c>
      <c r="AD49" s="109">
        <f t="shared" si="13"/>
        <v>2.236006239577057</v>
      </c>
      <c r="AE49" s="109">
        <f t="shared" si="13"/>
        <v>-1.3824319466948509E-14</v>
      </c>
      <c r="AF49" s="109">
        <f t="shared" si="13"/>
        <v>-1.3824319466948509E-14</v>
      </c>
      <c r="AG49" s="109">
        <f t="shared" si="13"/>
        <v>-1.3824319466948509E-14</v>
      </c>
      <c r="AH49" s="109">
        <f t="shared" si="13"/>
        <v>-1.3824319466948509E-14</v>
      </c>
      <c r="AI49" s="109">
        <f t="shared" si="13"/>
        <v>-1.3824319466948509E-14</v>
      </c>
      <c r="AJ49" s="109">
        <f t="shared" si="13"/>
        <v>-1.3824319466948509E-14</v>
      </c>
      <c r="AK49" s="109">
        <f t="shared" si="13"/>
        <v>-1.3824319466948509E-14</v>
      </c>
      <c r="AL49" s="109">
        <f t="shared" si="13"/>
        <v>-1.3824319466948509E-14</v>
      </c>
      <c r="AM49" s="109">
        <f t="shared" si="13"/>
        <v>-1.3824319466948509E-14</v>
      </c>
      <c r="AN49" s="109">
        <f t="shared" si="13"/>
        <v>-1.3824319466948509E-14</v>
      </c>
      <c r="AO49" s="109">
        <f t="shared" si="13"/>
        <v>-1.3824319466948509E-14</v>
      </c>
    </row>
    <row r="50" spans="3:41" x14ac:dyDescent="0.3">
      <c r="D50" s="98" t="s">
        <v>70</v>
      </c>
      <c r="E50" s="99">
        <f t="shared" si="11"/>
        <v>299.4757929429835</v>
      </c>
      <c r="F50" s="100">
        <v>0</v>
      </c>
      <c r="G50" s="100">
        <f t="shared" ref="G50:AO50" si="14">F$22*$H11</f>
        <v>5.0701463999999996</v>
      </c>
      <c r="H50" s="100">
        <f t="shared" si="14"/>
        <v>10.140292799999999</v>
      </c>
      <c r="I50" s="100">
        <f t="shared" si="14"/>
        <v>15.210439199999998</v>
      </c>
      <c r="J50" s="100">
        <f t="shared" si="14"/>
        <v>20.280585599999998</v>
      </c>
      <c r="K50" s="100">
        <f t="shared" si="14"/>
        <v>25.350731999999994</v>
      </c>
      <c r="L50" s="100">
        <f t="shared" si="14"/>
        <v>28.528456396492789</v>
      </c>
      <c r="M50" s="100">
        <f t="shared" si="14"/>
        <v>30.789939629408245</v>
      </c>
      <c r="N50" s="100">
        <f t="shared" si="14"/>
        <v>32.299382145874809</v>
      </c>
      <c r="O50" s="100">
        <f t="shared" si="14"/>
        <v>33.260773456043509</v>
      </c>
      <c r="P50" s="100">
        <f t="shared" si="14"/>
        <v>33.925988925164376</v>
      </c>
      <c r="Q50" s="100">
        <f t="shared" si="14"/>
        <v>34.604508703667662</v>
      </c>
      <c r="R50" s="100">
        <f t="shared" si="14"/>
        <v>35.296598877741012</v>
      </c>
      <c r="S50" s="100">
        <f t="shared" si="14"/>
        <v>36.002530855295838</v>
      </c>
      <c r="T50" s="100">
        <f t="shared" si="14"/>
        <v>36.72258147240175</v>
      </c>
      <c r="U50" s="100">
        <f t="shared" si="14"/>
        <v>37.457033101849795</v>
      </c>
      <c r="V50" s="100">
        <f t="shared" si="14"/>
        <v>38.206173763886795</v>
      </c>
      <c r="W50" s="100">
        <f t="shared" si="14"/>
        <v>38.97029723916453</v>
      </c>
      <c r="X50" s="100">
        <f t="shared" si="14"/>
        <v>39.749703183947823</v>
      </c>
      <c r="Y50" s="100">
        <f t="shared" si="14"/>
        <v>40.544697247626779</v>
      </c>
      <c r="Z50" s="100">
        <f t="shared" si="14"/>
        <v>41.355591192579318</v>
      </c>
      <c r="AA50" s="100">
        <f t="shared" si="14"/>
        <v>27.749981491910784</v>
      </c>
      <c r="AB50" s="100">
        <f t="shared" si="14"/>
        <v>16.758803902132907</v>
      </c>
      <c r="AC50" s="100">
        <f t="shared" si="14"/>
        <v>8.4343470654634913</v>
      </c>
      <c r="AD50" s="100">
        <f t="shared" si="14"/>
        <v>2.8299453969647126</v>
      </c>
      <c r="AE50" s="100">
        <f t="shared" si="14"/>
        <v>-1.7496404325356705E-14</v>
      </c>
      <c r="AF50" s="100">
        <f t="shared" si="14"/>
        <v>-1.7496404325356705E-14</v>
      </c>
      <c r="AG50" s="100">
        <f t="shared" si="14"/>
        <v>-1.7496404325356705E-14</v>
      </c>
      <c r="AH50" s="100">
        <f t="shared" si="14"/>
        <v>-1.7496404325356705E-14</v>
      </c>
      <c r="AI50" s="100">
        <f t="shared" si="14"/>
        <v>-1.7496404325356705E-14</v>
      </c>
      <c r="AJ50" s="100">
        <f t="shared" si="14"/>
        <v>-1.7496404325356705E-14</v>
      </c>
      <c r="AK50" s="100">
        <f t="shared" si="14"/>
        <v>-1.7496404325356705E-14</v>
      </c>
      <c r="AL50" s="100">
        <f t="shared" si="14"/>
        <v>-1.7496404325356705E-14</v>
      </c>
      <c r="AM50" s="100">
        <f t="shared" si="14"/>
        <v>-1.7496404325356705E-14</v>
      </c>
      <c r="AN50" s="100">
        <f t="shared" si="14"/>
        <v>-1.7496404325356705E-14</v>
      </c>
      <c r="AO50" s="100">
        <f t="shared" si="14"/>
        <v>-1.7496404325356705E-14</v>
      </c>
    </row>
    <row r="51" spans="3:41" x14ac:dyDescent="0.3">
      <c r="D51" s="34" t="s">
        <v>50</v>
      </c>
      <c r="E51" s="48">
        <f t="shared" si="11"/>
        <v>536.09864168805666</v>
      </c>
      <c r="F51" s="42">
        <f t="shared" ref="F51:AO51" si="15">SUM(F49:F50)</f>
        <v>0</v>
      </c>
      <c r="G51" s="42">
        <f t="shared" si="15"/>
        <v>9.0761879999999984</v>
      </c>
      <c r="H51" s="42">
        <f t="shared" si="15"/>
        <v>18.152375999999997</v>
      </c>
      <c r="I51" s="42">
        <f t="shared" si="15"/>
        <v>27.228563999999999</v>
      </c>
      <c r="J51" s="42">
        <f t="shared" si="15"/>
        <v>36.304751999999993</v>
      </c>
      <c r="K51" s="42">
        <f t="shared" si="15"/>
        <v>45.380939999999995</v>
      </c>
      <c r="L51" s="42">
        <f t="shared" si="15"/>
        <v>51.069458981375988</v>
      </c>
      <c r="M51" s="42">
        <f t="shared" si="15"/>
        <v>55.117793163755501</v>
      </c>
      <c r="N51" s="42">
        <f t="shared" si="15"/>
        <v>57.819881619158608</v>
      </c>
      <c r="O51" s="42">
        <f t="shared" si="15"/>
        <v>59.540890754645787</v>
      </c>
      <c r="P51" s="42">
        <f t="shared" si="15"/>
        <v>60.7317085697387</v>
      </c>
      <c r="Q51" s="42">
        <f t="shared" si="15"/>
        <v>61.946342741133471</v>
      </c>
      <c r="R51" s="42">
        <f t="shared" si="15"/>
        <v>63.185269595956129</v>
      </c>
      <c r="S51" s="42">
        <f t="shared" si="15"/>
        <v>64.44897498787526</v>
      </c>
      <c r="T51" s="42">
        <f t="shared" si="15"/>
        <v>65.737954487632763</v>
      </c>
      <c r="U51" s="42">
        <f t="shared" si="15"/>
        <v>67.052713577385433</v>
      </c>
      <c r="V51" s="42">
        <f t="shared" si="15"/>
        <v>68.393767848933152</v>
      </c>
      <c r="W51" s="42">
        <f t="shared" si="15"/>
        <v>69.761643205911824</v>
      </c>
      <c r="X51" s="42">
        <f t="shared" si="15"/>
        <v>71.156876070030052</v>
      </c>
      <c r="Y51" s="42">
        <f t="shared" si="15"/>
        <v>72.580013591430657</v>
      </c>
      <c r="Z51" s="42">
        <f t="shared" si="15"/>
        <v>74.031613863259281</v>
      </c>
      <c r="AA51" s="42">
        <f t="shared" si="15"/>
        <v>49.675892794161285</v>
      </c>
      <c r="AB51" s="42">
        <f t="shared" si="15"/>
        <v>30.000327972953968</v>
      </c>
      <c r="AC51" s="42">
        <f t="shared" si="15"/>
        <v>15.09852252459514</v>
      </c>
      <c r="AD51" s="42">
        <f t="shared" si="15"/>
        <v>5.0659516365417696</v>
      </c>
      <c r="AE51" s="42">
        <f t="shared" si="15"/>
        <v>-3.1320723792305212E-14</v>
      </c>
      <c r="AF51" s="42">
        <f t="shared" si="15"/>
        <v>-3.1320723792305212E-14</v>
      </c>
      <c r="AG51" s="42">
        <f t="shared" si="15"/>
        <v>-3.1320723792305212E-14</v>
      </c>
      <c r="AH51" s="42">
        <f t="shared" si="15"/>
        <v>-3.1320723792305212E-14</v>
      </c>
      <c r="AI51" s="42">
        <f t="shared" si="15"/>
        <v>-3.1320723792305212E-14</v>
      </c>
      <c r="AJ51" s="42">
        <f t="shared" si="15"/>
        <v>-3.1320723792305212E-14</v>
      </c>
      <c r="AK51" s="42">
        <f t="shared" si="15"/>
        <v>-3.1320723792305212E-14</v>
      </c>
      <c r="AL51" s="42">
        <f t="shared" si="15"/>
        <v>-3.1320723792305212E-14</v>
      </c>
      <c r="AM51" s="42">
        <f t="shared" si="15"/>
        <v>-3.1320723792305212E-14</v>
      </c>
      <c r="AN51" s="42">
        <f t="shared" si="15"/>
        <v>-3.1320723792305212E-14</v>
      </c>
      <c r="AO51" s="42">
        <f t="shared" si="15"/>
        <v>-3.1320723792305212E-14</v>
      </c>
    </row>
    <row r="52" spans="3:41" x14ac:dyDescent="0.3">
      <c r="D52" s="90" t="s">
        <v>72</v>
      </c>
      <c r="E52" s="86">
        <f t="shared" si="11"/>
        <v>-1295.4114570058505</v>
      </c>
      <c r="F52" s="92">
        <f>(F47-F8)*($H$14-1)</f>
        <v>-56.420122448979583</v>
      </c>
      <c r="G52" s="92">
        <f t="shared" ref="G52:AO52" si="16">(G47-G8)*($H$14-1)</f>
        <v>-67.704146938775494</v>
      </c>
      <c r="H52" s="92">
        <f t="shared" si="16"/>
        <v>-81.244976326530605</v>
      </c>
      <c r="I52" s="92">
        <f t="shared" si="16"/>
        <v>-97.493971591836726</v>
      </c>
      <c r="J52" s="92">
        <f t="shared" si="16"/>
        <v>-116.99276591020406</v>
      </c>
      <c r="K52" s="92">
        <f t="shared" si="16"/>
        <v>-119.33262122840813</v>
      </c>
      <c r="L52" s="92">
        <f t="shared" si="16"/>
        <v>-121.7192736529763</v>
      </c>
      <c r="M52" s="92">
        <f t="shared" si="16"/>
        <v>-124.15365912603583</v>
      </c>
      <c r="N52" s="92">
        <f t="shared" si="16"/>
        <v>-126.63673230855656</v>
      </c>
      <c r="O52" s="92">
        <f t="shared" si="16"/>
        <v>-129.16946695472771</v>
      </c>
      <c r="P52" s="92">
        <f t="shared" si="16"/>
        <v>-131.75285629382228</v>
      </c>
      <c r="Q52" s="92">
        <f t="shared" si="16"/>
        <v>-134.38791341969872</v>
      </c>
      <c r="R52" s="92">
        <f t="shared" si="16"/>
        <v>-137.07567168809271</v>
      </c>
      <c r="S52" s="92">
        <f t="shared" si="16"/>
        <v>-139.81718512185455</v>
      </c>
      <c r="T52" s="92">
        <f t="shared" si="16"/>
        <v>-142.61352882429168</v>
      </c>
      <c r="U52" s="92">
        <f t="shared" si="16"/>
        <v>-145.46579940077751</v>
      </c>
      <c r="V52" s="92">
        <f t="shared" si="16"/>
        <v>-148.37511538879306</v>
      </c>
      <c r="W52" s="92">
        <f t="shared" si="16"/>
        <v>-151.34261769656891</v>
      </c>
      <c r="X52" s="92">
        <f t="shared" si="16"/>
        <v>-154.3694700505003</v>
      </c>
      <c r="Y52" s="92">
        <f t="shared" si="16"/>
        <v>-157.45685945151033</v>
      </c>
      <c r="Z52" s="92">
        <f t="shared" si="16"/>
        <v>0</v>
      </c>
      <c r="AA52" s="92">
        <f t="shared" si="16"/>
        <v>0</v>
      </c>
      <c r="AB52" s="92">
        <f t="shared" si="16"/>
        <v>0</v>
      </c>
      <c r="AC52" s="92">
        <f t="shared" si="16"/>
        <v>0</v>
      </c>
      <c r="AD52" s="92">
        <f t="shared" si="16"/>
        <v>0</v>
      </c>
      <c r="AE52" s="92">
        <f t="shared" si="16"/>
        <v>0</v>
      </c>
      <c r="AF52" s="92">
        <f t="shared" si="16"/>
        <v>0</v>
      </c>
      <c r="AG52" s="92">
        <f t="shared" si="16"/>
        <v>0</v>
      </c>
      <c r="AH52" s="92">
        <f t="shared" si="16"/>
        <v>0</v>
      </c>
      <c r="AI52" s="92">
        <f t="shared" si="16"/>
        <v>0</v>
      </c>
      <c r="AJ52" s="92">
        <f t="shared" si="16"/>
        <v>0</v>
      </c>
      <c r="AK52" s="92">
        <f t="shared" si="16"/>
        <v>0</v>
      </c>
      <c r="AL52" s="92">
        <f t="shared" si="16"/>
        <v>0</v>
      </c>
      <c r="AM52" s="92">
        <f t="shared" si="16"/>
        <v>0</v>
      </c>
      <c r="AN52" s="92">
        <f t="shared" si="16"/>
        <v>0</v>
      </c>
      <c r="AO52" s="92">
        <f t="shared" si="16"/>
        <v>0</v>
      </c>
    </row>
    <row r="53" spans="3:41" x14ac:dyDescent="0.3">
      <c r="D53" s="90" t="s">
        <v>73</v>
      </c>
      <c r="E53" s="86">
        <f t="shared" si="11"/>
        <v>1063.194694556478</v>
      </c>
      <c r="F53" s="92">
        <f>F48*($H$14-1)</f>
        <v>0</v>
      </c>
      <c r="G53" s="92">
        <f t="shared" ref="G53:AO53" si="17">G48*($H$14-1)</f>
        <v>11.284024489795916</v>
      </c>
      <c r="H53" s="92">
        <f t="shared" si="17"/>
        <v>24.824853877551014</v>
      </c>
      <c r="I53" s="92">
        <f t="shared" si="17"/>
        <v>41.073849142857135</v>
      </c>
      <c r="J53" s="92">
        <f t="shared" si="17"/>
        <v>60.57264346122448</v>
      </c>
      <c r="K53" s="92">
        <f t="shared" si="17"/>
        <v>83.971196643265287</v>
      </c>
      <c r="L53" s="92">
        <f t="shared" si="17"/>
        <v>96.553696399151008</v>
      </c>
      <c r="M53" s="92">
        <f t="shared" si="17"/>
        <v>107.35672174199117</v>
      </c>
      <c r="N53" s="92">
        <f t="shared" si="17"/>
        <v>115.93845830189221</v>
      </c>
      <c r="O53" s="92">
        <f t="shared" si="17"/>
        <v>121.76701044523618</v>
      </c>
      <c r="P53" s="92">
        <f t="shared" si="17"/>
        <v>124.20235065414091</v>
      </c>
      <c r="Q53" s="92">
        <f t="shared" si="17"/>
        <v>126.68639766722376</v>
      </c>
      <c r="R53" s="92">
        <f t="shared" si="17"/>
        <v>129.22012562056821</v>
      </c>
      <c r="S53" s="92">
        <f t="shared" si="17"/>
        <v>131.80452813297958</v>
      </c>
      <c r="T53" s="92">
        <f t="shared" si="17"/>
        <v>134.44061869563919</v>
      </c>
      <c r="U53" s="92">
        <f t="shared" si="17"/>
        <v>137.12943106955197</v>
      </c>
      <c r="V53" s="92">
        <f t="shared" si="17"/>
        <v>139.87201969094303</v>
      </c>
      <c r="W53" s="92">
        <f t="shared" si="17"/>
        <v>142.66946008476188</v>
      </c>
      <c r="X53" s="92">
        <f t="shared" si="17"/>
        <v>145.52284928645713</v>
      </c>
      <c r="Y53" s="92">
        <f t="shared" si="17"/>
        <v>148.43330627218629</v>
      </c>
      <c r="Z53" s="92">
        <f t="shared" si="17"/>
        <v>151.40197239763003</v>
      </c>
      <c r="AA53" s="92">
        <f t="shared" si="17"/>
        <v>122.30881251747451</v>
      </c>
      <c r="AB53" s="92">
        <f t="shared" si="17"/>
        <v>92.633789439715912</v>
      </c>
      <c r="AC53" s="92">
        <f t="shared" si="17"/>
        <v>62.365265900402129</v>
      </c>
      <c r="AD53" s="92">
        <f t="shared" si="17"/>
        <v>31.491371890302066</v>
      </c>
      <c r="AE53" s="92">
        <f t="shared" si="17"/>
        <v>0</v>
      </c>
      <c r="AF53" s="92">
        <f t="shared" si="17"/>
        <v>0</v>
      </c>
      <c r="AG53" s="92">
        <f t="shared" si="17"/>
        <v>0</v>
      </c>
      <c r="AH53" s="92">
        <f t="shared" si="17"/>
        <v>0</v>
      </c>
      <c r="AI53" s="92">
        <f t="shared" si="17"/>
        <v>0</v>
      </c>
      <c r="AJ53" s="92">
        <f t="shared" si="17"/>
        <v>0</v>
      </c>
      <c r="AK53" s="92">
        <f t="shared" si="17"/>
        <v>0</v>
      </c>
      <c r="AL53" s="92">
        <f t="shared" si="17"/>
        <v>0</v>
      </c>
      <c r="AM53" s="92">
        <f t="shared" si="17"/>
        <v>0</v>
      </c>
      <c r="AN53" s="92">
        <f t="shared" si="17"/>
        <v>0</v>
      </c>
      <c r="AO53" s="92">
        <f t="shared" si="17"/>
        <v>0</v>
      </c>
    </row>
    <row r="54" spans="3:41" x14ac:dyDescent="0.3">
      <c r="D54" s="87" t="s">
        <v>71</v>
      </c>
      <c r="E54" s="88">
        <f t="shared" si="11"/>
        <v>107.97426548284437</v>
      </c>
      <c r="F54" s="89">
        <f>F50*($H$14-1)</f>
        <v>0</v>
      </c>
      <c r="G54" s="89">
        <f t="shared" ref="G54:AO54" si="18">G50*($H$14-1)</f>
        <v>1.8280119673469384</v>
      </c>
      <c r="H54" s="89">
        <f t="shared" si="18"/>
        <v>3.6560239346938768</v>
      </c>
      <c r="I54" s="89">
        <f t="shared" si="18"/>
        <v>5.4840359020408149</v>
      </c>
      <c r="J54" s="89">
        <f t="shared" si="18"/>
        <v>7.3120478693877535</v>
      </c>
      <c r="K54" s="89">
        <f t="shared" si="18"/>
        <v>9.1400598367346912</v>
      </c>
      <c r="L54" s="89">
        <f t="shared" si="18"/>
        <v>10.285769993293318</v>
      </c>
      <c r="M54" s="89">
        <f t="shared" si="18"/>
        <v>11.101134696317256</v>
      </c>
      <c r="N54" s="89">
        <f t="shared" si="18"/>
        <v>11.645355467560304</v>
      </c>
      <c r="O54" s="89">
        <f t="shared" si="18"/>
        <v>11.99197954537623</v>
      </c>
      <c r="P54" s="89">
        <f t="shared" si="18"/>
        <v>12.231819136283754</v>
      </c>
      <c r="Q54" s="89">
        <f t="shared" si="18"/>
        <v>12.476455519009427</v>
      </c>
      <c r="R54" s="89">
        <f t="shared" si="18"/>
        <v>12.725984629389615</v>
      </c>
      <c r="S54" s="89">
        <f t="shared" si="18"/>
        <v>12.98050432197741</v>
      </c>
      <c r="T54" s="89">
        <f t="shared" si="18"/>
        <v>13.240114408416956</v>
      </c>
      <c r="U54" s="89">
        <f t="shared" si="18"/>
        <v>13.504916696585299</v>
      </c>
      <c r="V54" s="89">
        <f t="shared" si="18"/>
        <v>13.775015030517006</v>
      </c>
      <c r="W54" s="89">
        <f t="shared" si="18"/>
        <v>14.050515331127347</v>
      </c>
      <c r="X54" s="89">
        <f t="shared" si="18"/>
        <v>14.331525637749893</v>
      </c>
      <c r="Y54" s="89">
        <f t="shared" si="18"/>
        <v>14.618156150504891</v>
      </c>
      <c r="Z54" s="89">
        <f t="shared" si="18"/>
        <v>14.910519273514991</v>
      </c>
      <c r="AA54" s="89">
        <f t="shared" si="18"/>
        <v>10.005095367831778</v>
      </c>
      <c r="AB54" s="89">
        <f t="shared" si="18"/>
        <v>6.0422898422656051</v>
      </c>
      <c r="AC54" s="89">
        <f t="shared" si="18"/>
        <v>3.0409550644188093</v>
      </c>
      <c r="AD54" s="89">
        <f t="shared" si="18"/>
        <v>1.0203204492457807</v>
      </c>
      <c r="AE54" s="89">
        <f t="shared" si="18"/>
        <v>-6.308227409822485E-15</v>
      </c>
      <c r="AF54" s="89">
        <f t="shared" si="18"/>
        <v>-6.308227409822485E-15</v>
      </c>
      <c r="AG54" s="89">
        <f t="shared" si="18"/>
        <v>-6.308227409822485E-15</v>
      </c>
      <c r="AH54" s="89">
        <f t="shared" si="18"/>
        <v>-6.308227409822485E-15</v>
      </c>
      <c r="AI54" s="89">
        <f t="shared" si="18"/>
        <v>-6.308227409822485E-15</v>
      </c>
      <c r="AJ54" s="89">
        <f t="shared" si="18"/>
        <v>-6.308227409822485E-15</v>
      </c>
      <c r="AK54" s="89">
        <f t="shared" si="18"/>
        <v>-6.308227409822485E-15</v>
      </c>
      <c r="AL54" s="89">
        <f t="shared" si="18"/>
        <v>-6.308227409822485E-15</v>
      </c>
      <c r="AM54" s="89">
        <f t="shared" si="18"/>
        <v>-6.308227409822485E-15</v>
      </c>
      <c r="AN54" s="89">
        <f t="shared" si="18"/>
        <v>-6.308227409822485E-15</v>
      </c>
      <c r="AO54" s="89">
        <f t="shared" si="18"/>
        <v>-6.308227409822485E-15</v>
      </c>
    </row>
    <row r="55" spans="3:41" x14ac:dyDescent="0.3">
      <c r="D55" s="45" t="s">
        <v>74</v>
      </c>
      <c r="E55" s="50">
        <f>NPV($E$15,F55:AO55)*(1+$E$15)</f>
        <v>-124.24249696652799</v>
      </c>
      <c r="F55" s="55">
        <f>SUM(F52:F54)</f>
        <v>-56.420122448979583</v>
      </c>
      <c r="G55" s="55">
        <f t="shared" ref="G55:AO55" si="19">SUM(G52:G54)</f>
        <v>-54.592110481632638</v>
      </c>
      <c r="H55" s="55">
        <f t="shared" si="19"/>
        <v>-52.764098514285713</v>
      </c>
      <c r="I55" s="55">
        <f t="shared" si="19"/>
        <v>-50.936086546938775</v>
      </c>
      <c r="J55" s="55">
        <f t="shared" si="19"/>
        <v>-49.108074579591822</v>
      </c>
      <c r="K55" s="55">
        <f t="shared" si="19"/>
        <v>-26.221364748408149</v>
      </c>
      <c r="L55" s="55">
        <f t="shared" si="19"/>
        <v>-14.879807260531972</v>
      </c>
      <c r="M55" s="55">
        <f t="shared" si="19"/>
        <v>-5.6958026877274115</v>
      </c>
      <c r="N55" s="55">
        <f t="shared" si="19"/>
        <v>0.94708146089595502</v>
      </c>
      <c r="O55" s="55">
        <f t="shared" si="19"/>
        <v>4.5895230358847012</v>
      </c>
      <c r="P55" s="55">
        <f t="shared" si="19"/>
        <v>4.6813134966023924</v>
      </c>
      <c r="Q55" s="55">
        <f t="shared" si="19"/>
        <v>4.7749397665344659</v>
      </c>
      <c r="R55" s="55">
        <f t="shared" si="19"/>
        <v>4.8704385618651145</v>
      </c>
      <c r="S55" s="55">
        <f t="shared" si="19"/>
        <v>4.9678473331024442</v>
      </c>
      <c r="T55" s="55">
        <f t="shared" si="19"/>
        <v>5.0672042797644661</v>
      </c>
      <c r="U55" s="55">
        <f t="shared" si="19"/>
        <v>5.1685483653597561</v>
      </c>
      <c r="V55" s="55">
        <f t="shared" si="19"/>
        <v>5.2719193326669771</v>
      </c>
      <c r="W55" s="55">
        <f t="shared" si="19"/>
        <v>5.3773577193203188</v>
      </c>
      <c r="X55" s="55">
        <f t="shared" si="19"/>
        <v>5.4849048737067267</v>
      </c>
      <c r="Y55" s="55">
        <f t="shared" si="19"/>
        <v>5.5946029711808514</v>
      </c>
      <c r="Z55" s="55">
        <f t="shared" si="19"/>
        <v>166.31249167114501</v>
      </c>
      <c r="AA55" s="55">
        <f t="shared" si="19"/>
        <v>132.31390788530629</v>
      </c>
      <c r="AB55" s="55">
        <f t="shared" si="19"/>
        <v>98.676079281981515</v>
      </c>
      <c r="AC55" s="55">
        <f t="shared" si="19"/>
        <v>65.406220964820932</v>
      </c>
      <c r="AD55" s="55">
        <f t="shared" si="19"/>
        <v>32.511692339547849</v>
      </c>
      <c r="AE55" s="55">
        <f t="shared" si="19"/>
        <v>-6.308227409822485E-15</v>
      </c>
      <c r="AF55" s="55">
        <f t="shared" si="19"/>
        <v>-6.308227409822485E-15</v>
      </c>
      <c r="AG55" s="55">
        <f t="shared" si="19"/>
        <v>-6.308227409822485E-15</v>
      </c>
      <c r="AH55" s="55">
        <f t="shared" si="19"/>
        <v>-6.308227409822485E-15</v>
      </c>
      <c r="AI55" s="55">
        <f t="shared" si="19"/>
        <v>-6.308227409822485E-15</v>
      </c>
      <c r="AJ55" s="55">
        <f t="shared" si="19"/>
        <v>-6.308227409822485E-15</v>
      </c>
      <c r="AK55" s="55">
        <f t="shared" si="19"/>
        <v>-6.308227409822485E-15</v>
      </c>
      <c r="AL55" s="55">
        <f t="shared" si="19"/>
        <v>-6.308227409822485E-15</v>
      </c>
      <c r="AM55" s="55">
        <f t="shared" si="19"/>
        <v>-6.308227409822485E-15</v>
      </c>
      <c r="AN55" s="55">
        <f t="shared" si="19"/>
        <v>-6.308227409822485E-15</v>
      </c>
      <c r="AO55" s="55">
        <f t="shared" si="19"/>
        <v>-6.308227409822485E-15</v>
      </c>
    </row>
    <row r="56" spans="3:41" x14ac:dyDescent="0.3">
      <c r="D56" s="95" t="s">
        <v>44</v>
      </c>
      <c r="E56" s="93">
        <f t="shared" si="11"/>
        <v>3360.7169013215725</v>
      </c>
      <c r="F56" s="94">
        <f t="shared" ref="F56" si="20">SUM(F48,F51,F47,F55)</f>
        <v>-56.420122448979583</v>
      </c>
      <c r="G56" s="94">
        <f>SUM(G48,G51,G47,G55)</f>
        <v>-14.218722481632646</v>
      </c>
      <c r="H56" s="94">
        <f t="shared" ref="H56:AO56" si="21">SUM(H48,H51,H47,H55)</f>
        <v>34.242117485714282</v>
      </c>
      <c r="I56" s="94">
        <f t="shared" si="21"/>
        <v>90.214285453061223</v>
      </c>
      <c r="J56" s="94">
        <f t="shared" si="21"/>
        <v>155.20004702040816</v>
      </c>
      <c r="K56" s="94">
        <f t="shared" si="21"/>
        <v>252.06081877159184</v>
      </c>
      <c r="L56" s="94">
        <f t="shared" si="21"/>
        <v>303.98952663924405</v>
      </c>
      <c r="M56" s="94">
        <f t="shared" si="21"/>
        <v>347.1849734207961</v>
      </c>
      <c r="N56" s="94">
        <f t="shared" si="21"/>
        <v>380.3321210117179</v>
      </c>
      <c r="O56" s="94">
        <f t="shared" si="21"/>
        <v>401.86155596882713</v>
      </c>
      <c r="P56" s="94">
        <f t="shared" si="21"/>
        <v>409.89878708820368</v>
      </c>
      <c r="Q56" s="94">
        <f t="shared" si="21"/>
        <v>418.09676282996787</v>
      </c>
      <c r="R56" s="94">
        <f t="shared" si="21"/>
        <v>426.4586980865671</v>
      </c>
      <c r="S56" s="94">
        <f t="shared" si="21"/>
        <v>434.98787204829847</v>
      </c>
      <c r="T56" s="94">
        <f t="shared" si="21"/>
        <v>443.68762948926445</v>
      </c>
      <c r="U56" s="94">
        <f t="shared" si="21"/>
        <v>452.56138207904974</v>
      </c>
      <c r="V56" s="94">
        <f t="shared" si="21"/>
        <v>461.61260972063081</v>
      </c>
      <c r="W56" s="94">
        <f t="shared" si="21"/>
        <v>470.84486191504345</v>
      </c>
      <c r="X56" s="94">
        <f t="shared" si="21"/>
        <v>480.26175915334437</v>
      </c>
      <c r="Y56" s="94">
        <f t="shared" si="21"/>
        <v>489.86699433641127</v>
      </c>
      <c r="Z56" s="94">
        <f t="shared" si="21"/>
        <v>660.2703308636801</v>
      </c>
      <c r="AA56" s="94">
        <f t="shared" si="21"/>
        <v>521.22367690717999</v>
      </c>
      <c r="AB56" s="94">
        <f t="shared" si="21"/>
        <v>385.60408739905324</v>
      </c>
      <c r="AC56" s="94">
        <f t="shared" si="21"/>
        <v>253.48010362826727</v>
      </c>
      <c r="AD56" s="94">
        <f t="shared" si="21"/>
        <v>124.92163770956894</v>
      </c>
      <c r="AE56" s="94">
        <f t="shared" si="21"/>
        <v>-3.7628951202127696E-14</v>
      </c>
      <c r="AF56" s="94">
        <f t="shared" si="21"/>
        <v>-3.7628951202127696E-14</v>
      </c>
      <c r="AG56" s="94">
        <f t="shared" si="21"/>
        <v>-3.7628951202127696E-14</v>
      </c>
      <c r="AH56" s="94">
        <f t="shared" si="21"/>
        <v>-3.7628951202127696E-14</v>
      </c>
      <c r="AI56" s="94">
        <f t="shared" si="21"/>
        <v>-3.7628951202127696E-14</v>
      </c>
      <c r="AJ56" s="94">
        <f t="shared" si="21"/>
        <v>-3.7628951202127696E-14</v>
      </c>
      <c r="AK56" s="94">
        <f t="shared" si="21"/>
        <v>-3.7628951202127696E-14</v>
      </c>
      <c r="AL56" s="94">
        <f t="shared" si="21"/>
        <v>-3.7628951202127696E-14</v>
      </c>
      <c r="AM56" s="94">
        <f t="shared" si="21"/>
        <v>-3.7628951202127696E-14</v>
      </c>
      <c r="AN56" s="94">
        <f t="shared" si="21"/>
        <v>-3.7628951202127696E-14</v>
      </c>
      <c r="AO56" s="94">
        <f t="shared" si="21"/>
        <v>-3.7628951202127696E-14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63</v>
      </c>
      <c r="E58" s="48">
        <f t="shared" si="11"/>
        <v>-232.21676244937166</v>
      </c>
      <c r="F58" s="49">
        <f t="shared" ref="F58:AO58" si="22">-F8+F56</f>
        <v>-212.90612244897957</v>
      </c>
      <c r="G58" s="49">
        <f t="shared" si="22"/>
        <v>-202.00192248163265</v>
      </c>
      <c r="H58" s="49">
        <f t="shared" si="22"/>
        <v>-191.09772251428572</v>
      </c>
      <c r="I58" s="49">
        <f t="shared" si="22"/>
        <v>-180.19352254693877</v>
      </c>
      <c r="J58" s="49">
        <f t="shared" si="22"/>
        <v>-169.28932257959181</v>
      </c>
      <c r="K58" s="49">
        <f t="shared" si="22"/>
        <v>-78.918338220408117</v>
      </c>
      <c r="L58" s="49">
        <f t="shared" si="22"/>
        <v>-33.609213492595927</v>
      </c>
      <c r="M58" s="49">
        <f t="shared" si="22"/>
        <v>2.8342584863192997</v>
      </c>
      <c r="N58" s="49">
        <f t="shared" si="22"/>
        <v>29.09439177855154</v>
      </c>
      <c r="O58" s="49">
        <f t="shared" si="22"/>
        <v>43.599072150997415</v>
      </c>
      <c r="P58" s="49">
        <f t="shared" si="22"/>
        <v>44.471053594017349</v>
      </c>
      <c r="Q58" s="49">
        <f t="shared" si="22"/>
        <v>45.360474665897812</v>
      </c>
      <c r="R58" s="49">
        <f t="shared" si="22"/>
        <v>46.267684159215605</v>
      </c>
      <c r="S58" s="49">
        <f t="shared" si="22"/>
        <v>47.193037842399917</v>
      </c>
      <c r="T58" s="49">
        <f t="shared" si="22"/>
        <v>48.1368985992479</v>
      </c>
      <c r="U58" s="49">
        <f t="shared" si="22"/>
        <v>49.09963657123285</v>
      </c>
      <c r="V58" s="49">
        <f t="shared" si="22"/>
        <v>50.081629302657575</v>
      </c>
      <c r="W58" s="49">
        <f t="shared" si="22"/>
        <v>51.083261888710751</v>
      </c>
      <c r="X58" s="49">
        <f t="shared" si="22"/>
        <v>52.104927126484995</v>
      </c>
      <c r="Y58" s="49">
        <f t="shared" si="22"/>
        <v>53.147025669014681</v>
      </c>
      <c r="Z58" s="49">
        <f t="shared" si="22"/>
        <v>660.2703308636801</v>
      </c>
      <c r="AA58" s="49">
        <f t="shared" si="22"/>
        <v>521.22367690717999</v>
      </c>
      <c r="AB58" s="49">
        <f t="shared" si="22"/>
        <v>385.60408739905324</v>
      </c>
      <c r="AC58" s="49">
        <f t="shared" si="22"/>
        <v>253.48010362826727</v>
      </c>
      <c r="AD58" s="49">
        <f t="shared" si="22"/>
        <v>124.92163770956894</v>
      </c>
      <c r="AE58" s="49">
        <f t="shared" si="22"/>
        <v>-3.7628951202127696E-14</v>
      </c>
      <c r="AF58" s="49">
        <f t="shared" si="22"/>
        <v>-3.7628951202127696E-14</v>
      </c>
      <c r="AG58" s="49">
        <f t="shared" si="22"/>
        <v>-3.7628951202127696E-14</v>
      </c>
      <c r="AH58" s="49">
        <f t="shared" si="22"/>
        <v>-3.7628951202127696E-14</v>
      </c>
      <c r="AI58" s="49">
        <f t="shared" si="22"/>
        <v>-3.7628951202127696E-14</v>
      </c>
      <c r="AJ58" s="49">
        <f t="shared" si="22"/>
        <v>-3.7628951202127696E-14</v>
      </c>
      <c r="AK58" s="49">
        <f t="shared" si="22"/>
        <v>-3.7628951202127696E-14</v>
      </c>
      <c r="AL58" s="49">
        <f t="shared" si="22"/>
        <v>-3.7628951202127696E-14</v>
      </c>
      <c r="AM58" s="49">
        <f t="shared" si="22"/>
        <v>-3.7628951202127696E-14</v>
      </c>
      <c r="AN58" s="49">
        <f t="shared" si="22"/>
        <v>-3.7628951202127696E-14</v>
      </c>
      <c r="AO58" s="49">
        <f t="shared" si="22"/>
        <v>-3.7628951202127696E-14</v>
      </c>
    </row>
    <row r="59" spans="3:41" x14ac:dyDescent="0.3">
      <c r="C59" s="34"/>
      <c r="D59" s="34" t="s">
        <v>45</v>
      </c>
      <c r="F59" s="49">
        <f>F22</f>
        <v>156.48599999999999</v>
      </c>
      <c r="G59" s="49">
        <f t="shared" ref="G59:AO59" si="23">G22</f>
        <v>312.97199999999998</v>
      </c>
      <c r="H59" s="49">
        <f t="shared" si="23"/>
        <v>469.45799999999997</v>
      </c>
      <c r="I59" s="49">
        <f t="shared" si="23"/>
        <v>625.94399999999996</v>
      </c>
      <c r="J59" s="49">
        <f t="shared" si="23"/>
        <v>782.42999999999984</v>
      </c>
      <c r="K59" s="49">
        <f t="shared" si="23"/>
        <v>880.5079134719997</v>
      </c>
      <c r="L59" s="49">
        <f t="shared" si="23"/>
        <v>950.30677868543967</v>
      </c>
      <c r="M59" s="49">
        <f t="shared" si="23"/>
        <v>996.89451067514847</v>
      </c>
      <c r="N59" s="49">
        <f t="shared" si="23"/>
        <v>1026.5670819766515</v>
      </c>
      <c r="O59" s="49">
        <f t="shared" si="23"/>
        <v>1047.0984236161844</v>
      </c>
      <c r="P59" s="49">
        <f t="shared" si="23"/>
        <v>1068.040392088508</v>
      </c>
      <c r="Q59" s="49">
        <f t="shared" si="23"/>
        <v>1089.4011999302782</v>
      </c>
      <c r="R59" s="49">
        <f t="shared" si="23"/>
        <v>1111.1892239288838</v>
      </c>
      <c r="S59" s="49">
        <f t="shared" si="23"/>
        <v>1133.4130084074616</v>
      </c>
      <c r="T59" s="49">
        <f t="shared" si="23"/>
        <v>1156.0812685756109</v>
      </c>
      <c r="U59" s="49">
        <f t="shared" si="23"/>
        <v>1179.2028939471234</v>
      </c>
      <c r="V59" s="49">
        <f t="shared" si="23"/>
        <v>1202.7869518260659</v>
      </c>
      <c r="W59" s="49">
        <f t="shared" si="23"/>
        <v>1226.8426908625872</v>
      </c>
      <c r="X59" s="49">
        <f t="shared" si="23"/>
        <v>1251.379544679839</v>
      </c>
      <c r="Y59" s="49">
        <f t="shared" si="23"/>
        <v>1276.4071355734359</v>
      </c>
      <c r="Z59" s="49">
        <f t="shared" si="23"/>
        <v>856.4809102441601</v>
      </c>
      <c r="AA59" s="49">
        <f t="shared" si="23"/>
        <v>517.24703401644774</v>
      </c>
      <c r="AB59" s="49">
        <f t="shared" si="23"/>
        <v>260.31935387233</v>
      </c>
      <c r="AC59" s="49">
        <f t="shared" si="23"/>
        <v>87.343993733478783</v>
      </c>
      <c r="AD59" s="49">
        <f t="shared" si="23"/>
        <v>-5.4001247917767614E-13</v>
      </c>
      <c r="AE59" s="49">
        <f t="shared" si="23"/>
        <v>-5.4001247917767614E-13</v>
      </c>
      <c r="AF59" s="49">
        <f t="shared" si="23"/>
        <v>-5.4001247917767614E-13</v>
      </c>
      <c r="AG59" s="49">
        <f t="shared" si="23"/>
        <v>-5.4001247917767614E-13</v>
      </c>
      <c r="AH59" s="49">
        <f t="shared" si="23"/>
        <v>-5.4001247917767614E-13</v>
      </c>
      <c r="AI59" s="49">
        <f t="shared" si="23"/>
        <v>-5.4001247917767614E-13</v>
      </c>
      <c r="AJ59" s="49">
        <f t="shared" si="23"/>
        <v>-5.4001247917767614E-13</v>
      </c>
      <c r="AK59" s="49">
        <f t="shared" si="23"/>
        <v>-5.4001247917767614E-13</v>
      </c>
      <c r="AL59" s="49">
        <f t="shared" si="23"/>
        <v>-5.4001247917767614E-13</v>
      </c>
      <c r="AM59" s="49">
        <f t="shared" si="23"/>
        <v>-5.4001247917767614E-13</v>
      </c>
      <c r="AN59" s="49">
        <f t="shared" si="23"/>
        <v>-5.4001247917767614E-13</v>
      </c>
      <c r="AO59" s="49">
        <f t="shared" si="23"/>
        <v>-5.4001247917767614E-13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EB13-A2B8-454C-9E05-96C73AE4081F}">
  <dimension ref="A1:AO67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9.44140625" style="34" bestFit="1" customWidth="1"/>
    <col min="12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65</v>
      </c>
      <c r="D1" s="40"/>
    </row>
    <row r="2" spans="1:41" x14ac:dyDescent="0.3">
      <c r="A2" s="40" t="s">
        <v>76</v>
      </c>
      <c r="D2" s="40"/>
    </row>
    <row r="3" spans="1:41" x14ac:dyDescent="0.3">
      <c r="D3" s="59" t="s">
        <v>75</v>
      </c>
      <c r="E3" s="58" t="s">
        <v>56</v>
      </c>
      <c r="F3" s="57"/>
      <c r="G3" s="101" t="s">
        <v>38</v>
      </c>
      <c r="H3" s="57"/>
      <c r="I3" s="68" t="s">
        <v>57</v>
      </c>
      <c r="J3" s="78"/>
      <c r="K3" s="57"/>
      <c r="L3" s="83" t="s">
        <v>43</v>
      </c>
      <c r="M3" s="57"/>
    </row>
    <row r="4" spans="1:41" x14ac:dyDescent="0.3">
      <c r="A4" s="40"/>
      <c r="E4" s="58" t="s">
        <v>37</v>
      </c>
      <c r="F4" s="57"/>
      <c r="G4" s="101">
        <v>20</v>
      </c>
      <c r="H4" s="57" t="s">
        <v>34</v>
      </c>
      <c r="I4" s="68" t="s">
        <v>42</v>
      </c>
      <c r="J4" s="78"/>
      <c r="K4" s="57"/>
      <c r="L4" s="101">
        <v>16</v>
      </c>
      <c r="M4" s="57" t="s">
        <v>34</v>
      </c>
    </row>
    <row r="5" spans="1:41" x14ac:dyDescent="0.3">
      <c r="D5" s="40"/>
    </row>
    <row r="6" spans="1:41" x14ac:dyDescent="0.3">
      <c r="B6" s="41" t="s">
        <v>35</v>
      </c>
    </row>
    <row r="7" spans="1:41" x14ac:dyDescent="0.3">
      <c r="C7" s="40" t="s">
        <v>10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59</v>
      </c>
      <c r="F8" s="42">
        <f>'Portfolio$'!E11/10^6</f>
        <v>156.48599999999999</v>
      </c>
      <c r="G8" s="42">
        <f>'Portfolio$'!F11/10^6</f>
        <v>187.78319999999999</v>
      </c>
      <c r="H8" s="42">
        <f>'Portfolio$'!G11/10^6</f>
        <v>225.33984000000001</v>
      </c>
      <c r="I8" s="42">
        <f>'Portfolio$'!H11/10^6</f>
        <v>270.40780799999999</v>
      </c>
      <c r="J8" s="42">
        <f>'Portfolio$'!I11/10^6</f>
        <v>324.48936959999997</v>
      </c>
      <c r="K8" s="42">
        <f>J8*1.02</f>
        <v>330.97915699199996</v>
      </c>
      <c r="L8" s="42">
        <f t="shared" ref="L8:Y8" si="1">K8*1.02</f>
        <v>337.59874013183997</v>
      </c>
      <c r="M8" s="42">
        <f t="shared" si="1"/>
        <v>344.3507149344768</v>
      </c>
      <c r="N8" s="42">
        <f t="shared" si="1"/>
        <v>351.23772923316636</v>
      </c>
      <c r="O8" s="42">
        <f t="shared" si="1"/>
        <v>358.26248381782972</v>
      </c>
      <c r="P8" s="42">
        <f t="shared" si="1"/>
        <v>365.42773349418633</v>
      </c>
      <c r="Q8" s="42">
        <f t="shared" si="1"/>
        <v>372.73628816407006</v>
      </c>
      <c r="R8" s="42">
        <f t="shared" si="1"/>
        <v>380.19101392735149</v>
      </c>
      <c r="S8" s="42">
        <f t="shared" si="1"/>
        <v>387.79483420589855</v>
      </c>
      <c r="T8" s="42">
        <f t="shared" si="1"/>
        <v>395.55073089001655</v>
      </c>
      <c r="U8" s="42">
        <f t="shared" si="1"/>
        <v>403.46174550781689</v>
      </c>
      <c r="V8" s="42">
        <f t="shared" si="1"/>
        <v>411.53098041797324</v>
      </c>
      <c r="W8" s="42">
        <f t="shared" si="1"/>
        <v>419.7616000263327</v>
      </c>
      <c r="X8" s="42">
        <f t="shared" si="1"/>
        <v>428.15683202685938</v>
      </c>
      <c r="Y8" s="42">
        <f t="shared" si="1"/>
        <v>436.71996866739659</v>
      </c>
    </row>
    <row r="9" spans="1:41" s="3" customFormat="1" ht="21" x14ac:dyDescent="0.25">
      <c r="B9" s="62"/>
      <c r="C9" s="60" t="s">
        <v>36</v>
      </c>
      <c r="F9" s="38" t="s">
        <v>18</v>
      </c>
      <c r="G9" s="39" t="s">
        <v>68</v>
      </c>
      <c r="H9" s="39" t="s">
        <v>54</v>
      </c>
      <c r="I9" s="63"/>
      <c r="J9" s="39" t="s">
        <v>69</v>
      </c>
      <c r="K9" s="39" t="s">
        <v>54</v>
      </c>
    </row>
    <row r="10" spans="1:41" x14ac:dyDescent="0.3">
      <c r="D10" s="34" t="s">
        <v>16</v>
      </c>
      <c r="F10" s="103">
        <v>0.64</v>
      </c>
      <c r="G10" s="104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17</v>
      </c>
      <c r="E11" s="45"/>
      <c r="F11" s="105">
        <v>0.36</v>
      </c>
      <c r="G11" s="106">
        <v>0.09</v>
      </c>
      <c r="H11" s="46">
        <f t="shared" ref="H11" si="2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43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39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40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60</v>
      </c>
      <c r="E15" s="102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61</v>
      </c>
      <c r="E16" s="108">
        <f>L4</f>
        <v>16</v>
      </c>
      <c r="F16" s="47" t="s">
        <v>34</v>
      </c>
      <c r="G16" s="44"/>
      <c r="H16" s="44"/>
      <c r="I16" s="35"/>
      <c r="J16" s="35"/>
    </row>
    <row r="17" spans="2:41" x14ac:dyDescent="0.3">
      <c r="B17" s="41" t="s">
        <v>62</v>
      </c>
      <c r="E17" s="35"/>
    </row>
    <row r="18" spans="2:41" x14ac:dyDescent="0.3">
      <c r="E18" s="61" t="s">
        <v>55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51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52</v>
      </c>
    </row>
    <row r="21" spans="2:41" x14ac:dyDescent="0.3">
      <c r="D21" s="34" t="s">
        <v>53</v>
      </c>
      <c r="E21" s="48">
        <f>NPV($E$15,F21:AO21)*(1+$E$15)</f>
        <v>3592.9336637709434</v>
      </c>
      <c r="F21" s="49">
        <f t="shared" ref="F21:Y21" si="5">F8-F19</f>
        <v>156.48599999999999</v>
      </c>
      <c r="G21" s="49">
        <f t="shared" si="5"/>
        <v>187.78319999999999</v>
      </c>
      <c r="H21" s="49">
        <f t="shared" si="5"/>
        <v>225.33984000000001</v>
      </c>
      <c r="I21" s="49">
        <f t="shared" si="5"/>
        <v>270.40780799999999</v>
      </c>
      <c r="J21" s="49">
        <f t="shared" si="5"/>
        <v>324.48936959999997</v>
      </c>
      <c r="K21" s="49">
        <f t="shared" si="5"/>
        <v>330.97915699199996</v>
      </c>
      <c r="L21" s="49">
        <f t="shared" si="5"/>
        <v>337.59874013183997</v>
      </c>
      <c r="M21" s="49">
        <f t="shared" si="5"/>
        <v>344.3507149344768</v>
      </c>
      <c r="N21" s="49">
        <f t="shared" si="5"/>
        <v>351.23772923316636</v>
      </c>
      <c r="O21" s="49">
        <f t="shared" si="5"/>
        <v>358.26248381782972</v>
      </c>
      <c r="P21" s="49">
        <f t="shared" si="5"/>
        <v>365.42773349418633</v>
      </c>
      <c r="Q21" s="49">
        <f t="shared" si="5"/>
        <v>372.73628816407006</v>
      </c>
      <c r="R21" s="49">
        <f t="shared" si="5"/>
        <v>380.19101392735149</v>
      </c>
      <c r="S21" s="49">
        <f t="shared" si="5"/>
        <v>387.79483420589855</v>
      </c>
      <c r="T21" s="49">
        <f t="shared" si="5"/>
        <v>395.55073089001655</v>
      </c>
      <c r="U21" s="49">
        <f t="shared" si="5"/>
        <v>403.46174550781689</v>
      </c>
      <c r="V21" s="49">
        <f t="shared" si="5"/>
        <v>411.53098041797324</v>
      </c>
      <c r="W21" s="49">
        <f t="shared" si="5"/>
        <v>419.7616000263327</v>
      </c>
      <c r="X21" s="49">
        <f t="shared" si="5"/>
        <v>428.15683202685938</v>
      </c>
      <c r="Y21" s="49">
        <f t="shared" si="5"/>
        <v>436.71996866739659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64</v>
      </c>
      <c r="E22" s="48"/>
      <c r="F22" s="49">
        <f t="shared" ref="F22:AO22" si="6">E22+F21-F44</f>
        <v>156.48599999999999</v>
      </c>
      <c r="G22" s="49">
        <f t="shared" si="6"/>
        <v>334.48882499999996</v>
      </c>
      <c r="H22" s="49">
        <f t="shared" si="6"/>
        <v>538.31183999999996</v>
      </c>
      <c r="I22" s="49">
        <f t="shared" si="6"/>
        <v>773.11908300000005</v>
      </c>
      <c r="J22" s="49">
        <f t="shared" si="6"/>
        <v>1045.1073996</v>
      </c>
      <c r="K22" s="49">
        <f t="shared" si="6"/>
        <v>1303.3049179919999</v>
      </c>
      <c r="L22" s="49">
        <f t="shared" si="6"/>
        <v>1547.4358222118399</v>
      </c>
      <c r="M22" s="49">
        <f t="shared" si="6"/>
        <v>1777.2187799760768</v>
      </c>
      <c r="N22" s="49">
        <f t="shared" si="6"/>
        <v>1992.3668323555983</v>
      </c>
      <c r="O22" s="49">
        <f t="shared" si="6"/>
        <v>2192.5872812427101</v>
      </c>
      <c r="P22" s="49">
        <f t="shared" si="6"/>
        <v>2377.5815745675641</v>
      </c>
      <c r="Q22" s="49">
        <f t="shared" si="6"/>
        <v>2547.0451892189158</v>
      </c>
      <c r="R22" s="49">
        <f t="shared" si="6"/>
        <v>2700.6675116232941</v>
      </c>
      <c r="S22" s="49">
        <f t="shared" si="6"/>
        <v>2838.13171593576</v>
      </c>
      <c r="T22" s="49">
        <f t="shared" si="6"/>
        <v>2959.1146397944754</v>
      </c>
      <c r="U22" s="49">
        <f t="shared" si="6"/>
        <v>3063.2866575903649</v>
      </c>
      <c r="V22" s="49">
        <f t="shared" si="6"/>
        <v>3150.3115512021723</v>
      </c>
      <c r="W22" s="49">
        <f t="shared" si="6"/>
        <v>3229.6267531462158</v>
      </c>
      <c r="X22" s="49">
        <f t="shared" si="6"/>
        <v>3302.8385370891401</v>
      </c>
      <c r="Y22" s="49">
        <f t="shared" si="6"/>
        <v>3371.9373956709233</v>
      </c>
      <c r="Z22" s="49">
        <f t="shared" si="6"/>
        <v>2993.9217755435975</v>
      </c>
      <c r="AA22" s="49">
        <f t="shared" si="6"/>
        <v>2636.1867410162718</v>
      </c>
      <c r="AB22" s="49">
        <f t="shared" si="6"/>
        <v>2299.1379038009459</v>
      </c>
      <c r="AC22" s="49">
        <f t="shared" si="6"/>
        <v>1983.1889878438599</v>
      </c>
      <c r="AD22" s="49">
        <f t="shared" si="6"/>
        <v>1688.7619915701787</v>
      </c>
      <c r="AE22" s="49">
        <f t="shared" si="6"/>
        <v>1416.2873533735706</v>
      </c>
      <c r="AF22" s="49">
        <f t="shared" si="6"/>
        <v>1166.2041204155767</v>
      </c>
      <c r="AG22" s="49">
        <f t="shared" si="6"/>
        <v>938.96012080096943</v>
      </c>
      <c r="AH22" s="49">
        <f t="shared" si="6"/>
        <v>735.01213919661654</v>
      </c>
      <c r="AI22" s="49">
        <f t="shared" si="6"/>
        <v>554.82609596272323</v>
      </c>
      <c r="AJ22" s="49">
        <f t="shared" si="6"/>
        <v>398.87722986669849</v>
      </c>
      <c r="AK22" s="49">
        <f t="shared" si="6"/>
        <v>267.65028445129985</v>
      </c>
      <c r="AL22" s="49">
        <f t="shared" si="6"/>
        <v>161.63969813013972</v>
      </c>
      <c r="AM22" s="49">
        <f t="shared" si="6"/>
        <v>81.349798085102933</v>
      </c>
      <c r="AN22" s="49">
        <f t="shared" si="6"/>
        <v>27.294998041711935</v>
      </c>
      <c r="AO22" s="49">
        <f t="shared" si="6"/>
        <v>-3.5171865420124959E-13</v>
      </c>
    </row>
    <row r="23" spans="2:41" x14ac:dyDescent="0.3">
      <c r="C23" s="40" t="s">
        <v>41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11</v>
      </c>
      <c r="E24" s="48">
        <f>NPV($E$15,F24:AO24)*(1+$E$15)</f>
        <v>99.038591519999756</v>
      </c>
      <c r="F24" s="49"/>
      <c r="G24" s="49">
        <f>IF(G$18-F$18&lt;=$E$16,F$21/$E$16,0)</f>
        <v>9.7803749999999994</v>
      </c>
      <c r="H24" s="49">
        <f>IF(H$18-F$18&lt;=$E$16,F$21/$E$16,0)</f>
        <v>9.7803749999999994</v>
      </c>
      <c r="I24" s="49">
        <f>IF(I$18-F$18&lt;=$E$16,F$21/$E$16,0)</f>
        <v>9.7803749999999994</v>
      </c>
      <c r="J24" s="49">
        <f>IF(J$18-F$18&lt;=$E$16,F$21/$E$16,0)</f>
        <v>9.7803749999999994</v>
      </c>
      <c r="K24" s="49">
        <f>IF(K$18-F$18&lt;=$E$16,F$21/$E$16,0)</f>
        <v>9.7803749999999994</v>
      </c>
      <c r="L24" s="49">
        <f>IF(L$18-F$18&lt;=$E$16,F$21/$E$16,0)</f>
        <v>9.7803749999999994</v>
      </c>
      <c r="M24" s="49">
        <f>IF(M$18-F$18&lt;=$E$16,F$21/$E$16,0)</f>
        <v>9.7803749999999994</v>
      </c>
      <c r="N24" s="49">
        <f>IF(N$18-F$18&lt;=$E$16,F$21/$E$16,0)</f>
        <v>9.7803749999999994</v>
      </c>
      <c r="O24" s="49">
        <f>IF(O$18-F$18&lt;=$E$16,F$21/$E$16,0)</f>
        <v>9.7803749999999994</v>
      </c>
      <c r="P24" s="49">
        <f>IF(P$18-F$18&lt;=$E$16,F$21/$E$16,0)</f>
        <v>9.7803749999999994</v>
      </c>
      <c r="Q24" s="49">
        <f>IF(Q$18-F$18&lt;=$E$16,F$21/$E$16,0)</f>
        <v>9.7803749999999994</v>
      </c>
      <c r="R24" s="49">
        <f>IF(R$18-F$18&lt;=$E$16,F$21/$E$16,0)</f>
        <v>9.7803749999999994</v>
      </c>
      <c r="S24" s="49">
        <f>IF(S$18-F$18&lt;=$E$16,F$21/$E$16,0)</f>
        <v>9.7803749999999994</v>
      </c>
      <c r="T24" s="49">
        <f>IF(T$18-F$18&lt;=$E$16,F$21/$E$16,0)</f>
        <v>9.7803749999999994</v>
      </c>
      <c r="U24" s="49">
        <f>IF(U$18-F$18&lt;=$E$16,F$21/$E$16,0)</f>
        <v>9.7803749999999994</v>
      </c>
      <c r="V24" s="49">
        <f>IF(V$18-F$18&lt;=$E$16,F$21/$E$16,0)</f>
        <v>9.7803749999999994</v>
      </c>
      <c r="W24" s="49"/>
      <c r="X24" s="49"/>
      <c r="Y24" s="49"/>
    </row>
    <row r="25" spans="2:41" x14ac:dyDescent="0.3">
      <c r="D25" s="34" t="s">
        <v>12</v>
      </c>
      <c r="E25" s="48">
        <f t="shared" ref="E25:E44" si="7">NPV($E$15,F25:AO25)*(1+$E$15)</f>
        <v>118.8463098239997</v>
      </c>
      <c r="F25" s="49"/>
      <c r="G25" s="49"/>
      <c r="H25" s="49">
        <f>IF(H$18-G$18&lt;=$E$16,G$21/$E$16,0)</f>
        <v>11.73645</v>
      </c>
      <c r="I25" s="49">
        <f>IF(I$18-G$18&lt;=$E$16,G$21/$E$16,0)</f>
        <v>11.73645</v>
      </c>
      <c r="J25" s="49">
        <f>IF(J$18-G$18&lt;=$E$16,G$21/$E$16,0)</f>
        <v>11.73645</v>
      </c>
      <c r="K25" s="49">
        <f>IF(K$18-G$18&lt;=$E$16,G$21/$E$16,0)</f>
        <v>11.73645</v>
      </c>
      <c r="L25" s="49">
        <f>IF(L$18-G$18&lt;=$E$16,G$21/$E$16,0)</f>
        <v>11.73645</v>
      </c>
      <c r="M25" s="49">
        <f>IF(M$18-G$18&lt;=$E$16,G$21/$E$16,0)</f>
        <v>11.73645</v>
      </c>
      <c r="N25" s="49">
        <f>IF(N$18-G$18&lt;=$E$16,G$21/$E$16,0)</f>
        <v>11.73645</v>
      </c>
      <c r="O25" s="49">
        <f>IF(O$18-G$18&lt;=$E$16,G$21/$E$16,0)</f>
        <v>11.73645</v>
      </c>
      <c r="P25" s="49">
        <f>IF(P$18-G$18&lt;=$E$16,G$21/$E$16,0)</f>
        <v>11.73645</v>
      </c>
      <c r="Q25" s="49">
        <f>IF(Q$18-G$18&lt;=$E$16,G$21/$E$16,0)</f>
        <v>11.73645</v>
      </c>
      <c r="R25" s="49">
        <f>IF(R$18-G$18&lt;=$E$16,G$21/$E$16,0)</f>
        <v>11.73645</v>
      </c>
      <c r="S25" s="49">
        <f>IF(S$18-G$18&lt;=$E$16,G$21/$E$16,0)</f>
        <v>11.73645</v>
      </c>
      <c r="T25" s="49">
        <f>IF(T$18-G$18&lt;=$E$16,G$21/$E$16,0)</f>
        <v>11.73645</v>
      </c>
      <c r="U25" s="49">
        <f>IF(U$18-G$18&lt;=$E$16,G$21/$E$16,0)</f>
        <v>11.73645</v>
      </c>
      <c r="V25" s="49">
        <f>IF(V$18-G$18&lt;=$E$16,G$21/$E$16,0)</f>
        <v>11.73645</v>
      </c>
      <c r="W25" s="49">
        <f>IF(W$18-G$18&lt;=$E$16,G$21/$E$16,0)</f>
        <v>11.73645</v>
      </c>
      <c r="X25" s="49"/>
      <c r="Y25" s="49"/>
    </row>
    <row r="26" spans="2:41" x14ac:dyDescent="0.3">
      <c r="D26" s="34" t="s">
        <v>13</v>
      </c>
      <c r="E26" s="48">
        <f t="shared" si="7"/>
        <v>142.61557178879966</v>
      </c>
      <c r="F26" s="49"/>
      <c r="G26" s="49"/>
      <c r="H26" s="49"/>
      <c r="I26" s="49">
        <f>IF(I$18-H$18&lt;=$E$16,H$21/$E$16,0)</f>
        <v>14.083740000000001</v>
      </c>
      <c r="J26" s="49">
        <f>IF(J$18-H$18&lt;=$E$16,H$21/$E$16,0)</f>
        <v>14.083740000000001</v>
      </c>
      <c r="K26" s="49">
        <f>IF(K$18-H$18&lt;=$E$16,H$21/$E$16,0)</f>
        <v>14.083740000000001</v>
      </c>
      <c r="L26" s="49">
        <f>IF(L$18-H$18&lt;=$E$16,H$21/$E$16,0)</f>
        <v>14.083740000000001</v>
      </c>
      <c r="M26" s="49">
        <f>IF(M$18-H$18&lt;=$E$16,H$21/$E$16,0)</f>
        <v>14.083740000000001</v>
      </c>
      <c r="N26" s="49">
        <f>IF(N$18-H$18&lt;=$E$16,H$21/$E$16,0)</f>
        <v>14.083740000000001</v>
      </c>
      <c r="O26" s="49">
        <f>IF(O$18-H$18&lt;=$E$16,H$21/$E$16,0)</f>
        <v>14.083740000000001</v>
      </c>
      <c r="P26" s="49">
        <f>IF(P$18-H$18&lt;=$E$16,H$21/$E$16,0)</f>
        <v>14.083740000000001</v>
      </c>
      <c r="Q26" s="49">
        <f>IF(Q$18-H$18&lt;=$E$16,H$21/$E$16,0)</f>
        <v>14.083740000000001</v>
      </c>
      <c r="R26" s="49">
        <f>IF(R$18-H$18&lt;=$E$16,H$21/$E$16,0)</f>
        <v>14.083740000000001</v>
      </c>
      <c r="S26" s="49">
        <f>IF(S$18-H$18&lt;=$E$16,H$21/$E$16,0)</f>
        <v>14.083740000000001</v>
      </c>
      <c r="T26" s="49">
        <f>IF(T$18-H$18&lt;=$E$16,H$21/$E$16,0)</f>
        <v>14.083740000000001</v>
      </c>
      <c r="U26" s="49">
        <f>IF(U$18-H$18&lt;=$E$16,H$21/$E$16,0)</f>
        <v>14.083740000000001</v>
      </c>
      <c r="V26" s="49">
        <f>IF(V$18-H$18&lt;=$E$16,H$21/$E$16,0)</f>
        <v>14.083740000000001</v>
      </c>
      <c r="W26" s="49">
        <f>IF(W$18-H$18&lt;=$E$16,H$21/$E$16,0)</f>
        <v>14.083740000000001</v>
      </c>
      <c r="X26" s="49">
        <f>IF(X$18-H$18&lt;=$E$16,H$21/$E$16,0)</f>
        <v>14.083740000000001</v>
      </c>
      <c r="Y26" s="49"/>
    </row>
    <row r="27" spans="2:41" x14ac:dyDescent="0.3">
      <c r="D27" s="34" t="s">
        <v>14</v>
      </c>
      <c r="E27" s="48">
        <f t="shared" si="7"/>
        <v>171.13868614655954</v>
      </c>
      <c r="F27" s="49"/>
      <c r="G27" s="49"/>
      <c r="H27" s="49"/>
      <c r="I27" s="49"/>
      <c r="J27" s="49">
        <f>IF(J$18-I$18&lt;=$E$16,I$21/$E$16,0)</f>
        <v>16.900487999999999</v>
      </c>
      <c r="K27" s="49">
        <f>IF(K$18-I$18&lt;=$E$16,I$21/$E$16,0)</f>
        <v>16.900487999999999</v>
      </c>
      <c r="L27" s="49">
        <f>IF(L$18-I$18&lt;=$E$16,I$21/$E$16,0)</f>
        <v>16.900487999999999</v>
      </c>
      <c r="M27" s="49">
        <f>IF(M$18-I$18&lt;=$E$16,I$21/$E$16,0)</f>
        <v>16.900487999999999</v>
      </c>
      <c r="N27" s="49">
        <f>IF(N$18-I$18&lt;=$E$16,I$21/$E$16,0)</f>
        <v>16.900487999999999</v>
      </c>
      <c r="O27" s="49">
        <f>IF(O$18-I$18&lt;=$E$16,I$21/$E$16,0)</f>
        <v>16.900487999999999</v>
      </c>
      <c r="P27" s="49">
        <f>IF(P$18-I$18&lt;=$E$16,I$21/$E$16,0)</f>
        <v>16.900487999999999</v>
      </c>
      <c r="Q27" s="49">
        <f>IF(Q$18-I$18&lt;=$E$16,I$21/$E$16,0)</f>
        <v>16.900487999999999</v>
      </c>
      <c r="R27" s="49">
        <f>IF(R$18-I$18&lt;=$E$16,I$21/$E$16,0)</f>
        <v>16.900487999999999</v>
      </c>
      <c r="S27" s="49">
        <f>IF(S$18-I$18&lt;=$E$16,I$21/$E$16,0)</f>
        <v>16.900487999999999</v>
      </c>
      <c r="T27" s="49">
        <f>IF(T$18-I$18&lt;=$E$16,I$21/$E$16,0)</f>
        <v>16.900487999999999</v>
      </c>
      <c r="U27" s="49">
        <f>IF(U$18-I$18&lt;=$E$16,I$21/$E$16,0)</f>
        <v>16.900487999999999</v>
      </c>
      <c r="V27" s="49">
        <f>IF(V$18-I$18&lt;=$E$16,I$21/$E$16,0)</f>
        <v>16.900487999999999</v>
      </c>
      <c r="W27" s="49">
        <f>IF(W$18-I$18&lt;=$E$16,I$21/$E$16,0)</f>
        <v>16.900487999999999</v>
      </c>
      <c r="X27" s="49">
        <f>IF(X$18-I$18&lt;=$E$16,I$21/$E$16,0)</f>
        <v>16.900487999999999</v>
      </c>
      <c r="Y27" s="49">
        <f>IF(Y$18-I$18&lt;=$E$16,I$21/$E$16,0)</f>
        <v>16.900487999999999</v>
      </c>
    </row>
    <row r="28" spans="2:41" x14ac:dyDescent="0.3">
      <c r="D28" s="51" t="s">
        <v>15</v>
      </c>
      <c r="E28" s="52">
        <f t="shared" si="7"/>
        <v>205.36642337587148</v>
      </c>
      <c r="F28" s="53"/>
      <c r="G28" s="53"/>
      <c r="H28" s="53"/>
      <c r="I28" s="53"/>
      <c r="J28" s="53"/>
      <c r="K28" s="49">
        <f>IF(K$18-J$18&lt;=$E$16,J$21/$E$16,0)</f>
        <v>20.280585599999998</v>
      </c>
      <c r="L28" s="49">
        <f>IF(L$18-J$18&lt;=$E$16,J$21/$E$16,0)</f>
        <v>20.280585599999998</v>
      </c>
      <c r="M28" s="49">
        <f>IF(M$18-J$18&lt;=$E$16,J$21/$E$16,0)</f>
        <v>20.280585599999998</v>
      </c>
      <c r="N28" s="49">
        <f>IF(N$18-J$18&lt;=$E$16,J$21/$E$16,0)</f>
        <v>20.280585599999998</v>
      </c>
      <c r="O28" s="49">
        <f>IF(O$18-J$18&lt;=$E$16,J$21/$E$16,0)</f>
        <v>20.280585599999998</v>
      </c>
      <c r="P28" s="49">
        <f>IF(P$18-J$18&lt;=$E$16,J$21/$E$16,0)</f>
        <v>20.280585599999998</v>
      </c>
      <c r="Q28" s="49">
        <f>IF(Q$18-J$18&lt;=$E$16,J$21/$E$16,0)</f>
        <v>20.280585599999998</v>
      </c>
      <c r="R28" s="49">
        <f>IF(R$18-J$18&lt;=$E$16,J$21/$E$16,0)</f>
        <v>20.280585599999998</v>
      </c>
      <c r="S28" s="49">
        <f>IF(S$18-J$18&lt;=$E$16,J$21/$E$16,0)</f>
        <v>20.280585599999998</v>
      </c>
      <c r="T28" s="49">
        <f>IF(T$18-J$18&lt;=$E$16,J$21/$E$16,0)</f>
        <v>20.280585599999998</v>
      </c>
      <c r="U28" s="49">
        <f>IF(U$18-J$18&lt;=$E$16,J$21/$E$16,0)</f>
        <v>20.280585599999998</v>
      </c>
      <c r="V28" s="49">
        <f>IF(V$18-J$18&lt;=$E$16,J$21/$E$16,0)</f>
        <v>20.280585599999998</v>
      </c>
      <c r="W28" s="49">
        <f>IF(W$18-J$18&lt;=$E$16,J$21/$E$16,0)</f>
        <v>20.280585599999998</v>
      </c>
      <c r="X28" s="49">
        <f>IF(X$18-J$18&lt;=$E$16,J$21/$E$16,0)</f>
        <v>20.280585599999998</v>
      </c>
      <c r="Y28" s="49">
        <f>IF(Y$18-J$18&lt;=$E$16,J$21/$E$16,0)</f>
        <v>20.280585599999998</v>
      </c>
      <c r="Z28" s="49">
        <f>IF(Z$18-J$18&lt;=$E$16,J$21/$E$16,0)</f>
        <v>20.280585599999998</v>
      </c>
    </row>
    <row r="29" spans="2:41" x14ac:dyDescent="0.3">
      <c r="D29" s="51" t="s">
        <v>19</v>
      </c>
      <c r="E29" s="52">
        <f t="shared" si="7"/>
        <v>209.47375184338892</v>
      </c>
      <c r="F29" s="53"/>
      <c r="G29" s="53"/>
      <c r="H29" s="53"/>
      <c r="I29" s="53"/>
      <c r="J29" s="53"/>
      <c r="K29" s="42"/>
      <c r="L29" s="49">
        <f>IF(L$18-K$18&lt;=$E$16,K$21/$E$16,0)</f>
        <v>20.686197311999997</v>
      </c>
      <c r="M29" s="49">
        <f>IF(M$18-K$18&lt;=$E$16,K$21/$E$16,0)</f>
        <v>20.686197311999997</v>
      </c>
      <c r="N29" s="49">
        <f>IF(N$18-K$18&lt;=$E$16,K$21/$E$16,0)</f>
        <v>20.686197311999997</v>
      </c>
      <c r="O29" s="49">
        <f>IF(O$18-K$18&lt;=$E$16,K$21/$E$16,0)</f>
        <v>20.686197311999997</v>
      </c>
      <c r="P29" s="49">
        <f>IF(P$18-K$18&lt;=$E$16,K$21/$E$16,0)</f>
        <v>20.686197311999997</v>
      </c>
      <c r="Q29" s="49">
        <f>IF(Q$18-K$18&lt;=$E$16,K$21/$E$16,0)</f>
        <v>20.686197311999997</v>
      </c>
      <c r="R29" s="49">
        <f>IF(R$18-K$18&lt;=$E$16,K$21/$E$16,0)</f>
        <v>20.686197311999997</v>
      </c>
      <c r="S29" s="49">
        <f>IF(S$18-K$18&lt;=$E$16,K$21/$E$16,0)</f>
        <v>20.686197311999997</v>
      </c>
      <c r="T29" s="49">
        <f>IF(T$18-K$18&lt;=$E$16,K$21/$E$16,0)</f>
        <v>20.686197311999997</v>
      </c>
      <c r="U29" s="49">
        <f>IF(U$18-K$18&lt;=$E$16,K$21/$E$16,0)</f>
        <v>20.686197311999997</v>
      </c>
      <c r="V29" s="49">
        <f>IF(V$18-K$18&lt;=$E$16,K$21/$E$16,0)</f>
        <v>20.686197311999997</v>
      </c>
      <c r="W29" s="49">
        <f>IF(W$18-K$18&lt;=$E$16,K$21/$E$16,0)</f>
        <v>20.686197311999997</v>
      </c>
      <c r="X29" s="49">
        <f>IF(X$18-K$18&lt;=$E$16,K$21/$E$16,0)</f>
        <v>20.686197311999997</v>
      </c>
      <c r="Y29" s="49">
        <f>IF(Y$18-K$18&lt;=$E$16,K$21/$E$16,0)</f>
        <v>20.686197311999997</v>
      </c>
      <c r="Z29" s="49">
        <f>IF(Z$18-K$18&lt;=$E$16,K$21/$E$16,0)</f>
        <v>20.686197311999997</v>
      </c>
      <c r="AA29" s="49">
        <f>IF(AA$18-K$18&lt;=$E$16,K$21/$E$16,0)</f>
        <v>20.686197311999997</v>
      </c>
    </row>
    <row r="30" spans="2:41" x14ac:dyDescent="0.3">
      <c r="D30" s="51" t="s">
        <v>20</v>
      </c>
      <c r="E30" s="52">
        <f t="shared" si="7"/>
        <v>213.6632268802567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21.099921258239998</v>
      </c>
      <c r="N30" s="49">
        <f>IF(N$18-L$18&lt;=$E$16,L$21/$E$16,0)</f>
        <v>21.099921258239998</v>
      </c>
      <c r="O30" s="49">
        <f>IF(O$18-L$18&lt;=$E$16,L$21/$E$16,0)</f>
        <v>21.099921258239998</v>
      </c>
      <c r="P30" s="49">
        <f>IF(P$18-L$18&lt;=$E$16,L$21/$E$16,0)</f>
        <v>21.099921258239998</v>
      </c>
      <c r="Q30" s="49">
        <f>IF(Q$18-L$18&lt;=$E$16,L$21/$E$16,0)</f>
        <v>21.099921258239998</v>
      </c>
      <c r="R30" s="49">
        <f>IF(R$18-L$18&lt;=$E$16,L$21/$E$16,0)</f>
        <v>21.099921258239998</v>
      </c>
      <c r="S30" s="49">
        <f>IF(S$18-L$18&lt;=$E$16,L$21/$E$16,0)</f>
        <v>21.099921258239998</v>
      </c>
      <c r="T30" s="49">
        <f>IF(T$18-L$18&lt;=$E$16,L$21/$E$16,0)</f>
        <v>21.099921258239998</v>
      </c>
      <c r="U30" s="49">
        <f>IF(U$18-L$18&lt;=$E$16,L$21/$E$16,0)</f>
        <v>21.099921258239998</v>
      </c>
      <c r="V30" s="49">
        <f>IF(V$18-L$18&lt;=$E$16,L$21/$E$16,0)</f>
        <v>21.099921258239998</v>
      </c>
      <c r="W30" s="49">
        <f>IF(W$18-L$18&lt;=$E$16,L$21/$E$16,0)</f>
        <v>21.099921258239998</v>
      </c>
      <c r="X30" s="49">
        <f>IF(X$18-L$18&lt;=$E$16,L$21/$E$16,0)</f>
        <v>21.099921258239998</v>
      </c>
      <c r="Y30" s="49">
        <f>IF(Y$18-L$18&lt;=$E$16,L$21/$E$16,0)</f>
        <v>21.099921258239998</v>
      </c>
      <c r="Z30" s="49">
        <f>IF(Z$18-L$18&lt;=$E$16,L$21/$E$16,0)</f>
        <v>21.099921258239998</v>
      </c>
      <c r="AA30" s="49">
        <f>IF(AA$18-L$18&lt;=$E$16,L$21/$E$16,0)</f>
        <v>21.099921258239998</v>
      </c>
      <c r="AB30" s="49">
        <f>IF(AB$18-L$18&lt;=$E$16,L$21/$E$16,0)</f>
        <v>21.099921258239998</v>
      </c>
    </row>
    <row r="31" spans="2:41" x14ac:dyDescent="0.3">
      <c r="D31" s="51" t="s">
        <v>21</v>
      </c>
      <c r="E31" s="52">
        <f t="shared" si="7"/>
        <v>217.93649141786184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21.5219196834048</v>
      </c>
      <c r="O31" s="49">
        <f>IF(O$18-M$18&lt;=$E$16,M$21/$E$16,0)</f>
        <v>21.5219196834048</v>
      </c>
      <c r="P31" s="49">
        <f>IF(P$18-M$18&lt;=$E$16,M$21/$E$16,0)</f>
        <v>21.5219196834048</v>
      </c>
      <c r="Q31" s="49">
        <f>IF(Q$18-M$18&lt;=$E$16,M$21/$E$16,0)</f>
        <v>21.5219196834048</v>
      </c>
      <c r="R31" s="49">
        <f>IF(R$18-M$18&lt;=$E$16,M$21/$E$16,0)</f>
        <v>21.5219196834048</v>
      </c>
      <c r="S31" s="49">
        <f>IF(S$18-M$18&lt;=$E$16,M$21/$E$16,0)</f>
        <v>21.5219196834048</v>
      </c>
      <c r="T31" s="49">
        <f>IF(T$18-M$18&lt;=$E$16,M$21/$E$16,0)</f>
        <v>21.5219196834048</v>
      </c>
      <c r="U31" s="49">
        <f>IF(U$18-M$18&lt;=$E$16,M$21/$E$16,0)</f>
        <v>21.5219196834048</v>
      </c>
      <c r="V31" s="49">
        <f>IF(V$18-M$18&lt;=$E$16,M$21/$E$16,0)</f>
        <v>21.5219196834048</v>
      </c>
      <c r="W31" s="49">
        <f>IF(W$18-M$18&lt;=$E$16,M$21/$E$16,0)</f>
        <v>21.5219196834048</v>
      </c>
      <c r="X31" s="49">
        <f>IF(X$18-M$18&lt;=$E$16,M$21/$E$16,0)</f>
        <v>21.5219196834048</v>
      </c>
      <c r="Y31" s="49">
        <f>IF(Y$18-M$18&lt;=$E$16,M$21/$E$16,0)</f>
        <v>21.5219196834048</v>
      </c>
      <c r="Z31" s="49">
        <f>IF(Z$18-M$18&lt;=$E$16,M$21/$E$16,0)</f>
        <v>21.5219196834048</v>
      </c>
      <c r="AA31" s="49">
        <f>IF(AA$18-M$18&lt;=$E$16,M$21/$E$16,0)</f>
        <v>21.5219196834048</v>
      </c>
      <c r="AB31" s="49">
        <f>IF(AB$18-M$18&lt;=$E$16,M$21/$E$16,0)</f>
        <v>21.5219196834048</v>
      </c>
      <c r="AC31" s="49">
        <f>IF(AC$18-M$18&lt;=$E$16,M$21/$E$16,0)</f>
        <v>21.5219196834048</v>
      </c>
    </row>
    <row r="32" spans="2:41" x14ac:dyDescent="0.3">
      <c r="D32" s="51" t="s">
        <v>22</v>
      </c>
      <c r="E32" s="52">
        <f t="shared" si="7"/>
        <v>222.29522124621911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21.952358077072898</v>
      </c>
      <c r="P32" s="49">
        <f>IF(P$18-N$18&lt;=$E$16,N$21/$E$16,0)</f>
        <v>21.952358077072898</v>
      </c>
      <c r="Q32" s="49">
        <f>IF(Q$18-N$18&lt;=$E$16,N$21/$E$16,0)</f>
        <v>21.952358077072898</v>
      </c>
      <c r="R32" s="49">
        <f>IF(R$18-N$18&lt;=$E$16,N$21/$E$16,0)</f>
        <v>21.952358077072898</v>
      </c>
      <c r="S32" s="49">
        <f>IF(S$18-N$18&lt;=$E$16,N$21/$E$16,0)</f>
        <v>21.952358077072898</v>
      </c>
      <c r="T32" s="49">
        <f>IF(T$18-N$18&lt;=$E$16,N$21/$E$16,0)</f>
        <v>21.952358077072898</v>
      </c>
      <c r="U32" s="49">
        <f>IF(U$18-N$18&lt;=$E$16,N$21/$E$16,0)</f>
        <v>21.952358077072898</v>
      </c>
      <c r="V32" s="49">
        <f>IF(V$18-N$18&lt;=$E$16,N$21/$E$16,0)</f>
        <v>21.952358077072898</v>
      </c>
      <c r="W32" s="49">
        <f>IF(W$18-N$18&lt;=$E$16,N$21/$E$16,0)</f>
        <v>21.952358077072898</v>
      </c>
      <c r="X32" s="49">
        <f>IF(X$18-N$18&lt;=$E$16,N$21/$E$16,0)</f>
        <v>21.952358077072898</v>
      </c>
      <c r="Y32" s="49">
        <f>IF(Y$18-N$18&lt;=$E$16,N$21/$E$16,0)</f>
        <v>21.952358077072898</v>
      </c>
      <c r="Z32" s="49">
        <f>IF(Z$18-N$18&lt;=$E$16,N$21/$E$16,0)</f>
        <v>21.952358077072898</v>
      </c>
      <c r="AA32" s="49">
        <f>IF(AA$18-N$18&lt;=$E$16,N$21/$E$16,0)</f>
        <v>21.952358077072898</v>
      </c>
      <c r="AB32" s="49">
        <f>IF(AB$18-N$18&lt;=$E$16,N$21/$E$16,0)</f>
        <v>21.952358077072898</v>
      </c>
      <c r="AC32" s="49">
        <f>IF(AC$18-N$18&lt;=$E$16,N$21/$E$16,0)</f>
        <v>21.952358077072898</v>
      </c>
      <c r="AD32" s="49">
        <f>IF(AD$18-N$18&lt;=$E$16,N$21/$E$16,0)</f>
        <v>21.952358077072898</v>
      </c>
    </row>
    <row r="33" spans="2:41" x14ac:dyDescent="0.3">
      <c r="D33" s="51" t="s">
        <v>23</v>
      </c>
      <c r="E33" s="52">
        <f t="shared" si="7"/>
        <v>226.74112567114355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22.391405238614357</v>
      </c>
      <c r="Q33" s="49">
        <f>IF(Q$18-O$18&lt;=$E$16,O$21/$E$16,0)</f>
        <v>22.391405238614357</v>
      </c>
      <c r="R33" s="49">
        <f>IF(R$18-O$18&lt;=$E$16,O$21/$E$16,0)</f>
        <v>22.391405238614357</v>
      </c>
      <c r="S33" s="49">
        <f>IF(S$18-O$18&lt;=$E$16,O$21/$E$16,0)</f>
        <v>22.391405238614357</v>
      </c>
      <c r="T33" s="49">
        <f>IF(T$18-O$18&lt;=$E$16,O$21/$E$16,0)</f>
        <v>22.391405238614357</v>
      </c>
      <c r="U33" s="49">
        <f>IF(U$18-O$18&lt;=$E$16,O$21/$E$16,0)</f>
        <v>22.391405238614357</v>
      </c>
      <c r="V33" s="49">
        <f>IF(V$18-O$18&lt;=$E$16,O$21/$E$16,0)</f>
        <v>22.391405238614357</v>
      </c>
      <c r="W33" s="49">
        <f>IF(W$18-O$18&lt;=$E$16,O$21/$E$16,0)</f>
        <v>22.391405238614357</v>
      </c>
      <c r="X33" s="49">
        <f>IF(X$18-O$18&lt;=$E$16,O$21/$E$16,0)</f>
        <v>22.391405238614357</v>
      </c>
      <c r="Y33" s="49">
        <f>IF(Y$18-O$18&lt;=$E$16,O$21/$E$16,0)</f>
        <v>22.391405238614357</v>
      </c>
      <c r="Z33" s="49">
        <f>IF(Z$18-O$18&lt;=$E$16,O$21/$E$16,0)</f>
        <v>22.391405238614357</v>
      </c>
      <c r="AA33" s="49">
        <f>IF(AA$18-O$18&lt;=$E$16,O$21/$E$16,0)</f>
        <v>22.391405238614357</v>
      </c>
      <c r="AB33" s="49">
        <f>IF(AB$18-O$18&lt;=$E$16,O$21/$E$16,0)</f>
        <v>22.391405238614357</v>
      </c>
      <c r="AC33" s="49">
        <f>IF(AC$18-O$18&lt;=$E$16,O$21/$E$16,0)</f>
        <v>22.391405238614357</v>
      </c>
      <c r="AD33" s="49">
        <f>IF(AD$18-O$18&lt;=$E$16,O$21/$E$16,0)</f>
        <v>22.391405238614357</v>
      </c>
      <c r="AE33" s="49">
        <f>IF(AE$18-O$18&lt;=$E$16,O$21/$E$16,0)</f>
        <v>22.391405238614357</v>
      </c>
    </row>
    <row r="34" spans="2:41" x14ac:dyDescent="0.3">
      <c r="D34" s="51" t="s">
        <v>24</v>
      </c>
      <c r="E34" s="52">
        <f t="shared" si="7"/>
        <v>231.27594818456643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22.839233343386645</v>
      </c>
      <c r="R34" s="49">
        <f>IF(R$18-P$18&lt;=$E$16,P$21/$E$16,0)</f>
        <v>22.839233343386645</v>
      </c>
      <c r="S34" s="49">
        <f>IF(S$18-P$18&lt;=$E$16,P$21/$E$16,0)</f>
        <v>22.839233343386645</v>
      </c>
      <c r="T34" s="49">
        <f>IF(T$18-P$18&lt;=$E$16,P$21/$E$16,0)</f>
        <v>22.839233343386645</v>
      </c>
      <c r="U34" s="49">
        <f>IF(U$18-P$18&lt;=$E$16,P$21/$E$16,0)</f>
        <v>22.839233343386645</v>
      </c>
      <c r="V34" s="49">
        <f>IF(V$18-P$18&lt;=$E$16,P$21/$E$16,0)</f>
        <v>22.839233343386645</v>
      </c>
      <c r="W34" s="49">
        <f>IF(W$18-P$18&lt;=$E$16,P$21/$E$16,0)</f>
        <v>22.839233343386645</v>
      </c>
      <c r="X34" s="49">
        <f>IF(X$18-P$18&lt;=$E$16,P$21/$E$16,0)</f>
        <v>22.839233343386645</v>
      </c>
      <c r="Y34" s="49">
        <f>IF(Y$18-P$18&lt;=$E$16,P$21/$E$16,0)</f>
        <v>22.839233343386645</v>
      </c>
      <c r="Z34" s="49">
        <f>IF(Z$18-P$18&lt;=$E$16,P$21/$E$16,0)</f>
        <v>22.839233343386645</v>
      </c>
      <c r="AA34" s="49">
        <f>IF(AA$18-P$18&lt;=$E$16,P$21/$E$16,0)</f>
        <v>22.839233343386645</v>
      </c>
      <c r="AB34" s="49">
        <f>IF(AB$18-P$18&lt;=$E$16,P$21/$E$16,0)</f>
        <v>22.839233343386645</v>
      </c>
      <c r="AC34" s="49">
        <f>IF(AC$18-P$18&lt;=$E$16,P$21/$E$16,0)</f>
        <v>22.839233343386645</v>
      </c>
      <c r="AD34" s="49">
        <f>IF(AD$18-P$18&lt;=$E$16,P$21/$E$16,0)</f>
        <v>22.839233343386645</v>
      </c>
      <c r="AE34" s="49">
        <f>IF(AE$18-P$18&lt;=$E$16,P$21/$E$16,0)</f>
        <v>22.839233343386645</v>
      </c>
      <c r="AF34" s="49">
        <f>IF(AF$18-P$18&lt;=$E$16,P$21/$E$16,0)</f>
        <v>22.839233343386645</v>
      </c>
    </row>
    <row r="35" spans="2:41" x14ac:dyDescent="0.3">
      <c r="D35" s="51" t="s">
        <v>25</v>
      </c>
      <c r="E35" s="52">
        <f t="shared" si="7"/>
        <v>235.90146714825769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23.296018010254379</v>
      </c>
      <c r="S35" s="49">
        <f>IF(S$18-Q$18&lt;=$E$16,Q$21/$E$16,0)</f>
        <v>23.296018010254379</v>
      </c>
      <c r="T35" s="49">
        <f>IF(T$18-Q$18&lt;=$E$16,Q$21/$E$16,0)</f>
        <v>23.296018010254379</v>
      </c>
      <c r="U35" s="49">
        <f>IF(U$18-Q$18&lt;=$E$16,Q$21/$E$16,0)</f>
        <v>23.296018010254379</v>
      </c>
      <c r="V35" s="49">
        <f>IF(V$18-Q$18&lt;=$E$16,Q$21/$E$16,0)</f>
        <v>23.296018010254379</v>
      </c>
      <c r="W35" s="49">
        <f>IF(W$18-Q$18&lt;=$E$16,Q$21/$E$16,0)</f>
        <v>23.296018010254379</v>
      </c>
      <c r="X35" s="49">
        <f>IF(X$18-Q$18&lt;=$E$16,Q$21/$E$16,0)</f>
        <v>23.296018010254379</v>
      </c>
      <c r="Y35" s="49">
        <f>IF(Y$18-Q$18&lt;=$E$16,Q$21/$E$16,0)</f>
        <v>23.296018010254379</v>
      </c>
      <c r="Z35" s="49">
        <f>IF(Z$18-Q$18&lt;=$E$16,Q$21/$E$16,0)</f>
        <v>23.296018010254379</v>
      </c>
      <c r="AA35" s="49">
        <f>IF(AA$18-Q$18&lt;=$E$16,Q$21/$E$16,0)</f>
        <v>23.296018010254379</v>
      </c>
      <c r="AB35" s="49">
        <f>IF(AB$18-Q$18&lt;=$E$16,Q$21/$E$16,0)</f>
        <v>23.296018010254379</v>
      </c>
      <c r="AC35" s="49">
        <f>IF(AC$18-Q$18&lt;=$E$16,Q$21/$E$16,0)</f>
        <v>23.296018010254379</v>
      </c>
      <c r="AD35" s="49">
        <f>IF(AD$18-Q$18&lt;=$E$16,Q$21/$E$16,0)</f>
        <v>23.296018010254379</v>
      </c>
      <c r="AE35" s="49">
        <f>IF(AE$18-Q$18&lt;=$E$16,Q$21/$E$16,0)</f>
        <v>23.296018010254379</v>
      </c>
      <c r="AF35" s="49">
        <f>IF(AF$18-Q$18&lt;=$E$16,Q$21/$E$16,0)</f>
        <v>23.296018010254379</v>
      </c>
      <c r="AG35" s="49">
        <f>IF(AG$18-Q$18&lt;=$E$16,Q$21/$E$16,0)</f>
        <v>23.296018010254379</v>
      </c>
    </row>
    <row r="36" spans="2:41" x14ac:dyDescent="0.3">
      <c r="D36" s="51" t="s">
        <v>26</v>
      </c>
      <c r="E36" s="52">
        <f t="shared" si="7"/>
        <v>240.61949649122289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23.761938370459468</v>
      </c>
      <c r="T36" s="49">
        <f>IF(T$18-R$18&lt;=$E$16,R$21/$E$16,0)</f>
        <v>23.761938370459468</v>
      </c>
      <c r="U36" s="49">
        <f>IF(U$18-R$18&lt;=$E$16,R$21/$E$16,0)</f>
        <v>23.761938370459468</v>
      </c>
      <c r="V36" s="49">
        <f>IF(V$18-R$18&lt;=$E$16,R$21/$E$16,0)</f>
        <v>23.761938370459468</v>
      </c>
      <c r="W36" s="49">
        <f>IF(W$18-R$18&lt;=$E$16,R$21/$E$16,0)</f>
        <v>23.761938370459468</v>
      </c>
      <c r="X36" s="49">
        <f>IF(X$18-R$18&lt;=$E$16,R$21/$E$16,0)</f>
        <v>23.761938370459468</v>
      </c>
      <c r="Y36" s="49">
        <f>IF(Y$18-R$18&lt;=$E$16,R$21/$E$16,0)</f>
        <v>23.761938370459468</v>
      </c>
      <c r="Z36" s="49">
        <f>IF(Z$18-R$18&lt;=$E$16,R$21/$E$16,0)</f>
        <v>23.761938370459468</v>
      </c>
      <c r="AA36" s="49">
        <f>IF(AA$18-R$18&lt;=$E$16,R$21/$E$16,0)</f>
        <v>23.761938370459468</v>
      </c>
      <c r="AB36" s="49">
        <f>IF(AB$18-R$18&lt;=$E$16,R$21/$E$16,0)</f>
        <v>23.761938370459468</v>
      </c>
      <c r="AC36" s="49">
        <f>IF(AC$18-R$18&lt;=$E$16,R$21/$E$16,0)</f>
        <v>23.761938370459468</v>
      </c>
      <c r="AD36" s="49">
        <f>IF(AD$18-R$18&lt;=$E$16,R$21/$E$16,0)</f>
        <v>23.761938370459468</v>
      </c>
      <c r="AE36" s="49">
        <f>IF(AE$18-R$18&lt;=$E$16,R$21/$E$16,0)</f>
        <v>23.761938370459468</v>
      </c>
      <c r="AF36" s="49">
        <f>IF(AF$18-R$18&lt;=$E$16,R$21/$E$16,0)</f>
        <v>23.761938370459468</v>
      </c>
      <c r="AG36" s="49">
        <f>IF(AG$18-R$18&lt;=$E$16,R$21/$E$16,0)</f>
        <v>23.761938370459468</v>
      </c>
      <c r="AH36" s="49">
        <f>IF(AH$18-R$18&lt;=$E$16,R$21/$E$16,0)</f>
        <v>23.761938370459468</v>
      </c>
    </row>
    <row r="37" spans="2:41" x14ac:dyDescent="0.3">
      <c r="D37" s="51" t="s">
        <v>27</v>
      </c>
      <c r="E37" s="52">
        <f t="shared" si="7"/>
        <v>245.43188642104741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24.23717713786866</v>
      </c>
      <c r="U37" s="49">
        <f>IF(U$18-S$18&lt;=$E$16,S$21/$E$16,0)</f>
        <v>24.23717713786866</v>
      </c>
      <c r="V37" s="49">
        <f>IF(V$18-S$18&lt;=$E$16,S$21/$E$16,0)</f>
        <v>24.23717713786866</v>
      </c>
      <c r="W37" s="49">
        <f>IF(W$18-S$18&lt;=$E$16,S$21/$E$16,0)</f>
        <v>24.23717713786866</v>
      </c>
      <c r="X37" s="49">
        <f>IF(X$18-S$18&lt;=$E$16,S$21/$E$16,0)</f>
        <v>24.23717713786866</v>
      </c>
      <c r="Y37" s="49">
        <f>IF(Y$18-S$18&lt;=$E$16,S$21/$E$16,0)</f>
        <v>24.23717713786866</v>
      </c>
      <c r="Z37" s="49">
        <f>IF(Z$18-S$18&lt;=$E$16,S$21/$E$16,0)</f>
        <v>24.23717713786866</v>
      </c>
      <c r="AA37" s="49">
        <f>IF(AA$18-S$18&lt;=$E$16,S$21/$E$16,0)</f>
        <v>24.23717713786866</v>
      </c>
      <c r="AB37" s="49">
        <f>IF(AB$18-S$18&lt;=$E$16,S$21/$E$16,0)</f>
        <v>24.23717713786866</v>
      </c>
      <c r="AC37" s="49">
        <f>IF(AC$18-S$18&lt;=$E$16,S$21/$E$16,0)</f>
        <v>24.23717713786866</v>
      </c>
      <c r="AD37" s="49">
        <f>IF(AD$18-S$18&lt;=$E$16,S$21/$E$16,0)</f>
        <v>24.23717713786866</v>
      </c>
      <c r="AE37" s="49">
        <f>IF(AE$18-S$18&lt;=$E$16,S$21/$E$16,0)</f>
        <v>24.23717713786866</v>
      </c>
      <c r="AF37" s="49">
        <f>IF(AF$18-S$18&lt;=$E$16,S$21/$E$16,0)</f>
        <v>24.23717713786866</v>
      </c>
      <c r="AG37" s="49">
        <f>IF(AG$18-S$18&lt;=$E$16,S$21/$E$16,0)</f>
        <v>24.23717713786866</v>
      </c>
      <c r="AH37" s="49">
        <f>IF(AH$18-S$18&lt;=$E$16,S$21/$E$16,0)</f>
        <v>24.23717713786866</v>
      </c>
      <c r="AI37" s="49">
        <f>IF(AI$18-S$18&lt;=$E$16,S$21/$E$16,0)</f>
        <v>24.23717713786866</v>
      </c>
    </row>
    <row r="38" spans="2:41" x14ac:dyDescent="0.3">
      <c r="D38" s="51" t="s">
        <v>28</v>
      </c>
      <c r="E38" s="52">
        <f t="shared" si="7"/>
        <v>250.34052414946839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24.721920680626035</v>
      </c>
      <c r="V38" s="49">
        <f>IF(V$18-T$18&lt;=$E$16,T$21/$E$16,0)</f>
        <v>24.721920680626035</v>
      </c>
      <c r="W38" s="49">
        <f>IF(W$18-T$18&lt;=$E$16,T$21/$E$16,0)</f>
        <v>24.721920680626035</v>
      </c>
      <c r="X38" s="49">
        <f>IF(X$18-T$18&lt;=$E$16,T$21/$E$16,0)</f>
        <v>24.721920680626035</v>
      </c>
      <c r="Y38" s="49">
        <f>IF(Y$18-T$18&lt;=$E$16,T$21/$E$16,0)</f>
        <v>24.721920680626035</v>
      </c>
      <c r="Z38" s="49">
        <f>IF(Z$18-T$18&lt;=$E$16,T$21/$E$16,0)</f>
        <v>24.721920680626035</v>
      </c>
      <c r="AA38" s="49">
        <f>IF(AA$18-T$18&lt;=$E$16,T$21/$E$16,0)</f>
        <v>24.721920680626035</v>
      </c>
      <c r="AB38" s="49">
        <f>IF(AB$18-T$18&lt;=$E$16,T$21/$E$16,0)</f>
        <v>24.721920680626035</v>
      </c>
      <c r="AC38" s="49">
        <f>IF(AC$18-T$18&lt;=$E$16,T$21/$E$16,0)</f>
        <v>24.721920680626035</v>
      </c>
      <c r="AD38" s="49">
        <f>IF(AD$18-T$18&lt;=$E$16,T$21/$E$16,0)</f>
        <v>24.721920680626035</v>
      </c>
      <c r="AE38" s="49">
        <f>IF(AE$18-T$18&lt;=$E$16,T$21/$E$16,0)</f>
        <v>24.721920680626035</v>
      </c>
      <c r="AF38" s="49">
        <f>IF(AF$18-T$18&lt;=$E$16,T$21/$E$16,0)</f>
        <v>24.721920680626035</v>
      </c>
      <c r="AG38" s="49">
        <f>IF(AG$18-T$18&lt;=$E$16,T$21/$E$16,0)</f>
        <v>24.721920680626035</v>
      </c>
      <c r="AH38" s="49">
        <f>IF(AH$18-T$18&lt;=$E$16,T$21/$E$16,0)</f>
        <v>24.721920680626035</v>
      </c>
      <c r="AI38" s="49">
        <f>IF(AI$18-T$18&lt;=$E$16,T$21/$E$16,0)</f>
        <v>24.721920680626035</v>
      </c>
      <c r="AJ38" s="49">
        <f>IF(AJ$18-T$18&lt;=$E$16,T$21/$E$16,0)</f>
        <v>24.721920680626035</v>
      </c>
    </row>
    <row r="39" spans="2:41" x14ac:dyDescent="0.3">
      <c r="D39" s="51" t="s">
        <v>29</v>
      </c>
      <c r="E39" s="52">
        <f t="shared" si="7"/>
        <v>255.34733463245769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25.216359094238555</v>
      </c>
      <c r="W39" s="49">
        <f>IF(W$18-U$18&lt;=$E$16,U$21/$E$16,0)</f>
        <v>25.216359094238555</v>
      </c>
      <c r="X39" s="49">
        <f>IF(X$18-U$18&lt;=$E$16,U$21/$E$16,0)</f>
        <v>25.216359094238555</v>
      </c>
      <c r="Y39" s="49">
        <f>IF(Y$18-U$18&lt;=$E$16,U$21/$E$16,0)</f>
        <v>25.216359094238555</v>
      </c>
      <c r="Z39" s="49">
        <f>IF(Z$18-U$18&lt;=$E$16,U$21/$E$16,0)</f>
        <v>25.216359094238555</v>
      </c>
      <c r="AA39" s="49">
        <f>IF(AA$18-U$18&lt;=$E$16,U$21/$E$16,0)</f>
        <v>25.216359094238555</v>
      </c>
      <c r="AB39" s="49">
        <f>IF(AB$18-U$18&lt;=$E$16,U$21/$E$16,0)</f>
        <v>25.216359094238555</v>
      </c>
      <c r="AC39" s="49">
        <f>IF(AC$18-U$18&lt;=$E$16,U$21/$E$16,0)</f>
        <v>25.216359094238555</v>
      </c>
      <c r="AD39" s="49">
        <f>IF(AD$18-U$18&lt;=$E$16,U$21/$E$16,0)</f>
        <v>25.216359094238555</v>
      </c>
      <c r="AE39" s="49">
        <f>IF(AE$18-U$18&lt;=$E$16,U$21/$E$16,0)</f>
        <v>25.216359094238555</v>
      </c>
      <c r="AF39" s="49">
        <f>IF(AF$18-U$18&lt;=$E$16,U$21/$E$16,0)</f>
        <v>25.216359094238555</v>
      </c>
      <c r="AG39" s="49">
        <f>IF(AG$18-U$18&lt;=$E$16,U$21/$E$16,0)</f>
        <v>25.216359094238555</v>
      </c>
      <c r="AH39" s="49">
        <f>IF(AH$18-U$18&lt;=$E$16,U$21/$E$16,0)</f>
        <v>25.216359094238555</v>
      </c>
      <c r="AI39" s="49">
        <f>IF(AI$18-U$18&lt;=$E$16,U$21/$E$16,0)</f>
        <v>25.216359094238555</v>
      </c>
      <c r="AJ39" s="49">
        <f>IF(AJ$18-U$18&lt;=$E$16,U$21/$E$16,0)</f>
        <v>25.216359094238555</v>
      </c>
      <c r="AK39" s="49">
        <f>IF(AK$18-U$18&lt;=$E$16,U$21/$E$16,0)</f>
        <v>25.216359094238555</v>
      </c>
    </row>
    <row r="40" spans="2:41" x14ac:dyDescent="0.3">
      <c r="D40" s="51" t="s">
        <v>30</v>
      </c>
      <c r="E40" s="52">
        <f t="shared" si="7"/>
        <v>260.45428132510688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25.720686276123327</v>
      </c>
      <c r="X40" s="49">
        <f>IF(X$18-V$18&lt;=$E$16,V$21/$E$16,0)</f>
        <v>25.720686276123327</v>
      </c>
      <c r="Y40" s="49">
        <f>IF(Y$18-V$18&lt;=$E$16,V$21/$E$16,0)</f>
        <v>25.720686276123327</v>
      </c>
      <c r="Z40" s="49">
        <f>IF(Z$18-V$18&lt;=$E$16,V$21/$E$16,0)</f>
        <v>25.720686276123327</v>
      </c>
      <c r="AA40" s="49">
        <f>IF(AA$18-V$18&lt;=$E$16,V$21/$E$16,0)</f>
        <v>25.720686276123327</v>
      </c>
      <c r="AB40" s="49">
        <f>IF(AB$18-V$18&lt;=$E$16,V$21/$E$16,0)</f>
        <v>25.720686276123327</v>
      </c>
      <c r="AC40" s="49">
        <f>IF(AC$18-V$18&lt;=$E$16,V$21/$E$16,0)</f>
        <v>25.720686276123327</v>
      </c>
      <c r="AD40" s="49">
        <f>IF(AD$18-V$18&lt;=$E$16,V$21/$E$16,0)</f>
        <v>25.720686276123327</v>
      </c>
      <c r="AE40" s="49">
        <f>IF(AE$18-V$18&lt;=$E$16,V$21/$E$16,0)</f>
        <v>25.720686276123327</v>
      </c>
      <c r="AF40" s="49">
        <f>IF(AF$18-V$18&lt;=$E$16,V$21/$E$16,0)</f>
        <v>25.720686276123327</v>
      </c>
      <c r="AG40" s="49">
        <f>IF(AG$18-V$18&lt;=$E$16,V$21/$E$16,0)</f>
        <v>25.720686276123327</v>
      </c>
      <c r="AH40" s="49">
        <f>IF(AH$18-V$18&lt;=$E$16,V$21/$E$16,0)</f>
        <v>25.720686276123327</v>
      </c>
      <c r="AI40" s="49">
        <f>IF(AI$18-V$18&lt;=$E$16,V$21/$E$16,0)</f>
        <v>25.720686276123327</v>
      </c>
      <c r="AJ40" s="49">
        <f>IF(AJ$18-V$18&lt;=$E$16,V$21/$E$16,0)</f>
        <v>25.720686276123327</v>
      </c>
      <c r="AK40" s="49">
        <f>IF(AK$18-V$18&lt;=$E$16,V$21/$E$16,0)</f>
        <v>25.720686276123327</v>
      </c>
      <c r="AL40" s="49">
        <f>IF(AL$18-V$18&lt;=$E$16,V$21/$E$16,0)</f>
        <v>25.720686276123327</v>
      </c>
    </row>
    <row r="41" spans="2:41" x14ac:dyDescent="0.3">
      <c r="D41" s="51" t="s">
        <v>31</v>
      </c>
      <c r="E41" s="52">
        <f t="shared" si="7"/>
        <v>265.66336695160896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26.235100001645794</v>
      </c>
      <c r="Y41" s="49">
        <f>IF(Y$18-W$18&lt;=$E$16,W$21/$E$16,0)</f>
        <v>26.235100001645794</v>
      </c>
      <c r="Z41" s="49">
        <f>IF(Z$18-W$18&lt;=$E$16,W$21/$E$16,0)</f>
        <v>26.235100001645794</v>
      </c>
      <c r="AA41" s="49">
        <f>IF(AA$18-W$18&lt;=$E$16,W$21/$E$16,0)</f>
        <v>26.235100001645794</v>
      </c>
      <c r="AB41" s="49">
        <f>IF(AB$18-W$18&lt;=$E$16,W$21/$E$16,0)</f>
        <v>26.235100001645794</v>
      </c>
      <c r="AC41" s="49">
        <f>IF(AC$18-W$18&lt;=$E$16,W$21/$E$16,0)</f>
        <v>26.235100001645794</v>
      </c>
      <c r="AD41" s="49">
        <f>IF(AD$18-W$18&lt;=$E$16,W$21/$E$16,0)</f>
        <v>26.235100001645794</v>
      </c>
      <c r="AE41" s="49">
        <f>IF(AE$18-W$18&lt;=$E$16,W$21/$E$16,0)</f>
        <v>26.235100001645794</v>
      </c>
      <c r="AF41" s="49">
        <f>IF(AF$18-W$18&lt;=$E$16,W$21/$E$16,0)</f>
        <v>26.235100001645794</v>
      </c>
      <c r="AG41" s="49">
        <f>IF(AG$18-W$18&lt;=$E$16,W$21/$E$16,0)</f>
        <v>26.235100001645794</v>
      </c>
      <c r="AH41" s="49">
        <f>IF(AH$18-W$18&lt;=$E$16,W$21/$E$16,0)</f>
        <v>26.235100001645794</v>
      </c>
      <c r="AI41" s="49">
        <f>IF(AI$18-W$18&lt;=$E$16,W$21/$E$16,0)</f>
        <v>26.235100001645794</v>
      </c>
      <c r="AJ41" s="49">
        <f>IF(AJ$18-W$18&lt;=$E$16,W$21/$E$16,0)</f>
        <v>26.235100001645794</v>
      </c>
      <c r="AK41" s="49">
        <f>IF(AK$18-W$18&lt;=$E$16,W$21/$E$16,0)</f>
        <v>26.235100001645794</v>
      </c>
      <c r="AL41" s="49">
        <f>IF(AL$18-W$18&lt;=$E$16,W$21/$E$16,0)</f>
        <v>26.235100001645794</v>
      </c>
      <c r="AM41" s="49">
        <f>IF(AM$18-W$18&lt;=$E$16,W$21/$E$16,0)</f>
        <v>26.235100001645794</v>
      </c>
    </row>
    <row r="42" spans="2:41" x14ac:dyDescent="0.3">
      <c r="D42" s="51" t="s">
        <v>32</v>
      </c>
      <c r="E42" s="52">
        <f t="shared" si="7"/>
        <v>270.97663429064113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26.759802001678711</v>
      </c>
      <c r="Z42" s="49">
        <f>IF(Z$18-X$18&lt;=$E$16,X$21/$E$16,0)</f>
        <v>26.759802001678711</v>
      </c>
      <c r="AA42" s="49">
        <f>IF(AA$18-X$18&lt;=$E$16,X$21/$E$16,0)</f>
        <v>26.759802001678711</v>
      </c>
      <c r="AB42" s="49">
        <f>IF(AB$18-X$18&lt;=$E$16,X$21/$E$16,0)</f>
        <v>26.759802001678711</v>
      </c>
      <c r="AC42" s="49">
        <f>IF(AC$18-X$18&lt;=$E$16,X$21/$E$16,0)</f>
        <v>26.759802001678711</v>
      </c>
      <c r="AD42" s="49">
        <f>IF(AD$18-X$18&lt;=$E$16,X$21/$E$16,0)</f>
        <v>26.759802001678711</v>
      </c>
      <c r="AE42" s="49">
        <f>IF(AE$18-X$18&lt;=$E$16,X$21/$E$16,0)</f>
        <v>26.759802001678711</v>
      </c>
      <c r="AF42" s="49">
        <f>IF(AF$18-X$18&lt;=$E$16,X$21/$E$16,0)</f>
        <v>26.759802001678711</v>
      </c>
      <c r="AG42" s="49">
        <f>IF(AG$18-X$18&lt;=$E$16,X$21/$E$16,0)</f>
        <v>26.759802001678711</v>
      </c>
      <c r="AH42" s="49">
        <f>IF(AH$18-X$18&lt;=$E$16,X$21/$E$16,0)</f>
        <v>26.759802001678711</v>
      </c>
      <c r="AI42" s="49">
        <f>IF(AI$18-X$18&lt;=$E$16,X$21/$E$16,0)</f>
        <v>26.759802001678711</v>
      </c>
      <c r="AJ42" s="49">
        <f>IF(AJ$18-X$18&lt;=$E$16,X$21/$E$16,0)</f>
        <v>26.759802001678711</v>
      </c>
      <c r="AK42" s="49">
        <f>IF(AK$18-X$18&lt;=$E$16,X$21/$E$16,0)</f>
        <v>26.759802001678711</v>
      </c>
      <c r="AL42" s="49">
        <f>IF(AL$18-X$18&lt;=$E$16,X$21/$E$16,0)</f>
        <v>26.759802001678711</v>
      </c>
      <c r="AM42" s="49">
        <f>IF(AM$18-X$18&lt;=$E$16,X$21/$E$16,0)</f>
        <v>26.759802001678711</v>
      </c>
      <c r="AN42" s="49">
        <f>IF(AN$18-X$18&lt;=$E$16,X$21/$E$16,0)</f>
        <v>26.759802001678711</v>
      </c>
    </row>
    <row r="43" spans="2:41" x14ac:dyDescent="0.3">
      <c r="D43" s="45" t="s">
        <v>33</v>
      </c>
      <c r="E43" s="50">
        <f t="shared" si="7"/>
        <v>276.39616697645408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27.294998041712287</v>
      </c>
      <c r="AA43" s="54">
        <f>IF(AA$18-Y$18&lt;=$E$16,Y$21/$E$16,0)</f>
        <v>27.294998041712287</v>
      </c>
      <c r="AB43" s="54">
        <f>IF(AB$18-Y$18&lt;=$E$16,Y$21/$E$16,0)</f>
        <v>27.294998041712287</v>
      </c>
      <c r="AC43" s="54">
        <f>IF(AC$18-Y$18&lt;=$E$16,Y$21/$E$16,0)</f>
        <v>27.294998041712287</v>
      </c>
      <c r="AD43" s="54">
        <f>IF(AD$18-Y$18&lt;=$E$16,Y$21/$E$16,0)</f>
        <v>27.294998041712287</v>
      </c>
      <c r="AE43" s="54">
        <f>IF(AE$18-Y$18&lt;=$E$16,Y$21/$E$16,0)</f>
        <v>27.294998041712287</v>
      </c>
      <c r="AF43" s="54">
        <f>IF(AF$18-Y$18&lt;=$E$16,Y$21/$E$16,0)</f>
        <v>27.294998041712287</v>
      </c>
      <c r="AG43" s="54">
        <f>IF(AG$18-Y$18&lt;=$E$16,Y$21/$E$16,0)</f>
        <v>27.294998041712287</v>
      </c>
      <c r="AH43" s="54">
        <f>IF(AH$18-Y$18&lt;=$E$16,Y$21/$E$16,0)</f>
        <v>27.294998041712287</v>
      </c>
      <c r="AI43" s="54">
        <f>IF(AI$18-Y$18&lt;=$E$16,Y$21/$E$16,0)</f>
        <v>27.294998041712287</v>
      </c>
      <c r="AJ43" s="54">
        <f>IF(AJ$18-Y$18&lt;=$E$16,Y$21/$E$16,0)</f>
        <v>27.294998041712287</v>
      </c>
      <c r="AK43" s="54">
        <f>IF(AK$18-Y$18&lt;=$E$16,Y$21/$E$16,0)</f>
        <v>27.294998041712287</v>
      </c>
      <c r="AL43" s="54">
        <f>IF(AL$18-Y$18&lt;=$E$16,Y$21/$E$16,0)</f>
        <v>27.294998041712287</v>
      </c>
      <c r="AM43" s="54">
        <f>IF(AM$18-Y$18&lt;=$E$16,Y$21/$E$16,0)</f>
        <v>27.294998041712287</v>
      </c>
      <c r="AN43" s="54">
        <f>IF(AN$18-Y$18&lt;=$E$16,Y$21/$E$16,0)</f>
        <v>27.294998041712287</v>
      </c>
      <c r="AO43" s="54">
        <f>IF(AO$18-Y$18&lt;=$E$16,Y$21/$E$16,0)</f>
        <v>27.294998041712287</v>
      </c>
    </row>
    <row r="44" spans="2:41" x14ac:dyDescent="0.3">
      <c r="D44" s="34" t="s">
        <v>5</v>
      </c>
      <c r="E44" s="48">
        <f t="shared" si="7"/>
        <v>2125.8059883677829</v>
      </c>
      <c r="F44" s="49">
        <f t="shared" ref="F44:S44" si="8">SUM(F24:F43)</f>
        <v>0</v>
      </c>
      <c r="G44" s="49">
        <f t="shared" si="8"/>
        <v>9.7803749999999994</v>
      </c>
      <c r="H44" s="49">
        <f t="shared" si="8"/>
        <v>21.516824999999997</v>
      </c>
      <c r="I44" s="49">
        <f t="shared" si="8"/>
        <v>35.600564999999996</v>
      </c>
      <c r="J44" s="49">
        <f t="shared" si="8"/>
        <v>52.501052999999999</v>
      </c>
      <c r="K44" s="49">
        <f t="shared" si="8"/>
        <v>72.781638599999994</v>
      </c>
      <c r="L44" s="49">
        <f t="shared" si="8"/>
        <v>93.467835911999998</v>
      </c>
      <c r="M44" s="49">
        <f t="shared" si="8"/>
        <v>114.56775717024</v>
      </c>
      <c r="N44" s="49">
        <f t="shared" si="8"/>
        <v>136.08967685364479</v>
      </c>
      <c r="O44" s="49">
        <f t="shared" si="8"/>
        <v>158.04203493071768</v>
      </c>
      <c r="P44" s="49">
        <f t="shared" si="8"/>
        <v>180.43344016933204</v>
      </c>
      <c r="Q44" s="49">
        <f t="shared" si="8"/>
        <v>203.27267351271868</v>
      </c>
      <c r="R44" s="49">
        <f t="shared" si="8"/>
        <v>226.56869152297307</v>
      </c>
      <c r="S44" s="49">
        <f t="shared" si="8"/>
        <v>250.33062989343253</v>
      </c>
      <c r="T44" s="49">
        <f>SUM(T24:T43)</f>
        <v>274.56780703130119</v>
      </c>
      <c r="U44" s="49">
        <f t="shared" ref="U44:AO44" si="9">SUM(U24:U43)</f>
        <v>299.28972771192724</v>
      </c>
      <c r="V44" s="49">
        <f t="shared" si="9"/>
        <v>324.5060868061658</v>
      </c>
      <c r="W44" s="49">
        <f t="shared" si="9"/>
        <v>340.44639808228919</v>
      </c>
      <c r="X44" s="49">
        <f t="shared" si="9"/>
        <v>354.94504808393492</v>
      </c>
      <c r="Y44" s="49">
        <f t="shared" si="9"/>
        <v>367.62111008561362</v>
      </c>
      <c r="Z44" s="49">
        <f t="shared" si="9"/>
        <v>378.01562012732592</v>
      </c>
      <c r="AA44" s="49">
        <f t="shared" si="9"/>
        <v>357.73503452732592</v>
      </c>
      <c r="AB44" s="49">
        <f t="shared" si="9"/>
        <v>337.04883721532588</v>
      </c>
      <c r="AC44" s="49">
        <f t="shared" si="9"/>
        <v>315.94891595708594</v>
      </c>
      <c r="AD44" s="49">
        <f t="shared" si="9"/>
        <v>294.42699627368114</v>
      </c>
      <c r="AE44" s="49">
        <f t="shared" si="9"/>
        <v>272.47463819660823</v>
      </c>
      <c r="AF44" s="49">
        <f t="shared" si="9"/>
        <v>250.08323295799386</v>
      </c>
      <c r="AG44" s="49">
        <f t="shared" si="9"/>
        <v>227.24399961460722</v>
      </c>
      <c r="AH44" s="49">
        <f t="shared" si="9"/>
        <v>203.94798160435286</v>
      </c>
      <c r="AI44" s="49">
        <f t="shared" si="9"/>
        <v>180.18604323389337</v>
      </c>
      <c r="AJ44" s="49">
        <f t="shared" si="9"/>
        <v>155.94886609602472</v>
      </c>
      <c r="AK44" s="49">
        <f t="shared" si="9"/>
        <v>131.22694541539866</v>
      </c>
      <c r="AL44" s="49">
        <f t="shared" si="9"/>
        <v>106.01058632116012</v>
      </c>
      <c r="AM44" s="49">
        <f t="shared" si="9"/>
        <v>80.289900045036788</v>
      </c>
      <c r="AN44" s="49">
        <f t="shared" si="9"/>
        <v>54.054800043390998</v>
      </c>
      <c r="AO44" s="49">
        <f t="shared" si="9"/>
        <v>27.294998041712287</v>
      </c>
    </row>
    <row r="45" spans="2:41" x14ac:dyDescent="0.3">
      <c r="B45" s="41" t="s">
        <v>58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55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2053</v>
      </c>
      <c r="AK46" s="56">
        <v>2054</v>
      </c>
      <c r="AL46" s="56">
        <v>2055</v>
      </c>
      <c r="AM46" s="56">
        <v>2056</v>
      </c>
      <c r="AN46" s="56">
        <v>2057</v>
      </c>
      <c r="AO46" s="56">
        <v>2058</v>
      </c>
    </row>
    <row r="47" spans="2:41" x14ac:dyDescent="0.3">
      <c r="D47" s="34" t="s">
        <v>51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41</v>
      </c>
      <c r="E48" s="48">
        <f t="shared" ref="E48:E58" si="11">NPV($E$15,F48:AO48)*(1+$E$15)</f>
        <v>2125.8059883677829</v>
      </c>
      <c r="F48" s="53">
        <v>0</v>
      </c>
      <c r="G48" s="53">
        <f t="shared" ref="G48:AO48" si="12">G44</f>
        <v>9.7803749999999994</v>
      </c>
      <c r="H48" s="53">
        <f t="shared" si="12"/>
        <v>21.516824999999997</v>
      </c>
      <c r="I48" s="53">
        <f t="shared" si="12"/>
        <v>35.600564999999996</v>
      </c>
      <c r="J48" s="53">
        <f t="shared" si="12"/>
        <v>52.501052999999999</v>
      </c>
      <c r="K48" s="53">
        <f t="shared" si="12"/>
        <v>72.781638599999994</v>
      </c>
      <c r="L48" s="53">
        <f t="shared" si="12"/>
        <v>93.467835911999998</v>
      </c>
      <c r="M48" s="53">
        <f t="shared" si="12"/>
        <v>114.56775717024</v>
      </c>
      <c r="N48" s="53">
        <f t="shared" si="12"/>
        <v>136.08967685364479</v>
      </c>
      <c r="O48" s="53">
        <f t="shared" si="12"/>
        <v>158.04203493071768</v>
      </c>
      <c r="P48" s="53">
        <f t="shared" si="12"/>
        <v>180.43344016933204</v>
      </c>
      <c r="Q48" s="53">
        <f t="shared" si="12"/>
        <v>203.27267351271868</v>
      </c>
      <c r="R48" s="53">
        <f t="shared" si="12"/>
        <v>226.56869152297307</v>
      </c>
      <c r="S48" s="53">
        <f t="shared" si="12"/>
        <v>250.33062989343253</v>
      </c>
      <c r="T48" s="53">
        <f t="shared" si="12"/>
        <v>274.56780703130119</v>
      </c>
      <c r="U48" s="53">
        <f t="shared" si="12"/>
        <v>299.28972771192724</v>
      </c>
      <c r="V48" s="53">
        <f t="shared" si="12"/>
        <v>324.5060868061658</v>
      </c>
      <c r="W48" s="53">
        <f t="shared" si="12"/>
        <v>340.44639808228919</v>
      </c>
      <c r="X48" s="53">
        <f t="shared" si="12"/>
        <v>354.94504808393492</v>
      </c>
      <c r="Y48" s="53">
        <f t="shared" si="12"/>
        <v>367.62111008561362</v>
      </c>
      <c r="Z48" s="53">
        <f t="shared" si="12"/>
        <v>378.01562012732592</v>
      </c>
      <c r="AA48" s="53">
        <f t="shared" si="12"/>
        <v>357.73503452732592</v>
      </c>
      <c r="AB48" s="53">
        <f t="shared" si="12"/>
        <v>337.04883721532588</v>
      </c>
      <c r="AC48" s="53">
        <f t="shared" si="12"/>
        <v>315.94891595708594</v>
      </c>
      <c r="AD48" s="53">
        <f t="shared" si="12"/>
        <v>294.42699627368114</v>
      </c>
      <c r="AE48" s="53">
        <f t="shared" si="12"/>
        <v>272.47463819660823</v>
      </c>
      <c r="AF48" s="53">
        <f t="shared" si="12"/>
        <v>250.08323295799386</v>
      </c>
      <c r="AG48" s="53">
        <f t="shared" si="12"/>
        <v>227.24399961460722</v>
      </c>
      <c r="AH48" s="53">
        <f t="shared" si="12"/>
        <v>203.94798160435286</v>
      </c>
      <c r="AI48" s="53">
        <f t="shared" si="12"/>
        <v>180.18604323389337</v>
      </c>
      <c r="AJ48" s="53">
        <f t="shared" si="12"/>
        <v>155.94886609602472</v>
      </c>
      <c r="AK48" s="53">
        <f t="shared" si="12"/>
        <v>131.22694541539866</v>
      </c>
      <c r="AL48" s="53">
        <f t="shared" si="12"/>
        <v>106.01058632116012</v>
      </c>
      <c r="AM48" s="53">
        <f t="shared" si="12"/>
        <v>80.289900045036788</v>
      </c>
      <c r="AN48" s="53">
        <f t="shared" si="12"/>
        <v>54.054800043390998</v>
      </c>
      <c r="AO48" s="53">
        <f t="shared" si="12"/>
        <v>27.294998041712287</v>
      </c>
    </row>
    <row r="49" spans="3:41" x14ac:dyDescent="0.3">
      <c r="D49" s="90" t="s">
        <v>49</v>
      </c>
      <c r="E49" s="91">
        <f t="shared" si="11"/>
        <v>539.00098290350536</v>
      </c>
      <c r="F49" s="53">
        <v>0</v>
      </c>
      <c r="G49" s="110">
        <f t="shared" ref="G49:AO49" si="13">F$22*$H10</f>
        <v>4.0060415999999996</v>
      </c>
      <c r="H49" s="110">
        <f t="shared" si="13"/>
        <v>8.5629139199999997</v>
      </c>
      <c r="I49" s="110">
        <f t="shared" si="13"/>
        <v>13.780783103999999</v>
      </c>
      <c r="J49" s="110">
        <f t="shared" si="13"/>
        <v>19.791848524800002</v>
      </c>
      <c r="K49" s="110">
        <f t="shared" si="13"/>
        <v>26.75474942976</v>
      </c>
      <c r="L49" s="110">
        <f t="shared" si="13"/>
        <v>33.364605900595201</v>
      </c>
      <c r="M49" s="110">
        <f t="shared" si="13"/>
        <v>39.614357048623106</v>
      </c>
      <c r="N49" s="110">
        <f t="shared" si="13"/>
        <v>45.496800767387569</v>
      </c>
      <c r="O49" s="110">
        <f t="shared" si="13"/>
        <v>51.004590908303321</v>
      </c>
      <c r="P49" s="110">
        <f t="shared" si="13"/>
        <v>56.130234399813382</v>
      </c>
      <c r="Q49" s="110">
        <f t="shared" si="13"/>
        <v>60.866088308929641</v>
      </c>
      <c r="R49" s="110">
        <f t="shared" si="13"/>
        <v>65.204356844004252</v>
      </c>
      <c r="S49" s="110">
        <f t="shared" si="13"/>
        <v>69.137088297556332</v>
      </c>
      <c r="T49" s="110">
        <f t="shared" si="13"/>
        <v>72.656171927955455</v>
      </c>
      <c r="U49" s="110">
        <f t="shared" si="13"/>
        <v>75.753334778738576</v>
      </c>
      <c r="V49" s="110">
        <f t="shared" si="13"/>
        <v>78.420138434313344</v>
      </c>
      <c r="W49" s="110">
        <f t="shared" si="13"/>
        <v>80.647975710775611</v>
      </c>
      <c r="X49" s="110">
        <f t="shared" si="13"/>
        <v>82.678444880543125</v>
      </c>
      <c r="Y49" s="110">
        <f t="shared" si="13"/>
        <v>84.552666549481998</v>
      </c>
      <c r="Z49" s="110">
        <f t="shared" si="13"/>
        <v>86.321597329175646</v>
      </c>
      <c r="AA49" s="110">
        <f t="shared" si="13"/>
        <v>76.644397453916099</v>
      </c>
      <c r="AB49" s="110">
        <f t="shared" si="13"/>
        <v>67.486380570016564</v>
      </c>
      <c r="AC49" s="110">
        <f t="shared" si="13"/>
        <v>58.857930337304218</v>
      </c>
      <c r="AD49" s="110">
        <f t="shared" si="13"/>
        <v>50.769638088802814</v>
      </c>
      <c r="AE49" s="110">
        <f t="shared" si="13"/>
        <v>43.232306984196576</v>
      </c>
      <c r="AF49" s="110">
        <f t="shared" si="13"/>
        <v>36.256956246363409</v>
      </c>
      <c r="AG49" s="110">
        <f t="shared" si="13"/>
        <v>29.854825482638763</v>
      </c>
      <c r="AH49" s="110">
        <f t="shared" si="13"/>
        <v>24.037379092504818</v>
      </c>
      <c r="AI49" s="110">
        <f t="shared" si="13"/>
        <v>18.816310763433385</v>
      </c>
      <c r="AJ49" s="110">
        <f t="shared" si="13"/>
        <v>14.203548056645715</v>
      </c>
      <c r="AK49" s="110">
        <f t="shared" si="13"/>
        <v>10.211257084587482</v>
      </c>
      <c r="AL49" s="110">
        <f t="shared" si="13"/>
        <v>6.851847281953277</v>
      </c>
      <c r="AM49" s="110">
        <f t="shared" si="13"/>
        <v>4.1379762721315769</v>
      </c>
      <c r="AN49" s="110">
        <f t="shared" si="13"/>
        <v>2.0825548309786353</v>
      </c>
      <c r="AO49" s="110">
        <f t="shared" si="13"/>
        <v>0.69875194986782552</v>
      </c>
    </row>
    <row r="50" spans="3:41" x14ac:dyDescent="0.3">
      <c r="D50" s="87" t="s">
        <v>70</v>
      </c>
      <c r="E50" s="88">
        <f t="shared" si="11"/>
        <v>682.17311898724859</v>
      </c>
      <c r="F50" s="89">
        <v>0</v>
      </c>
      <c r="G50" s="89">
        <f t="shared" ref="G50:AO50" si="14">F$22*$H11</f>
        <v>5.0701463999999996</v>
      </c>
      <c r="H50" s="89">
        <f t="shared" si="14"/>
        <v>10.837437929999998</v>
      </c>
      <c r="I50" s="89">
        <f t="shared" si="14"/>
        <v>17.441303615999999</v>
      </c>
      <c r="J50" s="89">
        <f t="shared" si="14"/>
        <v>25.049058289200001</v>
      </c>
      <c r="K50" s="89">
        <f t="shared" si="14"/>
        <v>33.861479747040001</v>
      </c>
      <c r="L50" s="89">
        <f t="shared" si="14"/>
        <v>42.227079342940797</v>
      </c>
      <c r="M50" s="89">
        <f t="shared" si="14"/>
        <v>50.136920639663607</v>
      </c>
      <c r="N50" s="89">
        <f t="shared" si="14"/>
        <v>57.581888471224886</v>
      </c>
      <c r="O50" s="89">
        <f t="shared" si="14"/>
        <v>64.552685368321377</v>
      </c>
      <c r="P50" s="89">
        <f t="shared" si="14"/>
        <v>71.039827912263803</v>
      </c>
      <c r="Q50" s="89">
        <f t="shared" si="14"/>
        <v>77.033643015989071</v>
      </c>
      <c r="R50" s="89">
        <f t="shared" si="14"/>
        <v>82.52426413069287</v>
      </c>
      <c r="S50" s="89">
        <f t="shared" si="14"/>
        <v>87.501627376594726</v>
      </c>
      <c r="T50" s="89">
        <f t="shared" si="14"/>
        <v>91.955467596318613</v>
      </c>
      <c r="U50" s="89">
        <f t="shared" si="14"/>
        <v>95.875314329340995</v>
      </c>
      <c r="V50" s="89">
        <f t="shared" si="14"/>
        <v>99.250487705927824</v>
      </c>
      <c r="W50" s="89">
        <f t="shared" si="14"/>
        <v>102.07009425895038</v>
      </c>
      <c r="X50" s="89">
        <f t="shared" si="14"/>
        <v>104.63990680193739</v>
      </c>
      <c r="Y50" s="89">
        <f t="shared" si="14"/>
        <v>107.01196860168814</v>
      </c>
      <c r="Z50" s="89">
        <f t="shared" si="14"/>
        <v>109.2507716197379</v>
      </c>
      <c r="AA50" s="89">
        <f t="shared" si="14"/>
        <v>97.003065527612549</v>
      </c>
      <c r="AB50" s="89">
        <f t="shared" si="14"/>
        <v>85.412450408927199</v>
      </c>
      <c r="AC50" s="89">
        <f t="shared" si="14"/>
        <v>74.492068083150642</v>
      </c>
      <c r="AD50" s="89">
        <f t="shared" si="14"/>
        <v>64.255323206141057</v>
      </c>
      <c r="AE50" s="89">
        <f t="shared" si="14"/>
        <v>54.715888526873783</v>
      </c>
      <c r="AF50" s="89">
        <f t="shared" si="14"/>
        <v>45.887710249303687</v>
      </c>
      <c r="AG50" s="89">
        <f t="shared" si="14"/>
        <v>37.785013501464682</v>
      </c>
      <c r="AH50" s="89">
        <f t="shared" si="14"/>
        <v>30.422307913951407</v>
      </c>
      <c r="AI50" s="89">
        <f t="shared" si="14"/>
        <v>23.814393309970374</v>
      </c>
      <c r="AJ50" s="89">
        <f t="shared" si="14"/>
        <v>17.976365509192231</v>
      </c>
      <c r="AK50" s="89">
        <f t="shared" si="14"/>
        <v>12.923622247681029</v>
      </c>
      <c r="AL50" s="89">
        <f t="shared" si="14"/>
        <v>8.6718692162221149</v>
      </c>
      <c r="AM50" s="89">
        <f t="shared" si="14"/>
        <v>5.2371262194165267</v>
      </c>
      <c r="AN50" s="89">
        <f t="shared" si="14"/>
        <v>2.6357334579573348</v>
      </c>
      <c r="AO50" s="89">
        <f t="shared" si="14"/>
        <v>0.88435793655146666</v>
      </c>
    </row>
    <row r="51" spans="3:41" x14ac:dyDescent="0.3">
      <c r="D51" s="34" t="s">
        <v>50</v>
      </c>
      <c r="E51" s="48">
        <f t="shared" si="11"/>
        <v>1221.1741018907542</v>
      </c>
      <c r="F51" s="42">
        <f t="shared" ref="F51:AO51" si="15">SUM(F49:F50)</f>
        <v>0</v>
      </c>
      <c r="G51" s="42">
        <f t="shared" si="15"/>
        <v>9.0761879999999984</v>
      </c>
      <c r="H51" s="42">
        <f t="shared" si="15"/>
        <v>19.40035185</v>
      </c>
      <c r="I51" s="42">
        <f t="shared" si="15"/>
        <v>31.22208672</v>
      </c>
      <c r="J51" s="42">
        <f t="shared" si="15"/>
        <v>44.840906814000007</v>
      </c>
      <c r="K51" s="42">
        <f t="shared" si="15"/>
        <v>60.616229176800005</v>
      </c>
      <c r="L51" s="42">
        <f t="shared" si="15"/>
        <v>75.591685243536006</v>
      </c>
      <c r="M51" s="42">
        <f t="shared" si="15"/>
        <v>89.751277688286706</v>
      </c>
      <c r="N51" s="42">
        <f t="shared" si="15"/>
        <v>103.07868923861245</v>
      </c>
      <c r="O51" s="42">
        <f t="shared" si="15"/>
        <v>115.55727627662469</v>
      </c>
      <c r="P51" s="42">
        <f t="shared" si="15"/>
        <v>127.17006231207719</v>
      </c>
      <c r="Q51" s="42">
        <f t="shared" si="15"/>
        <v>137.89973132491872</v>
      </c>
      <c r="R51" s="42">
        <f t="shared" si="15"/>
        <v>147.72862097469712</v>
      </c>
      <c r="S51" s="42">
        <f t="shared" si="15"/>
        <v>156.63871567415106</v>
      </c>
      <c r="T51" s="42">
        <f t="shared" si="15"/>
        <v>164.61163952427407</v>
      </c>
      <c r="U51" s="42">
        <f t="shared" si="15"/>
        <v>171.62864910807957</v>
      </c>
      <c r="V51" s="42">
        <f t="shared" si="15"/>
        <v>177.67062614024115</v>
      </c>
      <c r="W51" s="42">
        <f t="shared" si="15"/>
        <v>182.718069969726</v>
      </c>
      <c r="X51" s="42">
        <f t="shared" si="15"/>
        <v>187.31835168248051</v>
      </c>
      <c r="Y51" s="42">
        <f t="shared" si="15"/>
        <v>191.56463515117014</v>
      </c>
      <c r="Z51" s="42">
        <f t="shared" si="15"/>
        <v>195.57236894891355</v>
      </c>
      <c r="AA51" s="42">
        <f t="shared" si="15"/>
        <v>173.64746298152863</v>
      </c>
      <c r="AB51" s="42">
        <f t="shared" si="15"/>
        <v>152.89883097894375</v>
      </c>
      <c r="AC51" s="42">
        <f t="shared" si="15"/>
        <v>133.34999842045485</v>
      </c>
      <c r="AD51" s="42">
        <f t="shared" si="15"/>
        <v>115.02496129494386</v>
      </c>
      <c r="AE51" s="42">
        <f t="shared" si="15"/>
        <v>97.948195511070367</v>
      </c>
      <c r="AF51" s="42">
        <f t="shared" si="15"/>
        <v>82.144666495667096</v>
      </c>
      <c r="AG51" s="42">
        <f t="shared" si="15"/>
        <v>67.639838984103449</v>
      </c>
      <c r="AH51" s="42">
        <f t="shared" si="15"/>
        <v>54.459687006456221</v>
      </c>
      <c r="AI51" s="42">
        <f t="shared" si="15"/>
        <v>42.630704073403763</v>
      </c>
      <c r="AJ51" s="42">
        <f t="shared" si="15"/>
        <v>32.17991356583795</v>
      </c>
      <c r="AK51" s="42">
        <f t="shared" si="15"/>
        <v>23.134879332268511</v>
      </c>
      <c r="AL51" s="42">
        <f t="shared" si="15"/>
        <v>15.523716498175393</v>
      </c>
      <c r="AM51" s="42">
        <f t="shared" si="15"/>
        <v>9.3751024915481036</v>
      </c>
      <c r="AN51" s="42">
        <f t="shared" si="15"/>
        <v>4.7182882889359696</v>
      </c>
      <c r="AO51" s="42">
        <f t="shared" si="15"/>
        <v>1.5831098864192921</v>
      </c>
    </row>
    <row r="52" spans="3:41" x14ac:dyDescent="0.3">
      <c r="D52" s="90" t="s">
        <v>72</v>
      </c>
      <c r="E52" s="86">
        <f t="shared" si="11"/>
        <v>-1295.4114570058505</v>
      </c>
      <c r="F52" s="92">
        <f>(F47-F8)*($H$14-1)</f>
        <v>-56.420122448979583</v>
      </c>
      <c r="G52" s="92">
        <f t="shared" ref="G52:AO52" si="16">(G47-G8)*($H$14-1)</f>
        <v>-67.704146938775494</v>
      </c>
      <c r="H52" s="92">
        <f t="shared" si="16"/>
        <v>-81.244976326530605</v>
      </c>
      <c r="I52" s="92">
        <f t="shared" si="16"/>
        <v>-97.493971591836726</v>
      </c>
      <c r="J52" s="92">
        <f t="shared" si="16"/>
        <v>-116.99276591020406</v>
      </c>
      <c r="K52" s="92">
        <f t="shared" si="16"/>
        <v>-119.33262122840813</v>
      </c>
      <c r="L52" s="92">
        <f t="shared" si="16"/>
        <v>-121.7192736529763</v>
      </c>
      <c r="M52" s="92">
        <f t="shared" si="16"/>
        <v>-124.15365912603583</v>
      </c>
      <c r="N52" s="92">
        <f t="shared" si="16"/>
        <v>-126.63673230855656</v>
      </c>
      <c r="O52" s="92">
        <f t="shared" si="16"/>
        <v>-129.16946695472771</v>
      </c>
      <c r="P52" s="92">
        <f t="shared" si="16"/>
        <v>-131.75285629382228</v>
      </c>
      <c r="Q52" s="92">
        <f t="shared" si="16"/>
        <v>-134.38791341969872</v>
      </c>
      <c r="R52" s="92">
        <f t="shared" si="16"/>
        <v>-137.07567168809271</v>
      </c>
      <c r="S52" s="92">
        <f t="shared" si="16"/>
        <v>-139.81718512185455</v>
      </c>
      <c r="T52" s="92">
        <f t="shared" si="16"/>
        <v>-142.61352882429168</v>
      </c>
      <c r="U52" s="92">
        <f t="shared" si="16"/>
        <v>-145.46579940077751</v>
      </c>
      <c r="V52" s="92">
        <f t="shared" si="16"/>
        <v>-148.37511538879306</v>
      </c>
      <c r="W52" s="92">
        <f t="shared" si="16"/>
        <v>-151.34261769656891</v>
      </c>
      <c r="X52" s="92">
        <f t="shared" si="16"/>
        <v>-154.3694700505003</v>
      </c>
      <c r="Y52" s="92">
        <f t="shared" si="16"/>
        <v>-157.45685945151033</v>
      </c>
      <c r="Z52" s="92">
        <f t="shared" si="16"/>
        <v>0</v>
      </c>
      <c r="AA52" s="92">
        <f t="shared" si="16"/>
        <v>0</v>
      </c>
      <c r="AB52" s="92">
        <f t="shared" si="16"/>
        <v>0</v>
      </c>
      <c r="AC52" s="92">
        <f t="shared" si="16"/>
        <v>0</v>
      </c>
      <c r="AD52" s="92">
        <f t="shared" si="16"/>
        <v>0</v>
      </c>
      <c r="AE52" s="92">
        <f t="shared" si="16"/>
        <v>0</v>
      </c>
      <c r="AF52" s="92">
        <f t="shared" si="16"/>
        <v>0</v>
      </c>
      <c r="AG52" s="92">
        <f t="shared" si="16"/>
        <v>0</v>
      </c>
      <c r="AH52" s="92">
        <f t="shared" si="16"/>
        <v>0</v>
      </c>
      <c r="AI52" s="92">
        <f t="shared" si="16"/>
        <v>0</v>
      </c>
      <c r="AJ52" s="92">
        <f t="shared" si="16"/>
        <v>0</v>
      </c>
      <c r="AK52" s="92">
        <f t="shared" si="16"/>
        <v>0</v>
      </c>
      <c r="AL52" s="92">
        <f t="shared" si="16"/>
        <v>0</v>
      </c>
      <c r="AM52" s="92">
        <f t="shared" si="16"/>
        <v>0</v>
      </c>
      <c r="AN52" s="92">
        <f t="shared" si="16"/>
        <v>0</v>
      </c>
      <c r="AO52" s="92">
        <f t="shared" si="16"/>
        <v>0</v>
      </c>
    </row>
    <row r="53" spans="3:41" x14ac:dyDescent="0.3">
      <c r="D53" s="90" t="s">
        <v>73</v>
      </c>
      <c r="E53" s="86">
        <f t="shared" si="11"/>
        <v>766.44705703056081</v>
      </c>
      <c r="F53" s="92">
        <f>F48*($H$14-1)</f>
        <v>0</v>
      </c>
      <c r="G53" s="92">
        <f t="shared" ref="G53:AO53" si="17">G48*($H$14-1)</f>
        <v>3.526257653061224</v>
      </c>
      <c r="H53" s="92">
        <f t="shared" si="17"/>
        <v>7.7577668367346924</v>
      </c>
      <c r="I53" s="92">
        <f t="shared" si="17"/>
        <v>12.835577857142853</v>
      </c>
      <c r="J53" s="92">
        <f t="shared" si="17"/>
        <v>18.92895108163265</v>
      </c>
      <c r="K53" s="92">
        <f t="shared" si="17"/>
        <v>26.240998951020401</v>
      </c>
      <c r="L53" s="92">
        <f t="shared" si="17"/>
        <v>33.699287777795917</v>
      </c>
      <c r="M53" s="92">
        <f t="shared" si="17"/>
        <v>41.306742381106936</v>
      </c>
      <c r="N53" s="92">
        <f t="shared" si="17"/>
        <v>49.066346076484173</v>
      </c>
      <c r="O53" s="92">
        <f t="shared" si="17"/>
        <v>56.981141845768953</v>
      </c>
      <c r="P53" s="92">
        <f t="shared" si="17"/>
        <v>65.054233530439433</v>
      </c>
      <c r="Q53" s="92">
        <f t="shared" si="17"/>
        <v>73.288787048803329</v>
      </c>
      <c r="R53" s="92">
        <f t="shared" si="17"/>
        <v>81.688031637534493</v>
      </c>
      <c r="S53" s="92">
        <f t="shared" si="17"/>
        <v>90.255261118040295</v>
      </c>
      <c r="T53" s="92">
        <f t="shared" si="17"/>
        <v>98.993835188156197</v>
      </c>
      <c r="U53" s="92">
        <f t="shared" si="17"/>
        <v>107.90718073967443</v>
      </c>
      <c r="V53" s="92">
        <f t="shared" si="17"/>
        <v>116.99879320222303</v>
      </c>
      <c r="W53" s="92">
        <f t="shared" si="17"/>
        <v>122.74598026096139</v>
      </c>
      <c r="X53" s="92">
        <f t="shared" si="17"/>
        <v>127.97338468332346</v>
      </c>
      <c r="Y53" s="92">
        <f t="shared" si="17"/>
        <v>132.54366554107156</v>
      </c>
      <c r="Z53" s="92">
        <f t="shared" si="17"/>
        <v>136.29134603230116</v>
      </c>
      <c r="AA53" s="92">
        <f t="shared" si="17"/>
        <v>128.97929816291341</v>
      </c>
      <c r="AB53" s="92">
        <f t="shared" si="17"/>
        <v>121.52100933613788</v>
      </c>
      <c r="AC53" s="92">
        <f t="shared" si="17"/>
        <v>113.9135547328269</v>
      </c>
      <c r="AD53" s="92">
        <f t="shared" si="17"/>
        <v>106.15395103744964</v>
      </c>
      <c r="AE53" s="92">
        <f t="shared" si="17"/>
        <v>98.239155268164865</v>
      </c>
      <c r="AF53" s="92">
        <f t="shared" si="17"/>
        <v>90.166063583494378</v>
      </c>
      <c r="AG53" s="92">
        <f t="shared" si="17"/>
        <v>81.931510065130482</v>
      </c>
      <c r="AH53" s="92">
        <f t="shared" si="17"/>
        <v>73.532265476399317</v>
      </c>
      <c r="AI53" s="92">
        <f t="shared" si="17"/>
        <v>64.965035995893516</v>
      </c>
      <c r="AJ53" s="92">
        <f t="shared" si="17"/>
        <v>56.226461925777613</v>
      </c>
      <c r="AK53" s="92">
        <f t="shared" si="17"/>
        <v>47.313116374259373</v>
      </c>
      <c r="AL53" s="92">
        <f t="shared" si="17"/>
        <v>38.221503911710784</v>
      </c>
      <c r="AM53" s="92">
        <f t="shared" si="17"/>
        <v>28.948059199911221</v>
      </c>
      <c r="AN53" s="92">
        <f t="shared" si="17"/>
        <v>19.489145593875662</v>
      </c>
      <c r="AO53" s="92">
        <f t="shared" si="17"/>
        <v>9.8410537157193954</v>
      </c>
    </row>
    <row r="54" spans="3:41" x14ac:dyDescent="0.3">
      <c r="D54" s="87" t="s">
        <v>71</v>
      </c>
      <c r="E54" s="88">
        <f t="shared" si="11"/>
        <v>245.95357351240941</v>
      </c>
      <c r="F54" s="89">
        <f>F50*($H$14-1)</f>
        <v>0</v>
      </c>
      <c r="G54" s="89">
        <f t="shared" ref="G54:AO54" si="18">G50*($H$14-1)</f>
        <v>1.8280119673469384</v>
      </c>
      <c r="H54" s="89">
        <f t="shared" si="18"/>
        <v>3.9073755802040804</v>
      </c>
      <c r="I54" s="89">
        <f t="shared" si="18"/>
        <v>6.2883611676734681</v>
      </c>
      <c r="J54" s="89">
        <f t="shared" si="18"/>
        <v>9.0312931246775499</v>
      </c>
      <c r="K54" s="89">
        <f t="shared" si="18"/>
        <v>12.208560725123265</v>
      </c>
      <c r="L54" s="89">
        <f t="shared" si="18"/>
        <v>15.224729286910625</v>
      </c>
      <c r="M54" s="89">
        <f t="shared" si="18"/>
        <v>18.076576829266468</v>
      </c>
      <c r="N54" s="89">
        <f t="shared" si="18"/>
        <v>20.760816931802168</v>
      </c>
      <c r="O54" s="89">
        <f t="shared" si="18"/>
        <v>23.27409744572131</v>
      </c>
      <c r="P54" s="89">
        <f t="shared" si="18"/>
        <v>25.612999179251574</v>
      </c>
      <c r="Q54" s="89">
        <f t="shared" si="18"/>
        <v>27.774034556785171</v>
      </c>
      <c r="R54" s="89">
        <f t="shared" si="18"/>
        <v>29.753646251202188</v>
      </c>
      <c r="S54" s="89">
        <f t="shared" si="18"/>
        <v>31.548205788840271</v>
      </c>
      <c r="T54" s="89">
        <f t="shared" si="18"/>
        <v>33.154012126563849</v>
      </c>
      <c r="U54" s="89">
        <f t="shared" si="18"/>
        <v>34.567290200374643</v>
      </c>
      <c r="V54" s="89">
        <f t="shared" si="18"/>
        <v>35.784189444994382</v>
      </c>
      <c r="W54" s="89">
        <f t="shared" si="18"/>
        <v>36.800782283839247</v>
      </c>
      <c r="X54" s="89">
        <f t="shared" si="18"/>
        <v>37.727313336752928</v>
      </c>
      <c r="Y54" s="89">
        <f t="shared" si="18"/>
        <v>38.582546502649457</v>
      </c>
      <c r="Z54" s="89">
        <f t="shared" si="18"/>
        <v>39.389733985347675</v>
      </c>
      <c r="AA54" s="89">
        <f t="shared" si="18"/>
        <v>34.973894373901118</v>
      </c>
      <c r="AB54" s="89">
        <f t="shared" si="18"/>
        <v>30.794965113422727</v>
      </c>
      <c r="AC54" s="89">
        <f t="shared" si="18"/>
        <v>26.85768441093186</v>
      </c>
      <c r="AD54" s="89">
        <f t="shared" si="18"/>
        <v>23.166885237588268</v>
      </c>
      <c r="AE54" s="89">
        <f t="shared" si="18"/>
        <v>19.7274972239749</v>
      </c>
      <c r="AF54" s="89">
        <f t="shared" si="18"/>
        <v>16.544548593286361</v>
      </c>
      <c r="AG54" s="89">
        <f t="shared" si="18"/>
        <v>13.623168133181142</v>
      </c>
      <c r="AH54" s="89">
        <f t="shared" si="18"/>
        <v>10.968587207070915</v>
      </c>
      <c r="AI54" s="89">
        <f t="shared" si="18"/>
        <v>8.5861418056355756</v>
      </c>
      <c r="AJ54" s="89">
        <f t="shared" si="18"/>
        <v>6.4812746393686265</v>
      </c>
      <c r="AK54" s="89">
        <f t="shared" si="18"/>
        <v>4.6595372729734317</v>
      </c>
      <c r="AL54" s="89">
        <f t="shared" si="18"/>
        <v>3.1265923024474289</v>
      </c>
      <c r="AM54" s="89">
        <f t="shared" si="18"/>
        <v>1.8882155757079992</v>
      </c>
      <c r="AN54" s="89">
        <f t="shared" si="18"/>
        <v>0.95029845763087573</v>
      </c>
      <c r="AO54" s="89">
        <f t="shared" si="18"/>
        <v>0.31885014038930426</v>
      </c>
    </row>
    <row r="55" spans="3:41" x14ac:dyDescent="0.3">
      <c r="D55" s="45" t="s">
        <v>74</v>
      </c>
      <c r="E55" s="50">
        <f>NPV($E$15,F55:AO55)*(1+$E$15)</f>
        <v>-283.01082646288023</v>
      </c>
      <c r="F55" s="55">
        <f>SUM(F52:F54)</f>
        <v>-56.420122448979583</v>
      </c>
      <c r="G55" s="55">
        <f t="shared" ref="G55:AO55" si="19">SUM(G52:G54)</f>
        <v>-62.349877318367334</v>
      </c>
      <c r="H55" s="55">
        <f t="shared" si="19"/>
        <v>-69.579833909591841</v>
      </c>
      <c r="I55" s="55">
        <f t="shared" si="19"/>
        <v>-78.370032567020402</v>
      </c>
      <c r="J55" s="55">
        <f t="shared" si="19"/>
        <v>-89.032521703893863</v>
      </c>
      <c r="K55" s="55">
        <f t="shared" si="19"/>
        <v>-80.883061552264465</v>
      </c>
      <c r="L55" s="55">
        <f t="shared" si="19"/>
        <v>-72.795256588269751</v>
      </c>
      <c r="M55" s="55">
        <f t="shared" si="19"/>
        <v>-64.770339915662433</v>
      </c>
      <c r="N55" s="55">
        <f t="shared" si="19"/>
        <v>-56.809569300270226</v>
      </c>
      <c r="O55" s="55">
        <f t="shared" si="19"/>
        <v>-48.914227663237455</v>
      </c>
      <c r="P55" s="55">
        <f t="shared" si="19"/>
        <v>-41.08562358413127</v>
      </c>
      <c r="Q55" s="55">
        <f t="shared" si="19"/>
        <v>-33.325091814110223</v>
      </c>
      <c r="R55" s="55">
        <f t="shared" si="19"/>
        <v>-25.633993799356031</v>
      </c>
      <c r="S55" s="55">
        <f t="shared" si="19"/>
        <v>-18.013718214973984</v>
      </c>
      <c r="T55" s="55">
        <f t="shared" si="19"/>
        <v>-10.465681509571631</v>
      </c>
      <c r="U55" s="55">
        <f t="shared" si="19"/>
        <v>-2.9913284607284396</v>
      </c>
      <c r="V55" s="55">
        <f t="shared" si="19"/>
        <v>4.4078672584243463</v>
      </c>
      <c r="W55" s="55">
        <f t="shared" si="19"/>
        <v>8.2041448482317278</v>
      </c>
      <c r="X55" s="55">
        <f t="shared" si="19"/>
        <v>11.331227969576091</v>
      </c>
      <c r="Y55" s="55">
        <f t="shared" si="19"/>
        <v>13.669352592210693</v>
      </c>
      <c r="Z55" s="55">
        <f t="shared" si="19"/>
        <v>175.68108001764884</v>
      </c>
      <c r="AA55" s="55">
        <f t="shared" si="19"/>
        <v>163.95319253681453</v>
      </c>
      <c r="AB55" s="55">
        <f t="shared" si="19"/>
        <v>152.3159744495606</v>
      </c>
      <c r="AC55" s="55">
        <f t="shared" si="19"/>
        <v>140.77123914375875</v>
      </c>
      <c r="AD55" s="55">
        <f t="shared" si="19"/>
        <v>129.32083627503792</v>
      </c>
      <c r="AE55" s="55">
        <f t="shared" si="19"/>
        <v>117.96665249213976</v>
      </c>
      <c r="AF55" s="55">
        <f t="shared" si="19"/>
        <v>106.71061217678074</v>
      </c>
      <c r="AG55" s="55">
        <f t="shared" si="19"/>
        <v>95.55467819831162</v>
      </c>
      <c r="AH55" s="55">
        <f t="shared" si="19"/>
        <v>84.500852683470228</v>
      </c>
      <c r="AI55" s="55">
        <f t="shared" si="19"/>
        <v>73.551177801529093</v>
      </c>
      <c r="AJ55" s="55">
        <f t="shared" si="19"/>
        <v>62.707736565146242</v>
      </c>
      <c r="AK55" s="55">
        <f t="shared" si="19"/>
        <v>51.972653647232804</v>
      </c>
      <c r="AL55" s="55">
        <f t="shared" si="19"/>
        <v>41.348096214158211</v>
      </c>
      <c r="AM55" s="55">
        <f t="shared" si="19"/>
        <v>30.83627477561922</v>
      </c>
      <c r="AN55" s="55">
        <f t="shared" si="19"/>
        <v>20.439444051506538</v>
      </c>
      <c r="AO55" s="55">
        <f t="shared" si="19"/>
        <v>10.1599038561087</v>
      </c>
    </row>
    <row r="56" spans="3:41" x14ac:dyDescent="0.3">
      <c r="D56" s="40" t="s">
        <v>44</v>
      </c>
      <c r="E56" s="93">
        <f t="shared" si="11"/>
        <v>3063.9692637956559</v>
      </c>
      <c r="F56" s="94">
        <f t="shared" ref="F56" si="20">SUM(F48,F51,F47,F55)</f>
        <v>-56.420122448979583</v>
      </c>
      <c r="G56" s="94">
        <f>SUM(G48,G51,G47,G55)</f>
        <v>-43.493314318367339</v>
      </c>
      <c r="H56" s="94">
        <f t="shared" ref="H56:AO56" si="21">SUM(H48,H51,H47,H55)</f>
        <v>-28.662657059591844</v>
      </c>
      <c r="I56" s="94">
        <f t="shared" si="21"/>
        <v>-11.547380847020406</v>
      </c>
      <c r="J56" s="94">
        <f t="shared" si="21"/>
        <v>8.309438110106143</v>
      </c>
      <c r="K56" s="94">
        <f t="shared" si="21"/>
        <v>52.514806224535548</v>
      </c>
      <c r="L56" s="94">
        <f t="shared" si="21"/>
        <v>96.264264567266252</v>
      </c>
      <c r="M56" s="94">
        <f t="shared" si="21"/>
        <v>139.5486949428643</v>
      </c>
      <c r="N56" s="94">
        <f t="shared" si="21"/>
        <v>182.35879679198703</v>
      </c>
      <c r="O56" s="94">
        <f t="shared" si="21"/>
        <v>224.68508354410488</v>
      </c>
      <c r="P56" s="94">
        <f t="shared" si="21"/>
        <v>266.51787889727797</v>
      </c>
      <c r="Q56" s="94">
        <f t="shared" si="21"/>
        <v>307.84731302352714</v>
      </c>
      <c r="R56" s="94">
        <f t="shared" si="21"/>
        <v>348.66331869831419</v>
      </c>
      <c r="S56" s="94">
        <f t="shared" si="21"/>
        <v>388.95562735260955</v>
      </c>
      <c r="T56" s="94">
        <f t="shared" si="21"/>
        <v>428.71376504600363</v>
      </c>
      <c r="U56" s="94">
        <f t="shared" si="21"/>
        <v>467.92704835927839</v>
      </c>
      <c r="V56" s="94">
        <f t="shared" si="21"/>
        <v>506.5845802048313</v>
      </c>
      <c r="W56" s="94">
        <f t="shared" si="21"/>
        <v>531.36861290024694</v>
      </c>
      <c r="X56" s="94">
        <f t="shared" si="21"/>
        <v>553.59462773599148</v>
      </c>
      <c r="Y56" s="94">
        <f t="shared" si="21"/>
        <v>572.85509782899442</v>
      </c>
      <c r="Z56" s="94">
        <f t="shared" si="21"/>
        <v>749.26906909388822</v>
      </c>
      <c r="AA56" s="94">
        <f t="shared" si="21"/>
        <v>695.33569004566914</v>
      </c>
      <c r="AB56" s="94">
        <f t="shared" si="21"/>
        <v>642.26364264383028</v>
      </c>
      <c r="AC56" s="94">
        <f t="shared" si="21"/>
        <v>590.07015352129952</v>
      </c>
      <c r="AD56" s="94">
        <f t="shared" si="21"/>
        <v>538.77279384366295</v>
      </c>
      <c r="AE56" s="94">
        <f t="shared" si="21"/>
        <v>488.38948619981835</v>
      </c>
      <c r="AF56" s="94">
        <f t="shared" si="21"/>
        <v>438.93851163044167</v>
      </c>
      <c r="AG56" s="94">
        <f t="shared" si="21"/>
        <v>390.43851679702232</v>
      </c>
      <c r="AH56" s="94">
        <f t="shared" si="21"/>
        <v>342.9085212942793</v>
      </c>
      <c r="AI56" s="94">
        <f t="shared" si="21"/>
        <v>296.36792510882623</v>
      </c>
      <c r="AJ56" s="94">
        <f t="shared" si="21"/>
        <v>250.8365162270089</v>
      </c>
      <c r="AK56" s="94">
        <f t="shared" si="21"/>
        <v>206.33447839489997</v>
      </c>
      <c r="AL56" s="94">
        <f t="shared" si="21"/>
        <v>162.88239903349373</v>
      </c>
      <c r="AM56" s="94">
        <f t="shared" si="21"/>
        <v>120.50127731220411</v>
      </c>
      <c r="AN56" s="94">
        <f t="shared" si="21"/>
        <v>79.212532383833505</v>
      </c>
      <c r="AO56" s="94">
        <f t="shared" si="21"/>
        <v>39.038011784240275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63</v>
      </c>
      <c r="E58" s="48">
        <f t="shared" si="11"/>
        <v>-528.96439997528819</v>
      </c>
      <c r="F58" s="49">
        <f t="shared" ref="F58:AO58" si="22">-F8+F56</f>
        <v>-212.90612244897957</v>
      </c>
      <c r="G58" s="49">
        <f t="shared" si="22"/>
        <v>-231.27651431836733</v>
      </c>
      <c r="H58" s="49">
        <f t="shared" si="22"/>
        <v>-254.00249705959186</v>
      </c>
      <c r="I58" s="49">
        <f t="shared" si="22"/>
        <v>-281.95518884702039</v>
      </c>
      <c r="J58" s="49">
        <f t="shared" si="22"/>
        <v>-316.17993148989382</v>
      </c>
      <c r="K58" s="49">
        <f t="shared" si="22"/>
        <v>-278.4643507674644</v>
      </c>
      <c r="L58" s="49">
        <f t="shared" si="22"/>
        <v>-241.33447556457372</v>
      </c>
      <c r="M58" s="49">
        <f t="shared" si="22"/>
        <v>-204.8020199916125</v>
      </c>
      <c r="N58" s="49">
        <f t="shared" si="22"/>
        <v>-168.87893244117933</v>
      </c>
      <c r="O58" s="49">
        <f t="shared" si="22"/>
        <v>-133.57740027372483</v>
      </c>
      <c r="P58" s="49">
        <f t="shared" si="22"/>
        <v>-98.90985459690836</v>
      </c>
      <c r="Q58" s="49">
        <f t="shared" si="22"/>
        <v>-64.888975140542925</v>
      </c>
      <c r="R58" s="49">
        <f t="shared" si="22"/>
        <v>-31.527695229037306</v>
      </c>
      <c r="S58" s="49">
        <f t="shared" si="22"/>
        <v>1.1607931467110006</v>
      </c>
      <c r="T58" s="49">
        <f t="shared" si="22"/>
        <v>33.163034155987077</v>
      </c>
      <c r="U58" s="49">
        <f t="shared" si="22"/>
        <v>64.465302851461502</v>
      </c>
      <c r="V58" s="49">
        <f t="shared" si="22"/>
        <v>95.053599786858058</v>
      </c>
      <c r="W58" s="49">
        <f t="shared" si="22"/>
        <v>111.60701287391424</v>
      </c>
      <c r="X58" s="49">
        <f t="shared" si="22"/>
        <v>125.4377957091321</v>
      </c>
      <c r="Y58" s="49">
        <f t="shared" si="22"/>
        <v>136.13512916159783</v>
      </c>
      <c r="Z58" s="49">
        <f t="shared" si="22"/>
        <v>749.26906909388822</v>
      </c>
      <c r="AA58" s="49">
        <f t="shared" si="22"/>
        <v>695.33569004566914</v>
      </c>
      <c r="AB58" s="49">
        <f t="shared" si="22"/>
        <v>642.26364264383028</v>
      </c>
      <c r="AC58" s="49">
        <f t="shared" si="22"/>
        <v>590.07015352129952</v>
      </c>
      <c r="AD58" s="49">
        <f t="shared" si="22"/>
        <v>538.77279384366295</v>
      </c>
      <c r="AE58" s="49">
        <f t="shared" si="22"/>
        <v>488.38948619981835</v>
      </c>
      <c r="AF58" s="49">
        <f t="shared" si="22"/>
        <v>438.93851163044167</v>
      </c>
      <c r="AG58" s="49">
        <f t="shared" si="22"/>
        <v>390.43851679702232</v>
      </c>
      <c r="AH58" s="49">
        <f t="shared" si="22"/>
        <v>342.9085212942793</v>
      </c>
      <c r="AI58" s="49">
        <f t="shared" si="22"/>
        <v>296.36792510882623</v>
      </c>
      <c r="AJ58" s="49">
        <f t="shared" si="22"/>
        <v>250.8365162270089</v>
      </c>
      <c r="AK58" s="49">
        <f t="shared" si="22"/>
        <v>206.33447839489997</v>
      </c>
      <c r="AL58" s="49">
        <f t="shared" si="22"/>
        <v>162.88239903349373</v>
      </c>
      <c r="AM58" s="49">
        <f t="shared" si="22"/>
        <v>120.50127731220411</v>
      </c>
      <c r="AN58" s="49">
        <f t="shared" si="22"/>
        <v>79.212532383833505</v>
      </c>
      <c r="AO58" s="49">
        <f t="shared" si="22"/>
        <v>39.038011784240275</v>
      </c>
    </row>
    <row r="59" spans="3:41" x14ac:dyDescent="0.3">
      <c r="C59" s="34"/>
      <c r="D59" s="34" t="s">
        <v>45</v>
      </c>
      <c r="F59" s="49">
        <f>F22</f>
        <v>156.48599999999999</v>
      </c>
      <c r="G59" s="49">
        <f t="shared" ref="G59:AO59" si="23">G22</f>
        <v>334.48882499999996</v>
      </c>
      <c r="H59" s="49">
        <f t="shared" si="23"/>
        <v>538.31183999999996</v>
      </c>
      <c r="I59" s="49">
        <f t="shared" si="23"/>
        <v>773.11908300000005</v>
      </c>
      <c r="J59" s="49">
        <f t="shared" si="23"/>
        <v>1045.1073996</v>
      </c>
      <c r="K59" s="49">
        <f t="shared" si="23"/>
        <v>1303.3049179919999</v>
      </c>
      <c r="L59" s="49">
        <f t="shared" si="23"/>
        <v>1547.4358222118399</v>
      </c>
      <c r="M59" s="49">
        <f t="shared" si="23"/>
        <v>1777.2187799760768</v>
      </c>
      <c r="N59" s="49">
        <f t="shared" si="23"/>
        <v>1992.3668323555983</v>
      </c>
      <c r="O59" s="49">
        <f t="shared" si="23"/>
        <v>2192.5872812427101</v>
      </c>
      <c r="P59" s="49">
        <f t="shared" si="23"/>
        <v>2377.5815745675641</v>
      </c>
      <c r="Q59" s="49">
        <f t="shared" si="23"/>
        <v>2547.0451892189158</v>
      </c>
      <c r="R59" s="49">
        <f t="shared" si="23"/>
        <v>2700.6675116232941</v>
      </c>
      <c r="S59" s="49">
        <f t="shared" si="23"/>
        <v>2838.13171593576</v>
      </c>
      <c r="T59" s="49">
        <f t="shared" si="23"/>
        <v>2959.1146397944754</v>
      </c>
      <c r="U59" s="49">
        <f t="shared" si="23"/>
        <v>3063.2866575903649</v>
      </c>
      <c r="V59" s="49">
        <f t="shared" si="23"/>
        <v>3150.3115512021723</v>
      </c>
      <c r="W59" s="49">
        <f t="shared" si="23"/>
        <v>3229.6267531462158</v>
      </c>
      <c r="X59" s="49">
        <f t="shared" si="23"/>
        <v>3302.8385370891401</v>
      </c>
      <c r="Y59" s="49">
        <f t="shared" si="23"/>
        <v>3371.9373956709233</v>
      </c>
      <c r="Z59" s="49">
        <f t="shared" si="23"/>
        <v>2993.9217755435975</v>
      </c>
      <c r="AA59" s="49">
        <f t="shared" si="23"/>
        <v>2636.1867410162718</v>
      </c>
      <c r="AB59" s="49">
        <f t="shared" si="23"/>
        <v>2299.1379038009459</v>
      </c>
      <c r="AC59" s="49">
        <f t="shared" si="23"/>
        <v>1983.1889878438599</v>
      </c>
      <c r="AD59" s="49">
        <f t="shared" si="23"/>
        <v>1688.7619915701787</v>
      </c>
      <c r="AE59" s="49">
        <f t="shared" si="23"/>
        <v>1416.2873533735706</v>
      </c>
      <c r="AF59" s="49">
        <f t="shared" si="23"/>
        <v>1166.2041204155767</v>
      </c>
      <c r="AG59" s="49">
        <f t="shared" si="23"/>
        <v>938.96012080096943</v>
      </c>
      <c r="AH59" s="49">
        <f t="shared" si="23"/>
        <v>735.01213919661654</v>
      </c>
      <c r="AI59" s="49">
        <f t="shared" si="23"/>
        <v>554.82609596272323</v>
      </c>
      <c r="AJ59" s="49">
        <f t="shared" si="23"/>
        <v>398.87722986669849</v>
      </c>
      <c r="AK59" s="49">
        <f t="shared" si="23"/>
        <v>267.65028445129985</v>
      </c>
      <c r="AL59" s="49">
        <f t="shared" si="23"/>
        <v>161.63969813013972</v>
      </c>
      <c r="AM59" s="49">
        <f t="shared" si="23"/>
        <v>81.349798085102933</v>
      </c>
      <c r="AN59" s="49">
        <f t="shared" si="23"/>
        <v>27.294998041711935</v>
      </c>
      <c r="AO59" s="49">
        <f t="shared" si="23"/>
        <v>-3.5171865420124959E-13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3248-3D08-4964-9865-F5ACA3FCF590}">
  <dimension ref="A1:AM84"/>
  <sheetViews>
    <sheetView tabSelected="1" topLeftCell="A22"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20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6.33203125" style="1" bestFit="1" customWidth="1"/>
    <col min="36" max="16384" width="8.88671875" style="1"/>
  </cols>
  <sheetData>
    <row r="1" spans="1:39" x14ac:dyDescent="0.25">
      <c r="A1" s="64" t="s">
        <v>66</v>
      </c>
    </row>
    <row r="3" spans="1:39" x14ac:dyDescent="0.25">
      <c r="B3" s="65" t="s">
        <v>44</v>
      </c>
      <c r="D3" s="67">
        <v>2023</v>
      </c>
      <c r="E3" s="67">
        <v>2024</v>
      </c>
      <c r="F3" s="67">
        <v>2025</v>
      </c>
      <c r="G3" s="67">
        <v>2026</v>
      </c>
      <c r="H3" s="67">
        <v>2027</v>
      </c>
      <c r="I3" s="67">
        <v>2028</v>
      </c>
      <c r="J3" s="67">
        <v>2029</v>
      </c>
      <c r="K3" s="67">
        <v>2030</v>
      </c>
      <c r="L3" s="67">
        <v>2031</v>
      </c>
      <c r="M3" s="67">
        <v>2032</v>
      </c>
      <c r="N3" s="67">
        <v>2033</v>
      </c>
      <c r="O3" s="67">
        <v>2034</v>
      </c>
      <c r="P3" s="67">
        <v>2035</v>
      </c>
      <c r="Q3" s="67">
        <v>2036</v>
      </c>
      <c r="R3" s="67">
        <v>2037</v>
      </c>
      <c r="S3" s="67">
        <v>2038</v>
      </c>
      <c r="T3" s="67">
        <v>2039</v>
      </c>
      <c r="U3" s="67">
        <v>2040</v>
      </c>
      <c r="V3" s="67">
        <v>2041</v>
      </c>
      <c r="W3" s="67">
        <v>2042</v>
      </c>
      <c r="X3" s="67">
        <v>2043</v>
      </c>
      <c r="Y3" s="67">
        <v>2044</v>
      </c>
      <c r="Z3" s="67">
        <v>2045</v>
      </c>
      <c r="AA3" s="67">
        <v>2046</v>
      </c>
      <c r="AB3" s="67">
        <v>2047</v>
      </c>
      <c r="AC3" s="67">
        <v>2048</v>
      </c>
      <c r="AD3" s="67">
        <v>2049</v>
      </c>
      <c r="AE3" s="67">
        <v>2050</v>
      </c>
      <c r="AF3" s="67">
        <v>2051</v>
      </c>
      <c r="AG3" s="67">
        <v>2052</v>
      </c>
      <c r="AH3" s="67">
        <v>2053</v>
      </c>
      <c r="AI3" s="67">
        <v>2054</v>
      </c>
      <c r="AJ3" s="67">
        <v>2055</v>
      </c>
      <c r="AK3" s="67">
        <v>2056</v>
      </c>
      <c r="AL3" s="67">
        <v>2057</v>
      </c>
      <c r="AM3" s="67">
        <v>2058</v>
      </c>
    </row>
    <row r="4" spans="1:39" x14ac:dyDescent="0.25">
      <c r="C4" s="69" t="s">
        <v>85</v>
      </c>
      <c r="D4" s="70">
        <f>'Xp20-Ramp'!F$56</f>
        <v>156.48599999999999</v>
      </c>
      <c r="E4" s="70">
        <f>'Xp20-Ramp'!G$56</f>
        <v>187.78319999999999</v>
      </c>
      <c r="F4" s="70">
        <f>'Xp20-Ramp'!H$56</f>
        <v>225.33984000000001</v>
      </c>
      <c r="G4" s="70">
        <f>'Xp20-Ramp'!I$56</f>
        <v>270.40780799999999</v>
      </c>
      <c r="H4" s="70">
        <f>'Xp20-Ramp'!J$56</f>
        <v>324.48936959999997</v>
      </c>
      <c r="I4" s="70">
        <f>'Xp20-Ramp'!K$56</f>
        <v>330.97915699199996</v>
      </c>
      <c r="J4" s="70">
        <f>'Xp20-Ramp'!L$56</f>
        <v>337.59874013183997</v>
      </c>
      <c r="K4" s="70">
        <f>'Xp20-Ramp'!M$56</f>
        <v>344.3507149344768</v>
      </c>
      <c r="L4" s="70">
        <f>'Xp20-Ramp'!N$56</f>
        <v>351.23772923316636</v>
      </c>
      <c r="M4" s="70">
        <f>'Xp20-Ramp'!O$56</f>
        <v>358.26248381782972</v>
      </c>
      <c r="N4" s="70">
        <f>'Xp20-Ramp'!P$56</f>
        <v>365.42773349418633</v>
      </c>
      <c r="O4" s="70">
        <f>'Xp20-Ramp'!Q$56</f>
        <v>372.73628816407006</v>
      </c>
      <c r="P4" s="70">
        <f>'Xp20-Ramp'!R$56</f>
        <v>380.19101392735149</v>
      </c>
      <c r="Q4" s="70">
        <f>'Xp20-Ramp'!S$56</f>
        <v>387.79483420589855</v>
      </c>
      <c r="R4" s="70">
        <f>'Xp20-Ramp'!T$56</f>
        <v>395.55073089001655</v>
      </c>
      <c r="S4" s="70">
        <f>'Xp20-Ramp'!U$56</f>
        <v>403.46174550781689</v>
      </c>
      <c r="T4" s="70">
        <f>'Xp20-Ramp'!V$56</f>
        <v>411.53098041797324</v>
      </c>
      <c r="U4" s="70">
        <f>'Xp20-Ramp'!W$56</f>
        <v>419.7616000263327</v>
      </c>
      <c r="V4" s="70">
        <f>'Xp20-Ramp'!X$56</f>
        <v>428.15683202685938</v>
      </c>
      <c r="W4" s="70">
        <f>'Xp20-Ramp'!Y$56</f>
        <v>436.71996866739659</v>
      </c>
      <c r="X4" s="70">
        <f>'Xp20-Ramp'!Z$56</f>
        <v>0</v>
      </c>
      <c r="Y4" s="70">
        <f>'Xp20-Ramp'!AA$56</f>
        <v>0</v>
      </c>
      <c r="Z4" s="70">
        <f>'Xp20-Ramp'!AB$56</f>
        <v>0</v>
      </c>
      <c r="AA4" s="70">
        <f>'Xp20-Ramp'!AC$56</f>
        <v>0</v>
      </c>
      <c r="AB4" s="70">
        <f>'Xp20-Ramp'!AD$56</f>
        <v>0</v>
      </c>
      <c r="AC4" s="70">
        <f>'Xp20-Ramp'!AE$56</f>
        <v>0</v>
      </c>
      <c r="AD4" s="70">
        <f>'Xp20-Ramp'!AF$56</f>
        <v>0</v>
      </c>
      <c r="AE4" s="70">
        <f>'Xp20-Ramp'!AG$56</f>
        <v>0</v>
      </c>
      <c r="AF4" s="70">
        <f>'Xp20-Ramp'!AH$56</f>
        <v>0</v>
      </c>
      <c r="AG4" s="70">
        <f>'Xp20-Ramp'!AI$56</f>
        <v>0</v>
      </c>
      <c r="AH4" s="70">
        <f>'Xp20-Ramp'!AJ$56</f>
        <v>0</v>
      </c>
      <c r="AI4" s="70">
        <f>'Xp20-Ramp'!AK$56</f>
        <v>0</v>
      </c>
      <c r="AJ4" s="70">
        <f>'Xp20-Ramp'!AL$56</f>
        <v>0</v>
      </c>
      <c r="AK4" s="70">
        <f>'Xp20-Ramp'!AM$56</f>
        <v>0</v>
      </c>
      <c r="AL4" s="70">
        <f>'Xp20-Ramp'!AN$56</f>
        <v>0</v>
      </c>
      <c r="AM4" s="71">
        <f>'Xp20-Ramp'!AO$56</f>
        <v>0</v>
      </c>
    </row>
    <row r="5" spans="1:39" x14ac:dyDescent="0.25">
      <c r="C5" s="72" t="s">
        <v>86</v>
      </c>
      <c r="D5" s="73">
        <f>'Am20-Ramp10'!F$56</f>
        <v>-56.420122448979583</v>
      </c>
      <c r="E5" s="73">
        <f>'Am20-Ramp10'!G$56</f>
        <v>-35.509334726530604</v>
      </c>
      <c r="F5" s="73">
        <f>'Am20-Ramp10'!H$56</f>
        <v>-11.506809456326536</v>
      </c>
      <c r="G5" s="73">
        <f>'Am20-Ramp10'!I$56</f>
        <v>16.205800871183669</v>
      </c>
      <c r="H5" s="73">
        <f>'Am20-Ramp10'!J$56</f>
        <v>48.37051326746122</v>
      </c>
      <c r="I5" s="73">
        <f>'Am20-Ramp10'!K$56</f>
        <v>106.93644601009633</v>
      </c>
      <c r="J5" s="73">
        <f>'Am20-Ramp10'!L$56</f>
        <v>164.52966999320446</v>
      </c>
      <c r="K5" s="73">
        <f>'Am20-Ramp10'!M$56</f>
        <v>221.1307310415952</v>
      </c>
      <c r="L5" s="73">
        <f>'Am20-Ramp10'!N$56</f>
        <v>276.71978589657408</v>
      </c>
      <c r="M5" s="73">
        <f>'Am20-Ramp10'!O$56</f>
        <v>331.27659443427291</v>
      </c>
      <c r="N5" s="73">
        <f>'Am20-Ramp10'!P$56</f>
        <v>384.7805117283462</v>
      </c>
      <c r="O5" s="73">
        <f>'Am20-Ramp10'!Q$56</f>
        <v>415.91986770902326</v>
      </c>
      <c r="P5" s="73">
        <f>'Am20-Ramp10'!R$56</f>
        <v>442.79609318758725</v>
      </c>
      <c r="Q5" s="73">
        <f>'Am20-Ramp10'!S$56</f>
        <v>464.75373911259197</v>
      </c>
      <c r="R5" s="73">
        <f>'Am20-Ramp10'!T$56</f>
        <v>481.01021016328133</v>
      </c>
      <c r="S5" s="73">
        <f>'Am20-Ramp10'!U$56</f>
        <v>490.63041436654709</v>
      </c>
      <c r="T5" s="73">
        <f>'Am20-Ramp10'!V$56</f>
        <v>500.44302265387796</v>
      </c>
      <c r="U5" s="73">
        <f>'Am20-Ramp10'!W$56</f>
        <v>510.45188310695556</v>
      </c>
      <c r="V5" s="73">
        <f>'Am20-Ramp10'!X$56</f>
        <v>520.66092076909467</v>
      </c>
      <c r="W5" s="73">
        <f>'Am20-Ramp10'!Y$56</f>
        <v>531.07413918447662</v>
      </c>
      <c r="X5" s="73">
        <f>'Am20-Ramp10'!Z$56</f>
        <v>702.30161860870669</v>
      </c>
      <c r="Y5" s="73">
        <f>'Am20-Ramp10'!AA$56</f>
        <v>624.70162687523577</v>
      </c>
      <c r="Z5" s="73">
        <f>'Am20-Ramp10'!AB$56</f>
        <v>548.65363407084692</v>
      </c>
      <c r="AA5" s="73">
        <f>'Am20-Ramp10'!AC$56</f>
        <v>474.188680174122</v>
      </c>
      <c r="AB5" s="73">
        <f>'Am20-Ramp10'!AD$56</f>
        <v>401.33842596321432</v>
      </c>
      <c r="AC5" s="73">
        <f>'Am20-Ramp10'!AE$56</f>
        <v>330.13516543184005</v>
      </c>
      <c r="AD5" s="73">
        <f>'Am20-Ramp10'!AF$56</f>
        <v>260.61183845359</v>
      </c>
      <c r="AE5" s="73">
        <f>'Am20-Ramp10'!AG$56</f>
        <v>192.80204369952662</v>
      </c>
      <c r="AF5" s="73">
        <f>'Am20-Ramp10'!AH$56</f>
        <v>126.74005181413366</v>
      </c>
      <c r="AG5" s="73">
        <f>'Am20-Ramp10'!AI$56</f>
        <v>62.460818854784485</v>
      </c>
      <c r="AH5" s="73">
        <f>'Am20-Ramp10'!AJ$56</f>
        <v>0</v>
      </c>
      <c r="AI5" s="73">
        <f>'Am20-Ramp10'!AK$56</f>
        <v>0</v>
      </c>
      <c r="AJ5" s="73">
        <f>'Am20-Ramp10'!AL$56</f>
        <v>0</v>
      </c>
      <c r="AK5" s="73">
        <f>'Am20-Ramp10'!AM$56</f>
        <v>0</v>
      </c>
      <c r="AL5" s="73">
        <f>'Am20-Ramp10'!AN$56</f>
        <v>0</v>
      </c>
      <c r="AM5" s="74">
        <f>'Am20-Ramp10'!AO$56</f>
        <v>0</v>
      </c>
    </row>
    <row r="6" spans="1:39" x14ac:dyDescent="0.25">
      <c r="C6" s="72" t="s">
        <v>87</v>
      </c>
      <c r="D6" s="73">
        <f>'Am20-Ramp5'!F$56</f>
        <v>-56.420122448979583</v>
      </c>
      <c r="E6" s="73">
        <f>'Am20-Ramp5'!G$56</f>
        <v>-14.218722481632646</v>
      </c>
      <c r="F6" s="73">
        <f>'Am20-Ramp5'!H$56</f>
        <v>34.242117485714282</v>
      </c>
      <c r="G6" s="73">
        <f>'Am20-Ramp5'!I$56</f>
        <v>90.214285453061223</v>
      </c>
      <c r="H6" s="73">
        <f>'Am20-Ramp5'!J$56</f>
        <v>155.20004702040816</v>
      </c>
      <c r="I6" s="73">
        <f>'Am20-Ramp5'!K$56</f>
        <v>252.06081877159184</v>
      </c>
      <c r="J6" s="73">
        <f>'Am20-Ramp5'!L$56</f>
        <v>303.98952663924405</v>
      </c>
      <c r="K6" s="73">
        <f>'Am20-Ramp5'!M$56</f>
        <v>347.1849734207961</v>
      </c>
      <c r="L6" s="73">
        <f>'Am20-Ramp5'!N$56</f>
        <v>380.3321210117179</v>
      </c>
      <c r="M6" s="73">
        <f>'Am20-Ramp5'!O$56</f>
        <v>401.86155596882713</v>
      </c>
      <c r="N6" s="73">
        <f>'Am20-Ramp5'!P$56</f>
        <v>409.89878708820368</v>
      </c>
      <c r="O6" s="73">
        <f>'Am20-Ramp5'!Q$56</f>
        <v>418.09676282996787</v>
      </c>
      <c r="P6" s="73">
        <f>'Am20-Ramp5'!R$56</f>
        <v>426.4586980865671</v>
      </c>
      <c r="Q6" s="73">
        <f>'Am20-Ramp5'!S$56</f>
        <v>434.98787204829847</v>
      </c>
      <c r="R6" s="73">
        <f>'Am20-Ramp5'!T$56</f>
        <v>443.68762948926445</v>
      </c>
      <c r="S6" s="73">
        <f>'Am20-Ramp5'!U$56</f>
        <v>452.56138207904974</v>
      </c>
      <c r="T6" s="73">
        <f>'Am20-Ramp5'!V$56</f>
        <v>461.61260972063081</v>
      </c>
      <c r="U6" s="73">
        <f>'Am20-Ramp5'!W$56</f>
        <v>470.84486191504345</v>
      </c>
      <c r="V6" s="73">
        <f>'Am20-Ramp5'!X$56</f>
        <v>480.26175915334437</v>
      </c>
      <c r="W6" s="73">
        <f>'Am20-Ramp5'!Y$56</f>
        <v>489.86699433641127</v>
      </c>
      <c r="X6" s="73">
        <f>'Am20-Ramp5'!Z$56</f>
        <v>660.2703308636801</v>
      </c>
      <c r="Y6" s="73">
        <f>'Am20-Ramp5'!AA$56</f>
        <v>521.22367690717999</v>
      </c>
      <c r="Z6" s="73">
        <f>'Am20-Ramp5'!AB$56</f>
        <v>385.60408739905324</v>
      </c>
      <c r="AA6" s="73">
        <f>'Am20-Ramp5'!AC$56</f>
        <v>253.48010362826727</v>
      </c>
      <c r="AB6" s="73">
        <f>'Am20-Ramp5'!AD$56</f>
        <v>124.92163770956894</v>
      </c>
      <c r="AC6" s="73">
        <f>'Am20-Ramp5'!AE$56</f>
        <v>-3.7628951202127696E-14</v>
      </c>
      <c r="AD6" s="73">
        <f>'Am20-Ramp5'!AF$56</f>
        <v>-3.7628951202127696E-14</v>
      </c>
      <c r="AE6" s="73">
        <f>'Am20-Ramp5'!AG$56</f>
        <v>-3.7628951202127696E-14</v>
      </c>
      <c r="AF6" s="73">
        <f>'Am20-Ramp5'!AH$56</f>
        <v>-3.7628951202127696E-14</v>
      </c>
      <c r="AG6" s="73">
        <f>'Am20-Ramp5'!AI$56</f>
        <v>-3.7628951202127696E-14</v>
      </c>
      <c r="AH6" s="73">
        <f>'Am20-Ramp5'!AJ$56</f>
        <v>-3.7628951202127696E-14</v>
      </c>
      <c r="AI6" s="73">
        <f>'Am20-Ramp5'!AK$56</f>
        <v>-3.7628951202127696E-14</v>
      </c>
      <c r="AJ6" s="73">
        <f>'Am20-Ramp5'!AL$56</f>
        <v>-3.7628951202127696E-14</v>
      </c>
      <c r="AK6" s="73">
        <f>'Am20-Ramp5'!AM$56</f>
        <v>-3.7628951202127696E-14</v>
      </c>
      <c r="AL6" s="73">
        <f>'Am20-Ramp5'!AN$56</f>
        <v>-3.7628951202127696E-14</v>
      </c>
      <c r="AM6" s="74">
        <f>'Am20-Ramp5'!AO$56</f>
        <v>-3.7628951202127696E-14</v>
      </c>
    </row>
    <row r="7" spans="1:39" x14ac:dyDescent="0.25">
      <c r="C7" s="72" t="s">
        <v>88</v>
      </c>
      <c r="D7" s="73">
        <f>'Am20-Ramp16'!F$56</f>
        <v>-56.420122448979583</v>
      </c>
      <c r="E7" s="73">
        <f>'Am20-Ramp16'!G$56</f>
        <v>-43.493314318367339</v>
      </c>
      <c r="F7" s="73">
        <f>'Am20-Ramp16'!H$56</f>
        <v>-28.662657059591844</v>
      </c>
      <c r="G7" s="73">
        <f>'Am20-Ramp16'!I$56</f>
        <v>-11.547380847020406</v>
      </c>
      <c r="H7" s="73">
        <f>'Am20-Ramp16'!J$56</f>
        <v>8.309438110106143</v>
      </c>
      <c r="I7" s="73">
        <f>'Am20-Ramp16'!K$56</f>
        <v>52.514806224535548</v>
      </c>
      <c r="J7" s="73">
        <f>'Am20-Ramp16'!L$56</f>
        <v>96.264264567266252</v>
      </c>
      <c r="K7" s="73">
        <f>'Am20-Ramp16'!M$56</f>
        <v>139.5486949428643</v>
      </c>
      <c r="L7" s="73">
        <f>'Am20-Ramp16'!N$56</f>
        <v>182.35879679198703</v>
      </c>
      <c r="M7" s="73">
        <f>'Am20-Ramp16'!O$56</f>
        <v>224.68508354410488</v>
      </c>
      <c r="N7" s="73">
        <f>'Am20-Ramp16'!P$56</f>
        <v>266.51787889727797</v>
      </c>
      <c r="O7" s="73">
        <f>'Am20-Ramp16'!Q$56</f>
        <v>307.84731302352714</v>
      </c>
      <c r="P7" s="73">
        <f>'Am20-Ramp16'!R$56</f>
        <v>348.66331869831419</v>
      </c>
      <c r="Q7" s="73">
        <f>'Am20-Ramp16'!S$56</f>
        <v>388.95562735260955</v>
      </c>
      <c r="R7" s="73">
        <f>'Am20-Ramp16'!T$56</f>
        <v>428.71376504600363</v>
      </c>
      <c r="S7" s="73">
        <f>'Am20-Ramp16'!U$56</f>
        <v>467.92704835927839</v>
      </c>
      <c r="T7" s="73">
        <f>'Am20-Ramp16'!V$56</f>
        <v>506.5845802048313</v>
      </c>
      <c r="U7" s="73">
        <f>'Am20-Ramp16'!W$56</f>
        <v>531.36861290024694</v>
      </c>
      <c r="V7" s="73">
        <f>'Am20-Ramp16'!X$56</f>
        <v>553.59462773599148</v>
      </c>
      <c r="W7" s="73">
        <f>'Am20-Ramp16'!Y$56</f>
        <v>572.85509782899442</v>
      </c>
      <c r="X7" s="73">
        <f>'Am20-Ramp16'!Z$56</f>
        <v>749.26906909388822</v>
      </c>
      <c r="Y7" s="73">
        <f>'Am20-Ramp16'!AA$56</f>
        <v>695.33569004566914</v>
      </c>
      <c r="Z7" s="73">
        <f>'Am20-Ramp16'!AB$56</f>
        <v>642.26364264383028</v>
      </c>
      <c r="AA7" s="73">
        <f>'Am20-Ramp16'!AC$56</f>
        <v>590.07015352129952</v>
      </c>
      <c r="AB7" s="73">
        <f>'Am20-Ramp16'!AD$56</f>
        <v>538.77279384366295</v>
      </c>
      <c r="AC7" s="73">
        <f>'Am20-Ramp16'!AE$56</f>
        <v>488.38948619981835</v>
      </c>
      <c r="AD7" s="73">
        <f>'Am20-Ramp16'!AF$56</f>
        <v>438.93851163044167</v>
      </c>
      <c r="AE7" s="73">
        <f>'Am20-Ramp16'!AG$56</f>
        <v>390.43851679702232</v>
      </c>
      <c r="AF7" s="73">
        <f>'Am20-Ramp16'!AH$56</f>
        <v>342.9085212942793</v>
      </c>
      <c r="AG7" s="73">
        <f>'Am20-Ramp16'!AI$56</f>
        <v>296.36792510882623</v>
      </c>
      <c r="AH7" s="73">
        <f>'Am20-Ramp16'!AJ$56</f>
        <v>250.8365162270089</v>
      </c>
      <c r="AI7" s="73">
        <f>'Am20-Ramp16'!AK$56</f>
        <v>206.33447839489997</v>
      </c>
      <c r="AJ7" s="73">
        <f>'Am20-Ramp16'!AL$56</f>
        <v>162.88239903349373</v>
      </c>
      <c r="AK7" s="73">
        <f>'Am20-Ramp16'!AM$56</f>
        <v>120.50127731220411</v>
      </c>
      <c r="AL7" s="73">
        <f>'Am20-Ramp16'!AN$56</f>
        <v>79.212532383833505</v>
      </c>
      <c r="AM7" s="74">
        <f>'Am20-Ramp16'!AO$56</f>
        <v>39.038011784240275</v>
      </c>
    </row>
    <row r="8" spans="1:39" x14ac:dyDescent="0.25">
      <c r="C8" s="75" t="s">
        <v>89</v>
      </c>
      <c r="D8" s="76">
        <f>'Xp20-EGI'!F$56</f>
        <v>142.26</v>
      </c>
      <c r="E8" s="76">
        <f>'Xp20-EGI'!G$56</f>
        <v>148.82220000000001</v>
      </c>
      <c r="F8" s="76">
        <f>'Xp20-EGI'!H$56</f>
        <v>155.701494</v>
      </c>
      <c r="G8" s="76">
        <f>'Xp20-EGI'!I$56</f>
        <v>162.91351700000001</v>
      </c>
      <c r="H8" s="76">
        <f>'Xp20-EGI'!J$56</f>
        <v>170.47468000000001</v>
      </c>
      <c r="I8" s="76">
        <f>'Xp20-EGI'!K$56</f>
        <v>173.8841736</v>
      </c>
      <c r="J8" s="76">
        <f>'Xp20-EGI'!L$56</f>
        <v>177.36185707199999</v>
      </c>
      <c r="K8" s="76">
        <f>'Xp20-EGI'!M$56</f>
        <v>180.90909421344</v>
      </c>
      <c r="L8" s="76">
        <f>'Xp20-EGI'!N$56</f>
        <v>184.52727609770881</v>
      </c>
      <c r="M8" s="76">
        <f>'Xp20-EGI'!O$56</f>
        <v>188.217821619663</v>
      </c>
      <c r="N8" s="76">
        <f>'Xp20-EGI'!P$56</f>
        <v>191.98217805205627</v>
      </c>
      <c r="O8" s="76">
        <f>'Xp20-EGI'!Q$56</f>
        <v>195.8218216130974</v>
      </c>
      <c r="P8" s="76">
        <f>'Xp20-EGI'!R$56</f>
        <v>199.73825804535934</v>
      </c>
      <c r="Q8" s="76">
        <f>'Xp20-EGI'!S$56</f>
        <v>203.73302320626652</v>
      </c>
      <c r="R8" s="76">
        <f>'Xp20-EGI'!T$56</f>
        <v>207.80768367039187</v>
      </c>
      <c r="S8" s="76">
        <f>'Xp20-EGI'!U$56</f>
        <v>211.9638373437997</v>
      </c>
      <c r="T8" s="76">
        <f>'Xp20-EGI'!V$56</f>
        <v>216.20311409067568</v>
      </c>
      <c r="U8" s="76">
        <f>'Xp20-EGI'!W$56</f>
        <v>220.52717637248921</v>
      </c>
      <c r="V8" s="76">
        <f>'Xp20-EGI'!X$56</f>
        <v>224.937719899939</v>
      </c>
      <c r="W8" s="76">
        <f>'Xp20-EGI'!Y$56</f>
        <v>229.43647429793779</v>
      </c>
      <c r="X8" s="76">
        <f>'Xp20-EGI'!Z$56</f>
        <v>0</v>
      </c>
      <c r="Y8" s="76">
        <f>'Xp20-EGI'!AA$56</f>
        <v>0</v>
      </c>
      <c r="Z8" s="76">
        <f>'Xp20-EGI'!AB$56</f>
        <v>0</v>
      </c>
      <c r="AA8" s="76">
        <f>'Xp20-EGI'!AC$56</f>
        <v>0</v>
      </c>
      <c r="AB8" s="76">
        <f>'Xp20-EGI'!AD$56</f>
        <v>0</v>
      </c>
      <c r="AC8" s="76">
        <f>'Xp20-EGI'!AE$56</f>
        <v>0</v>
      </c>
      <c r="AD8" s="76">
        <f>'Xp20-EGI'!AF$56</f>
        <v>0</v>
      </c>
      <c r="AE8" s="76">
        <f>'Xp20-EGI'!AG$56</f>
        <v>0</v>
      </c>
      <c r="AF8" s="76">
        <f>'Xp20-EGI'!AH$56</f>
        <v>0</v>
      </c>
      <c r="AG8" s="76">
        <f>'Xp20-EGI'!AI$56</f>
        <v>0</v>
      </c>
      <c r="AH8" s="76">
        <f>'Xp20-EGI'!AJ$56</f>
        <v>0</v>
      </c>
      <c r="AI8" s="76">
        <f>'Xp20-EGI'!AK$56</f>
        <v>0</v>
      </c>
      <c r="AJ8" s="76">
        <f>'Xp20-EGI'!AL$56</f>
        <v>0</v>
      </c>
      <c r="AK8" s="76">
        <f>'Xp20-EGI'!AM$56</f>
        <v>0</v>
      </c>
      <c r="AL8" s="76">
        <f>'Xp20-EGI'!AN$56</f>
        <v>0</v>
      </c>
      <c r="AM8" s="77">
        <f>'Xp20-EGI'!AO$56</f>
        <v>0</v>
      </c>
    </row>
    <row r="9" spans="1:39" x14ac:dyDescent="0.25">
      <c r="C9" s="1" t="s">
        <v>85</v>
      </c>
      <c r="D9" s="79">
        <f t="shared" ref="D9:W9" si="0">D4/D$8</f>
        <v>1.1000000000000001</v>
      </c>
      <c r="E9" s="79">
        <f t="shared" si="0"/>
        <v>1.2617956192019737</v>
      </c>
      <c r="F9" s="79">
        <f t="shared" si="0"/>
        <v>1.4472554772017796</v>
      </c>
      <c r="G9" s="79">
        <f t="shared" si="0"/>
        <v>1.6598242612367147</v>
      </c>
      <c r="H9" s="79">
        <f t="shared" si="0"/>
        <v>1.9034461281874819</v>
      </c>
      <c r="I9" s="79">
        <f t="shared" si="0"/>
        <v>1.9034461281874819</v>
      </c>
      <c r="J9" s="79">
        <f t="shared" si="0"/>
        <v>1.9034461281874822</v>
      </c>
      <c r="K9" s="79">
        <f t="shared" si="0"/>
        <v>1.9034461281874822</v>
      </c>
      <c r="L9" s="79">
        <f t="shared" si="0"/>
        <v>1.9034461281874822</v>
      </c>
      <c r="M9" s="79">
        <f t="shared" si="0"/>
        <v>1.9034461281874822</v>
      </c>
      <c r="N9" s="79">
        <f t="shared" si="0"/>
        <v>1.9034461281874822</v>
      </c>
      <c r="O9" s="79">
        <f t="shared" si="0"/>
        <v>1.9034461281874822</v>
      </c>
      <c r="P9" s="79">
        <f t="shared" si="0"/>
        <v>1.9034461281874824</v>
      </c>
      <c r="Q9" s="79">
        <f t="shared" si="0"/>
        <v>1.9034461281874826</v>
      </c>
      <c r="R9" s="79">
        <f t="shared" si="0"/>
        <v>1.9034461281874826</v>
      </c>
      <c r="S9" s="79">
        <f t="shared" si="0"/>
        <v>1.9034461281874826</v>
      </c>
      <c r="T9" s="79">
        <f t="shared" si="0"/>
        <v>1.9034461281874828</v>
      </c>
      <c r="U9" s="79">
        <f t="shared" si="0"/>
        <v>1.9034461281874826</v>
      </c>
      <c r="V9" s="79">
        <f t="shared" si="0"/>
        <v>1.9034461281874828</v>
      </c>
      <c r="W9" s="79">
        <f t="shared" si="0"/>
        <v>1.9034461281874828</v>
      </c>
      <c r="X9" s="79"/>
      <c r="Y9" s="79"/>
      <c r="Z9" s="79"/>
      <c r="AA9" s="79"/>
      <c r="AB9" s="79"/>
      <c r="AC9" s="79"/>
      <c r="AD9" s="79"/>
      <c r="AE9" s="79"/>
      <c r="AF9" s="79"/>
      <c r="AG9" s="79"/>
      <c r="AK9" s="6"/>
      <c r="AL9" s="6"/>
      <c r="AM9" s="6"/>
    </row>
    <row r="10" spans="1:39" x14ac:dyDescent="0.25">
      <c r="C10" s="1" t="s">
        <v>90</v>
      </c>
      <c r="D10" s="79">
        <f t="shared" ref="D10:W10" si="1">D5/D$8</f>
        <v>-0.39659863945578228</v>
      </c>
      <c r="E10" s="79">
        <f t="shared" si="1"/>
        <v>-0.23860240425508158</v>
      </c>
      <c r="F10" s="79">
        <f t="shared" si="1"/>
        <v>-7.3903012493422418E-2</v>
      </c>
      <c r="G10" s="79">
        <f t="shared" si="1"/>
        <v>9.9474869670781632E-2</v>
      </c>
      <c r="H10" s="79">
        <f t="shared" si="1"/>
        <v>0.28374016169123306</v>
      </c>
      <c r="I10" s="79">
        <f t="shared" si="1"/>
        <v>0.61498665344950254</v>
      </c>
      <c r="J10" s="79">
        <f t="shared" si="1"/>
        <v>0.92764968020386529</v>
      </c>
      <c r="K10" s="79">
        <f t="shared" si="1"/>
        <v>1.2223306517730996</v>
      </c>
      <c r="L10" s="79">
        <f t="shared" si="1"/>
        <v>1.4996145380157704</v>
      </c>
      <c r="M10" s="79">
        <f t="shared" si="1"/>
        <v>1.760070282312016</v>
      </c>
      <c r="N10" s="79">
        <f t="shared" si="1"/>
        <v>2.0042512051509926</v>
      </c>
      <c r="O10" s="79">
        <f t="shared" si="1"/>
        <v>2.1239709869045811</v>
      </c>
      <c r="P10" s="79">
        <f t="shared" si="1"/>
        <v>2.2168817207118674</v>
      </c>
      <c r="Q10" s="79">
        <f t="shared" si="1"/>
        <v>2.281190019165714</v>
      </c>
      <c r="R10" s="79">
        <f t="shared" si="1"/>
        <v>2.3146892437635835</v>
      </c>
      <c r="S10" s="79">
        <f t="shared" si="1"/>
        <v>2.314689243763584</v>
      </c>
      <c r="T10" s="79">
        <f t="shared" si="1"/>
        <v>2.314689243763584</v>
      </c>
      <c r="U10" s="79">
        <f t="shared" si="1"/>
        <v>2.314689243763584</v>
      </c>
      <c r="V10" s="79">
        <f t="shared" si="1"/>
        <v>2.314689243763584</v>
      </c>
      <c r="W10" s="79">
        <f t="shared" si="1"/>
        <v>2.314689243763584</v>
      </c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K10" s="6"/>
      <c r="AL10" s="6"/>
      <c r="AM10" s="6"/>
    </row>
    <row r="11" spans="1:39" x14ac:dyDescent="0.25">
      <c r="C11" s="1" t="s">
        <v>91</v>
      </c>
      <c r="D11" s="79">
        <f t="shared" ref="D11:W11" si="2">D6/D$8</f>
        <v>-0.39659863945578228</v>
      </c>
      <c r="E11" s="79">
        <f t="shared" si="2"/>
        <v>-9.5541676454404284E-2</v>
      </c>
      <c r="F11" s="79">
        <f t="shared" si="2"/>
        <v>0.21992157304357196</v>
      </c>
      <c r="G11" s="79">
        <f t="shared" si="2"/>
        <v>0.55375568040226653</v>
      </c>
      <c r="H11" s="79">
        <f t="shared" si="2"/>
        <v>0.9103994037144294</v>
      </c>
      <c r="I11" s="79">
        <f t="shared" si="2"/>
        <v>1.4495903425427779</v>
      </c>
      <c r="J11" s="79">
        <f t="shared" si="2"/>
        <v>1.7139509681376397</v>
      </c>
      <c r="K11" s="79">
        <f t="shared" si="2"/>
        <v>1.9191128833533413</v>
      </c>
      <c r="L11" s="79">
        <f t="shared" si="2"/>
        <v>2.0611159989720367</v>
      </c>
      <c r="M11" s="79">
        <f t="shared" si="2"/>
        <v>2.1350877005732221</v>
      </c>
      <c r="N11" s="79">
        <f t="shared" si="2"/>
        <v>2.1350877005732216</v>
      </c>
      <c r="O11" s="79">
        <f t="shared" si="2"/>
        <v>2.1350877005732225</v>
      </c>
      <c r="P11" s="79">
        <f t="shared" si="2"/>
        <v>2.1350877005732216</v>
      </c>
      <c r="Q11" s="79">
        <f t="shared" si="2"/>
        <v>2.1350877005732221</v>
      </c>
      <c r="R11" s="79">
        <f t="shared" si="2"/>
        <v>2.1350877005732221</v>
      </c>
      <c r="S11" s="79">
        <f t="shared" si="2"/>
        <v>2.1350877005732221</v>
      </c>
      <c r="T11" s="79">
        <f t="shared" si="2"/>
        <v>2.1350877005732225</v>
      </c>
      <c r="U11" s="79">
        <f t="shared" si="2"/>
        <v>2.1350877005732225</v>
      </c>
      <c r="V11" s="79">
        <f t="shared" si="2"/>
        <v>2.1350877005732225</v>
      </c>
      <c r="W11" s="79">
        <f t="shared" si="2"/>
        <v>2.1350877005732225</v>
      </c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K11" s="6"/>
      <c r="AL11" s="6"/>
      <c r="AM11" s="6"/>
    </row>
    <row r="12" spans="1:39" x14ac:dyDescent="0.25">
      <c r="C12" s="1" t="s">
        <v>92</v>
      </c>
      <c r="D12" s="79">
        <f t="shared" ref="D12:W12" si="3">D7/D$8</f>
        <v>-0.39659863945578228</v>
      </c>
      <c r="E12" s="79">
        <f t="shared" si="3"/>
        <v>-0.29225017718033558</v>
      </c>
      <c r="F12" s="79">
        <f t="shared" si="3"/>
        <v>-0.18408723206979533</v>
      </c>
      <c r="G12" s="79">
        <f t="shared" si="3"/>
        <v>-7.088043435352516E-2</v>
      </c>
      <c r="H12" s="79">
        <f t="shared" si="3"/>
        <v>4.8742945932534629E-2</v>
      </c>
      <c r="I12" s="79">
        <f t="shared" si="3"/>
        <v>0.30201027003952446</v>
      </c>
      <c r="J12" s="79">
        <f t="shared" si="3"/>
        <v>0.54275629583754192</v>
      </c>
      <c r="K12" s="79">
        <f t="shared" si="3"/>
        <v>0.77137468157472555</v>
      </c>
      <c r="L12" s="79">
        <f t="shared" si="3"/>
        <v>0.98824846195326943</v>
      </c>
      <c r="M12" s="79">
        <f t="shared" si="3"/>
        <v>1.1937503133902607</v>
      </c>
      <c r="N12" s="79">
        <f t="shared" si="3"/>
        <v>1.3882428129605406</v>
      </c>
      <c r="O12" s="79">
        <f t="shared" si="3"/>
        <v>1.5720786911673637</v>
      </c>
      <c r="P12" s="79">
        <f t="shared" si="3"/>
        <v>1.745601078683358</v>
      </c>
      <c r="Q12" s="79">
        <f t="shared" si="3"/>
        <v>1.9091437472010471</v>
      </c>
      <c r="R12" s="79">
        <f t="shared" si="3"/>
        <v>2.0630313445290867</v>
      </c>
      <c r="S12" s="79">
        <f t="shared" si="3"/>
        <v>2.2075796240672561</v>
      </c>
      <c r="T12" s="79">
        <f t="shared" si="3"/>
        <v>2.3430956687902724</v>
      </c>
      <c r="U12" s="79">
        <f t="shared" si="3"/>
        <v>2.4095380063395</v>
      </c>
      <c r="V12" s="79">
        <f t="shared" si="3"/>
        <v>2.4611018017887432</v>
      </c>
      <c r="W12" s="79">
        <f t="shared" si="3"/>
        <v>2.4967917572038081</v>
      </c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K12" s="6"/>
      <c r="AL12" s="6"/>
      <c r="AM12" s="6"/>
    </row>
    <row r="13" spans="1:39" x14ac:dyDescent="0.25">
      <c r="B13" s="65" t="s">
        <v>48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K13" s="6"/>
      <c r="AL13" s="6"/>
      <c r="AM13" s="6"/>
    </row>
    <row r="14" spans="1:39" x14ac:dyDescent="0.25">
      <c r="C14" s="69" t="s">
        <v>85</v>
      </c>
      <c r="D14" s="70">
        <f>'Xp20-Ramp'!F$59</f>
        <v>0</v>
      </c>
      <c r="E14" s="70">
        <f>'Xp20-Ramp'!G$59</f>
        <v>0</v>
      </c>
      <c r="F14" s="70">
        <f>'Xp20-Ramp'!H$59</f>
        <v>0</v>
      </c>
      <c r="G14" s="70">
        <f>'Xp20-Ramp'!I$59</f>
        <v>0</v>
      </c>
      <c r="H14" s="70">
        <f>'Xp20-Ramp'!J$59</f>
        <v>0</v>
      </c>
      <c r="I14" s="70">
        <f>'Xp20-Ramp'!K$59</f>
        <v>0</v>
      </c>
      <c r="J14" s="70">
        <f>'Xp20-Ramp'!L$59</f>
        <v>0</v>
      </c>
      <c r="K14" s="70">
        <f>'Xp20-Ramp'!M$59</f>
        <v>0</v>
      </c>
      <c r="L14" s="70">
        <f>'Xp20-Ramp'!N$59</f>
        <v>0</v>
      </c>
      <c r="M14" s="70">
        <f>'Xp20-Ramp'!O$59</f>
        <v>0</v>
      </c>
      <c r="N14" s="70">
        <f>'Xp20-Ramp'!P$59</f>
        <v>0</v>
      </c>
      <c r="O14" s="70">
        <f>'Xp20-Ramp'!Q$59</f>
        <v>0</v>
      </c>
      <c r="P14" s="70">
        <f>'Xp20-Ramp'!R$59</f>
        <v>0</v>
      </c>
      <c r="Q14" s="70">
        <f>'Xp20-Ramp'!S$59</f>
        <v>0</v>
      </c>
      <c r="R14" s="70">
        <f>'Xp20-Ramp'!T$59</f>
        <v>0</v>
      </c>
      <c r="S14" s="70">
        <f>'Xp20-Ramp'!U$59</f>
        <v>0</v>
      </c>
      <c r="T14" s="70">
        <f>'Xp20-Ramp'!V$59</f>
        <v>0</v>
      </c>
      <c r="U14" s="70">
        <f>'Xp20-Ramp'!W$59</f>
        <v>0</v>
      </c>
      <c r="V14" s="70">
        <f>'Xp20-Ramp'!X$59</f>
        <v>0</v>
      </c>
      <c r="W14" s="70">
        <f>'Xp20-Ramp'!Y$59</f>
        <v>0</v>
      </c>
      <c r="X14" s="70">
        <f>'Xp20-Ramp'!Z$59</f>
        <v>0</v>
      </c>
      <c r="Y14" s="70">
        <f>'Xp20-Ramp'!AA$59</f>
        <v>0</v>
      </c>
      <c r="Z14" s="70">
        <f>'Xp20-Ramp'!AB$59</f>
        <v>0</v>
      </c>
      <c r="AA14" s="70">
        <f>'Xp20-Ramp'!AC$59</f>
        <v>0</v>
      </c>
      <c r="AB14" s="70">
        <f>'Xp20-Ramp'!AD$59</f>
        <v>0</v>
      </c>
      <c r="AC14" s="70">
        <f>'Xp20-Ramp'!AE$59</f>
        <v>0</v>
      </c>
      <c r="AD14" s="70">
        <f>'Xp20-Ramp'!AF$59</f>
        <v>0</v>
      </c>
      <c r="AE14" s="70">
        <f>'Xp20-Ramp'!AG$59</f>
        <v>0</v>
      </c>
      <c r="AF14" s="70">
        <f>'Xp20-Ramp'!AH$59</f>
        <v>0</v>
      </c>
      <c r="AG14" s="70">
        <f>'Xp20-Ramp'!AI$59</f>
        <v>0</v>
      </c>
      <c r="AH14" s="70">
        <f>'Xp20-Ramp'!AJ$59</f>
        <v>0</v>
      </c>
      <c r="AI14" s="70">
        <f>'Xp20-Ramp'!AK$59</f>
        <v>0</v>
      </c>
      <c r="AJ14" s="70">
        <f>'Xp20-Ramp'!AL$59</f>
        <v>0</v>
      </c>
      <c r="AK14" s="70">
        <f>'Xp20-Ramp'!AM$59</f>
        <v>0</v>
      </c>
      <c r="AL14" s="70">
        <f>'Xp20-Ramp'!AN$59</f>
        <v>0</v>
      </c>
      <c r="AM14" s="71">
        <f>'Xp20-Ramp'!AO$59</f>
        <v>0</v>
      </c>
    </row>
    <row r="15" spans="1:39" x14ac:dyDescent="0.25">
      <c r="C15" s="72" t="s">
        <v>93</v>
      </c>
      <c r="D15" s="73">
        <f>'Am20-Ramp10'!F$59</f>
        <v>156.48599999999999</v>
      </c>
      <c r="E15" s="73">
        <f>'Am20-Ramp10'!G$59</f>
        <v>328.62059999999997</v>
      </c>
      <c r="F15" s="73">
        <f>'Am20-Ramp10'!H$59</f>
        <v>519.53351999999995</v>
      </c>
      <c r="G15" s="73">
        <f>'Am20-Ramp10'!I$59</f>
        <v>732.98042399999986</v>
      </c>
      <c r="H15" s="73">
        <f>'Am20-Ramp10'!J$59</f>
        <v>973.46810879999975</v>
      </c>
      <c r="I15" s="73">
        <f>'Am20-Ramp10'!K$59</f>
        <v>1187.9966440319995</v>
      </c>
      <c r="J15" s="73">
        <f>'Am20-Ramp10'!L$59</f>
        <v>1376.0468467046396</v>
      </c>
      <c r="K15" s="73">
        <f>'Am20-Ramp10'!M$59</f>
        <v>1537.0891501667325</v>
      </c>
      <c r="L15" s="73">
        <f>'Am20-Ramp10'!N$59</f>
        <v>1670.5833964340673</v>
      </c>
      <c r="M15" s="73">
        <f>'Am20-Ramp10'!O$59</f>
        <v>1775.9786243627486</v>
      </c>
      <c r="N15" s="73">
        <f>'Am20-Ramp10'!P$59</f>
        <v>1852.7128535860036</v>
      </c>
      <c r="O15" s="73">
        <f>'Am20-Ramp10'!Q$59</f>
        <v>1915.8614641297236</v>
      </c>
      <c r="P15" s="73">
        <f>'Am20-Ramp10'!R$59</f>
        <v>1967.969491620318</v>
      </c>
      <c r="Q15" s="73">
        <f>'Am20-Ramp10'!S$59</f>
        <v>2012.1962219967245</v>
      </c>
      <c r="R15" s="73">
        <f>'Am20-Ramp10'!T$59</f>
        <v>2052.4401464366592</v>
      </c>
      <c r="S15" s="73">
        <f>'Am20-Ramp10'!U$59</f>
        <v>2093.4889493653927</v>
      </c>
      <c r="T15" s="73">
        <f>'Am20-Ramp10'!V$59</f>
        <v>2135.3587283527008</v>
      </c>
      <c r="U15" s="73">
        <f>'Am20-Ramp10'!W$59</f>
        <v>2178.065902919755</v>
      </c>
      <c r="V15" s="73">
        <f>'Am20-Ramp10'!X$59</f>
        <v>2221.62722097815</v>
      </c>
      <c r="W15" s="73">
        <f>'Am20-Ramp10'!Y$59</f>
        <v>2266.0597653977134</v>
      </c>
      <c r="X15" s="73">
        <f>'Am20-Ramp10'!Z$59</f>
        <v>1865.9265926649232</v>
      </c>
      <c r="Y15" s="73">
        <f>'Am20-Ramp10'!AA$59</f>
        <v>1502.3361932815517</v>
      </c>
      <c r="Z15" s="73">
        <f>'Am20-Ramp10'!AB$59</f>
        <v>1176.0194227145871</v>
      </c>
      <c r="AA15" s="73">
        <f>'Am20-Ramp10'!AC$59</f>
        <v>887.72175354035767</v>
      </c>
      <c r="AB15" s="73">
        <f>'Am20-Ramp10'!AD$59</f>
        <v>638.20356778671817</v>
      </c>
      <c r="AC15" s="73">
        <f>'Am20-Ramp10'!AE$59</f>
        <v>428.24045512208028</v>
      </c>
      <c r="AD15" s="73">
        <f>'Am20-Ramp10'!AF$59</f>
        <v>258.6235170082241</v>
      </c>
      <c r="AE15" s="73">
        <f>'Am20-Ramp10'!AG$59</f>
        <v>130.15967693616523</v>
      </c>
      <c r="AF15" s="73">
        <f>'Am20-Ramp10'!AH$59</f>
        <v>43.671996866739619</v>
      </c>
      <c r="AG15" s="73">
        <f>'Am20-Ramp10'!AI$59</f>
        <v>0</v>
      </c>
      <c r="AH15" s="73">
        <f>'Am20-Ramp10'!AJ$59</f>
        <v>0</v>
      </c>
      <c r="AI15" s="73">
        <f>'Am20-Ramp10'!AK$59</f>
        <v>0</v>
      </c>
      <c r="AJ15" s="73">
        <f>'Am20-Ramp10'!AL$59</f>
        <v>0</v>
      </c>
      <c r="AK15" s="73">
        <f>'Am20-Ramp10'!AM$59</f>
        <v>0</v>
      </c>
      <c r="AL15" s="73">
        <f>'Am20-Ramp10'!AN$59</f>
        <v>0</v>
      </c>
      <c r="AM15" s="74">
        <f>'Am20-Ramp10'!AO$59</f>
        <v>0</v>
      </c>
    </row>
    <row r="16" spans="1:39" x14ac:dyDescent="0.25">
      <c r="C16" s="72" t="s">
        <v>94</v>
      </c>
      <c r="D16" s="73">
        <f>'Am20-Ramp5'!F$59</f>
        <v>156.48599999999999</v>
      </c>
      <c r="E16" s="73">
        <f>'Am20-Ramp5'!G$59</f>
        <v>312.97199999999998</v>
      </c>
      <c r="F16" s="73">
        <f>'Am20-Ramp5'!H$59</f>
        <v>469.45799999999997</v>
      </c>
      <c r="G16" s="73">
        <f>'Am20-Ramp5'!I$59</f>
        <v>625.94399999999996</v>
      </c>
      <c r="H16" s="73">
        <f>'Am20-Ramp5'!J$59</f>
        <v>782.42999999999984</v>
      </c>
      <c r="I16" s="73">
        <f>'Am20-Ramp5'!K$59</f>
        <v>880.5079134719997</v>
      </c>
      <c r="J16" s="73">
        <f>'Am20-Ramp5'!L$59</f>
        <v>950.30677868543967</v>
      </c>
      <c r="K16" s="73">
        <f>'Am20-Ramp5'!M$59</f>
        <v>996.89451067514847</v>
      </c>
      <c r="L16" s="73">
        <f>'Am20-Ramp5'!N$59</f>
        <v>1026.5670819766515</v>
      </c>
      <c r="M16" s="73">
        <f>'Am20-Ramp5'!O$59</f>
        <v>1047.0984236161844</v>
      </c>
      <c r="N16" s="73">
        <f>'Am20-Ramp5'!P$59</f>
        <v>1068.040392088508</v>
      </c>
      <c r="O16" s="73">
        <f>'Am20-Ramp5'!Q$59</f>
        <v>1089.4011999302782</v>
      </c>
      <c r="P16" s="73">
        <f>'Am20-Ramp5'!R$59</f>
        <v>1111.1892239288838</v>
      </c>
      <c r="Q16" s="73">
        <f>'Am20-Ramp5'!S$59</f>
        <v>1133.4130084074616</v>
      </c>
      <c r="R16" s="73">
        <f>'Am20-Ramp5'!T$59</f>
        <v>1156.0812685756109</v>
      </c>
      <c r="S16" s="73">
        <f>'Am20-Ramp5'!U$59</f>
        <v>1179.2028939471234</v>
      </c>
      <c r="T16" s="73">
        <f>'Am20-Ramp5'!V$59</f>
        <v>1202.7869518260659</v>
      </c>
      <c r="U16" s="73">
        <f>'Am20-Ramp5'!W$59</f>
        <v>1226.8426908625872</v>
      </c>
      <c r="V16" s="73">
        <f>'Am20-Ramp5'!X$59</f>
        <v>1251.379544679839</v>
      </c>
      <c r="W16" s="73">
        <f>'Am20-Ramp5'!Y$59</f>
        <v>1276.4071355734359</v>
      </c>
      <c r="X16" s="73">
        <f>'Am20-Ramp5'!Z$59</f>
        <v>856.4809102441601</v>
      </c>
      <c r="Y16" s="73">
        <f>'Am20-Ramp5'!AA$59</f>
        <v>517.24703401644774</v>
      </c>
      <c r="Z16" s="73">
        <f>'Am20-Ramp5'!AB$59</f>
        <v>260.31935387233</v>
      </c>
      <c r="AA16" s="73">
        <f>'Am20-Ramp5'!AC$59</f>
        <v>87.343993733478783</v>
      </c>
      <c r="AB16" s="73">
        <f>'Am20-Ramp5'!AD$59</f>
        <v>-5.4001247917767614E-13</v>
      </c>
      <c r="AC16" s="73">
        <f>'Am20-Ramp5'!AE$59</f>
        <v>-5.4001247917767614E-13</v>
      </c>
      <c r="AD16" s="73">
        <f>'Am20-Ramp5'!AF$59</f>
        <v>-5.4001247917767614E-13</v>
      </c>
      <c r="AE16" s="73">
        <f>'Am20-Ramp5'!AG$59</f>
        <v>-5.4001247917767614E-13</v>
      </c>
      <c r="AF16" s="73">
        <f>'Am20-Ramp5'!AH$59</f>
        <v>-5.4001247917767614E-13</v>
      </c>
      <c r="AG16" s="73">
        <f>'Am20-Ramp5'!AI$59</f>
        <v>-5.4001247917767614E-13</v>
      </c>
      <c r="AH16" s="73">
        <f>'Am20-Ramp5'!AJ$59</f>
        <v>-5.4001247917767614E-13</v>
      </c>
      <c r="AI16" s="73">
        <f>'Am20-Ramp5'!AK$59</f>
        <v>-5.4001247917767614E-13</v>
      </c>
      <c r="AJ16" s="73">
        <f>'Am20-Ramp5'!AL$59</f>
        <v>-5.4001247917767614E-13</v>
      </c>
      <c r="AK16" s="73">
        <f>'Am20-Ramp5'!AM$59</f>
        <v>-5.4001247917767614E-13</v>
      </c>
      <c r="AL16" s="73">
        <f>'Am20-Ramp5'!AN$59</f>
        <v>-5.4001247917767614E-13</v>
      </c>
      <c r="AM16" s="74">
        <f>'Am20-Ramp5'!AO$59</f>
        <v>-5.4001247917767614E-13</v>
      </c>
    </row>
    <row r="17" spans="2:39" x14ac:dyDescent="0.25">
      <c r="C17" s="72" t="s">
        <v>95</v>
      </c>
      <c r="D17" s="73">
        <f>'Am20-Ramp16'!F$59</f>
        <v>156.48599999999999</v>
      </c>
      <c r="E17" s="73">
        <f>'Am20-Ramp16'!G$59</f>
        <v>334.48882499999996</v>
      </c>
      <c r="F17" s="73">
        <f>'Am20-Ramp16'!H$59</f>
        <v>538.31183999999996</v>
      </c>
      <c r="G17" s="73">
        <f>'Am20-Ramp16'!I$59</f>
        <v>773.11908300000005</v>
      </c>
      <c r="H17" s="73">
        <f>'Am20-Ramp16'!J$59</f>
        <v>1045.1073996</v>
      </c>
      <c r="I17" s="73">
        <f>'Am20-Ramp16'!K$59</f>
        <v>1303.3049179919999</v>
      </c>
      <c r="J17" s="73">
        <f>'Am20-Ramp16'!L$59</f>
        <v>1547.4358222118399</v>
      </c>
      <c r="K17" s="73">
        <f>'Am20-Ramp16'!M$59</f>
        <v>1777.2187799760768</v>
      </c>
      <c r="L17" s="73">
        <f>'Am20-Ramp16'!N$59</f>
        <v>1992.3668323555983</v>
      </c>
      <c r="M17" s="73">
        <f>'Am20-Ramp16'!O$59</f>
        <v>2192.5872812427101</v>
      </c>
      <c r="N17" s="73">
        <f>'Am20-Ramp16'!P$59</f>
        <v>2377.5815745675641</v>
      </c>
      <c r="O17" s="73">
        <f>'Am20-Ramp16'!Q$59</f>
        <v>2547.0451892189158</v>
      </c>
      <c r="P17" s="73">
        <f>'Am20-Ramp16'!R$59</f>
        <v>2700.6675116232941</v>
      </c>
      <c r="Q17" s="73">
        <f>'Am20-Ramp16'!S$59</f>
        <v>2838.13171593576</v>
      </c>
      <c r="R17" s="73">
        <f>'Am20-Ramp16'!T$59</f>
        <v>2959.1146397944754</v>
      </c>
      <c r="S17" s="73">
        <f>'Am20-Ramp16'!U$59</f>
        <v>3063.2866575903649</v>
      </c>
      <c r="T17" s="73">
        <f>'Am20-Ramp16'!V$59</f>
        <v>3150.3115512021723</v>
      </c>
      <c r="U17" s="73">
        <f>'Am20-Ramp16'!W$59</f>
        <v>3229.6267531462158</v>
      </c>
      <c r="V17" s="73">
        <f>'Am20-Ramp16'!X$59</f>
        <v>3302.8385370891401</v>
      </c>
      <c r="W17" s="73">
        <f>'Am20-Ramp16'!Y$59</f>
        <v>3371.9373956709233</v>
      </c>
      <c r="X17" s="73">
        <f>'Am20-Ramp16'!Z$59</f>
        <v>2993.9217755435975</v>
      </c>
      <c r="Y17" s="73">
        <f>'Am20-Ramp16'!AA$59</f>
        <v>2636.1867410162718</v>
      </c>
      <c r="Z17" s="73">
        <f>'Am20-Ramp16'!AB$59</f>
        <v>2299.1379038009459</v>
      </c>
      <c r="AA17" s="73">
        <f>'Am20-Ramp16'!AC$59</f>
        <v>1983.1889878438599</v>
      </c>
      <c r="AB17" s="73">
        <f>'Am20-Ramp16'!AD$59</f>
        <v>1688.7619915701787</v>
      </c>
      <c r="AC17" s="73">
        <f>'Am20-Ramp16'!AE$59</f>
        <v>1416.2873533735706</v>
      </c>
      <c r="AD17" s="73">
        <f>'Am20-Ramp16'!AF$59</f>
        <v>1166.2041204155767</v>
      </c>
      <c r="AE17" s="73">
        <f>'Am20-Ramp16'!AG$59</f>
        <v>938.96012080096943</v>
      </c>
      <c r="AF17" s="73">
        <f>'Am20-Ramp16'!AH$59</f>
        <v>735.01213919661654</v>
      </c>
      <c r="AG17" s="73">
        <f>'Am20-Ramp16'!AI$59</f>
        <v>554.82609596272323</v>
      </c>
      <c r="AH17" s="73">
        <f>'Am20-Ramp16'!AJ$59</f>
        <v>398.87722986669849</v>
      </c>
      <c r="AI17" s="73">
        <f>'Am20-Ramp16'!AK$59</f>
        <v>267.65028445129985</v>
      </c>
      <c r="AJ17" s="73">
        <f>'Am20-Ramp16'!AL$59</f>
        <v>161.63969813013972</v>
      </c>
      <c r="AK17" s="73">
        <f>'Am20-Ramp16'!AM$59</f>
        <v>81.349798085102933</v>
      </c>
      <c r="AL17" s="73">
        <f>'Am20-Ramp16'!AN$59</f>
        <v>27.294998041711935</v>
      </c>
      <c r="AM17" s="74">
        <f>'Am20-Ramp16'!AO$59</f>
        <v>-3.5171865420124959E-13</v>
      </c>
    </row>
    <row r="18" spans="2:39" x14ac:dyDescent="0.25">
      <c r="C18" s="75" t="s">
        <v>96</v>
      </c>
      <c r="D18" s="76">
        <f>'Xp20-EGI'!F$59</f>
        <v>0</v>
      </c>
      <c r="E18" s="76">
        <f>'Xp20-EGI'!G$59</f>
        <v>0</v>
      </c>
      <c r="F18" s="76">
        <f>'Xp20-EGI'!H$59</f>
        <v>0</v>
      </c>
      <c r="G18" s="76">
        <f>'Xp20-EGI'!I$59</f>
        <v>0</v>
      </c>
      <c r="H18" s="76">
        <f>'Xp20-EGI'!J$59</f>
        <v>0</v>
      </c>
      <c r="I18" s="76">
        <f>'Xp20-EGI'!K$59</f>
        <v>0</v>
      </c>
      <c r="J18" s="76">
        <f>'Xp20-EGI'!L$59</f>
        <v>0</v>
      </c>
      <c r="K18" s="76">
        <f>'Xp20-EGI'!M$59</f>
        <v>0</v>
      </c>
      <c r="L18" s="76">
        <f>'Xp20-EGI'!N$59</f>
        <v>0</v>
      </c>
      <c r="M18" s="76">
        <f>'Xp20-EGI'!O$59</f>
        <v>0</v>
      </c>
      <c r="N18" s="76">
        <f>'Xp20-EGI'!P$59</f>
        <v>0</v>
      </c>
      <c r="O18" s="76">
        <f>'Xp20-EGI'!Q$59</f>
        <v>0</v>
      </c>
      <c r="P18" s="76">
        <f>'Xp20-EGI'!R$59</f>
        <v>0</v>
      </c>
      <c r="Q18" s="76">
        <f>'Xp20-EGI'!S$59</f>
        <v>0</v>
      </c>
      <c r="R18" s="76">
        <f>'Xp20-EGI'!T$59</f>
        <v>0</v>
      </c>
      <c r="S18" s="76">
        <f>'Xp20-EGI'!U$59</f>
        <v>0</v>
      </c>
      <c r="T18" s="76">
        <f>'Xp20-EGI'!V$59</f>
        <v>0</v>
      </c>
      <c r="U18" s="76">
        <f>'Xp20-EGI'!W$59</f>
        <v>0</v>
      </c>
      <c r="V18" s="76">
        <f>'Xp20-EGI'!X$59</f>
        <v>0</v>
      </c>
      <c r="W18" s="76">
        <f>'Xp20-EGI'!Y$59</f>
        <v>0</v>
      </c>
      <c r="X18" s="76">
        <f>'Xp20-EGI'!Z$59</f>
        <v>0</v>
      </c>
      <c r="Y18" s="76">
        <f>'Xp20-EGI'!AA$59</f>
        <v>0</v>
      </c>
      <c r="Z18" s="76">
        <f>'Xp20-EGI'!AB$59</f>
        <v>0</v>
      </c>
      <c r="AA18" s="76">
        <f>'Xp20-EGI'!AC$59</f>
        <v>0</v>
      </c>
      <c r="AB18" s="76">
        <f>'Xp20-EGI'!AD$59</f>
        <v>0</v>
      </c>
      <c r="AC18" s="76">
        <f>'Xp20-EGI'!AE$59</f>
        <v>0</v>
      </c>
      <c r="AD18" s="76">
        <f>'Xp20-EGI'!AF$59</f>
        <v>0</v>
      </c>
      <c r="AE18" s="76">
        <f>'Xp20-EGI'!AG$59</f>
        <v>0</v>
      </c>
      <c r="AF18" s="76">
        <f>'Xp20-EGI'!AH$59</f>
        <v>0</v>
      </c>
      <c r="AG18" s="76">
        <f>'Xp20-EGI'!AI$59</f>
        <v>0</v>
      </c>
      <c r="AH18" s="76">
        <f>'Xp20-EGI'!AJ$59</f>
        <v>0</v>
      </c>
      <c r="AI18" s="76">
        <f>'Xp20-EGI'!AK$59</f>
        <v>0</v>
      </c>
      <c r="AJ18" s="76">
        <f>'Xp20-EGI'!AL$59</f>
        <v>0</v>
      </c>
      <c r="AK18" s="76">
        <f>'Xp20-EGI'!AM$59</f>
        <v>0</v>
      </c>
      <c r="AL18" s="76">
        <f>'Xp20-EGI'!AN$59</f>
        <v>0</v>
      </c>
      <c r="AM18" s="77">
        <f>'Xp20-EGI'!AO$59</f>
        <v>0</v>
      </c>
    </row>
    <row r="19" spans="2:39" x14ac:dyDescent="0.25">
      <c r="B19" s="65" t="s">
        <v>46</v>
      </c>
      <c r="D19" s="6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85"/>
      <c r="AL19" s="85"/>
      <c r="AM19" s="85"/>
    </row>
    <row r="20" spans="2:39" x14ac:dyDescent="0.25">
      <c r="C20" s="69" t="s">
        <v>85</v>
      </c>
      <c r="D20" s="70">
        <f>'Xp20-Ramp'!F$51</f>
        <v>0</v>
      </c>
      <c r="E20" s="70">
        <f>'Xp20-Ramp'!G$51</f>
        <v>0</v>
      </c>
      <c r="F20" s="70">
        <f>'Xp20-Ramp'!H$51</f>
        <v>0</v>
      </c>
      <c r="G20" s="70">
        <f>'Xp20-Ramp'!I$51</f>
        <v>0</v>
      </c>
      <c r="H20" s="70">
        <f>'Xp20-Ramp'!J$51</f>
        <v>0</v>
      </c>
      <c r="I20" s="70">
        <f>'Xp20-Ramp'!K$51</f>
        <v>0</v>
      </c>
      <c r="J20" s="70">
        <f>'Xp20-Ramp'!L$51</f>
        <v>0</v>
      </c>
      <c r="K20" s="70">
        <f>'Xp20-Ramp'!M$51</f>
        <v>0</v>
      </c>
      <c r="L20" s="70">
        <f>'Xp20-Ramp'!N$51</f>
        <v>0</v>
      </c>
      <c r="M20" s="70">
        <f>'Xp20-Ramp'!O$51</f>
        <v>0</v>
      </c>
      <c r="N20" s="70">
        <f>'Xp20-Ramp'!P$51</f>
        <v>0</v>
      </c>
      <c r="O20" s="70">
        <f>'Xp20-Ramp'!Q$51</f>
        <v>0</v>
      </c>
      <c r="P20" s="70">
        <f>'Xp20-Ramp'!R$51</f>
        <v>0</v>
      </c>
      <c r="Q20" s="70">
        <f>'Xp20-Ramp'!S$51</f>
        <v>0</v>
      </c>
      <c r="R20" s="70">
        <f>'Xp20-Ramp'!T$51</f>
        <v>0</v>
      </c>
      <c r="S20" s="70">
        <f>'Xp20-Ramp'!U$51</f>
        <v>0</v>
      </c>
      <c r="T20" s="70">
        <f>'Xp20-Ramp'!V$51</f>
        <v>0</v>
      </c>
      <c r="U20" s="70">
        <f>'Xp20-Ramp'!W$51</f>
        <v>0</v>
      </c>
      <c r="V20" s="70">
        <f>'Xp20-Ramp'!X$51</f>
        <v>0</v>
      </c>
      <c r="W20" s="70">
        <f>'Xp20-Ramp'!Y$51</f>
        <v>0</v>
      </c>
      <c r="X20" s="70">
        <f>'Xp20-Ramp'!Z$51</f>
        <v>0</v>
      </c>
      <c r="Y20" s="70">
        <f>'Xp20-Ramp'!AA$51</f>
        <v>0</v>
      </c>
      <c r="Z20" s="70">
        <f>'Xp20-Ramp'!AB$51</f>
        <v>0</v>
      </c>
      <c r="AA20" s="70">
        <f>'Xp20-Ramp'!AC$51</f>
        <v>0</v>
      </c>
      <c r="AB20" s="70">
        <f>'Xp20-Ramp'!AD$51</f>
        <v>0</v>
      </c>
      <c r="AC20" s="70">
        <f>'Xp20-Ramp'!AE$51</f>
        <v>0</v>
      </c>
      <c r="AD20" s="70">
        <f>'Xp20-Ramp'!AF$51</f>
        <v>0</v>
      </c>
      <c r="AE20" s="70">
        <f>'Xp20-Ramp'!AG$51</f>
        <v>0</v>
      </c>
      <c r="AF20" s="70">
        <f>'Xp20-Ramp'!AH$51</f>
        <v>0</v>
      </c>
      <c r="AG20" s="70">
        <f>'Xp20-Ramp'!AI$51</f>
        <v>0</v>
      </c>
      <c r="AH20" s="70">
        <f>'Xp20-Ramp'!AJ$51</f>
        <v>0</v>
      </c>
      <c r="AI20" s="70">
        <f>'Xp20-Ramp'!AK$51</f>
        <v>0</v>
      </c>
      <c r="AJ20" s="70">
        <f>'Xp20-Ramp'!AL$51</f>
        <v>0</v>
      </c>
      <c r="AK20" s="70">
        <f>'Xp20-Ramp'!AM$51</f>
        <v>0</v>
      </c>
      <c r="AL20" s="70">
        <f>'Xp20-Ramp'!AN$51</f>
        <v>0</v>
      </c>
      <c r="AM20" s="71">
        <f>'Xp20-Ramp'!AO$51</f>
        <v>0</v>
      </c>
    </row>
    <row r="21" spans="2:39" x14ac:dyDescent="0.25">
      <c r="C21" s="72" t="s">
        <v>93</v>
      </c>
      <c r="D21" s="73">
        <f>'Am20-Ramp10'!F$51</f>
        <v>0</v>
      </c>
      <c r="E21" s="73">
        <f>'Am20-Ramp10'!G$51</f>
        <v>9.0761879999999984</v>
      </c>
      <c r="F21" s="73">
        <f>'Am20-Ramp10'!H$51</f>
        <v>19.059994799999998</v>
      </c>
      <c r="G21" s="73">
        <f>'Am20-Ramp10'!I$51</f>
        <v>30.132944160000001</v>
      </c>
      <c r="H21" s="73">
        <f>'Am20-Ramp10'!J$51</f>
        <v>42.512864591999985</v>
      </c>
      <c r="I21" s="73">
        <f>'Am20-Ramp10'!K$51</f>
        <v>56.461150310399987</v>
      </c>
      <c r="J21" s="73">
        <f>'Am20-Ramp10'!L$51</f>
        <v>68.903805353855972</v>
      </c>
      <c r="K21" s="73">
        <f>'Am20-Ramp10'!M$51</f>
        <v>79.810717108869099</v>
      </c>
      <c r="L21" s="73">
        <f>'Am20-Ramp10'!N$51</f>
        <v>89.151170709670481</v>
      </c>
      <c r="M21" s="73">
        <f>'Am20-Ramp10'!O$51</f>
        <v>96.89383699317591</v>
      </c>
      <c r="N21" s="73">
        <f>'Am20-Ramp10'!P$51</f>
        <v>103.00676021303943</v>
      </c>
      <c r="O21" s="73">
        <f>'Am20-Ramp10'!Q$51</f>
        <v>107.45734550798821</v>
      </c>
      <c r="P21" s="73">
        <f>'Am20-Ramp10'!R$51</f>
        <v>111.11996491952397</v>
      </c>
      <c r="Q21" s="73">
        <f>'Am20-Ramp10'!S$51</f>
        <v>114.14223051397843</v>
      </c>
      <c r="R21" s="73">
        <f>'Am20-Ramp10'!T$51</f>
        <v>116.70738087581003</v>
      </c>
      <c r="S21" s="73">
        <f>'Am20-Ramp10'!U$51</f>
        <v>119.04152849332624</v>
      </c>
      <c r="T21" s="73">
        <f>'Am20-Ramp10'!V$51</f>
        <v>121.42235906319277</v>
      </c>
      <c r="U21" s="73">
        <f>'Am20-Ramp10'!W$51</f>
        <v>123.85080624445665</v>
      </c>
      <c r="V21" s="73">
        <f>'Am20-Ramp10'!X$51</f>
        <v>126.3278223693458</v>
      </c>
      <c r="W21" s="73">
        <f>'Am20-Ramp10'!Y$51</f>
        <v>128.85437881673272</v>
      </c>
      <c r="X21" s="73">
        <f>'Am20-Ramp10'!Z$51</f>
        <v>131.43146639306738</v>
      </c>
      <c r="Y21" s="73">
        <f>'Am20-Ramp10'!AA$51</f>
        <v>108.22374237456555</v>
      </c>
      <c r="Z21" s="73">
        <f>'Am20-Ramp10'!AB$51</f>
        <v>87.135499210329996</v>
      </c>
      <c r="AA21" s="73">
        <f>'Am20-Ramp10'!AC$51</f>
        <v>68.209126517446052</v>
      </c>
      <c r="AB21" s="73">
        <f>'Am20-Ramp10'!AD$51</f>
        <v>51.487861705340748</v>
      </c>
      <c r="AC21" s="73">
        <f>'Am20-Ramp10'!AE$51</f>
        <v>37.015806931629655</v>
      </c>
      <c r="AD21" s="73">
        <f>'Am20-Ramp10'!AF$51</f>
        <v>24.837946397080657</v>
      </c>
      <c r="AE21" s="73">
        <f>'Am20-Ramp10'!AG$51</f>
        <v>15.000163986476998</v>
      </c>
      <c r="AF21" s="73">
        <f>'Am20-Ramp10'!AH$51</f>
        <v>7.5492612622975823</v>
      </c>
      <c r="AG21" s="73">
        <f>'Am20-Ramp10'!AI$51</f>
        <v>2.5329758182708977</v>
      </c>
      <c r="AH21" s="73">
        <f>'Am20-Ramp10'!AJ$51</f>
        <v>0</v>
      </c>
      <c r="AI21" s="73">
        <f>'Am20-Ramp10'!AK$51</f>
        <v>0</v>
      </c>
      <c r="AJ21" s="73">
        <f>'Am20-Ramp10'!AL$51</f>
        <v>0</v>
      </c>
      <c r="AK21" s="73">
        <f>'Am20-Ramp10'!AM$51</f>
        <v>0</v>
      </c>
      <c r="AL21" s="73">
        <f>'Am20-Ramp10'!AN$51</f>
        <v>0</v>
      </c>
      <c r="AM21" s="74">
        <f>'Am20-Ramp10'!AO$51</f>
        <v>0</v>
      </c>
    </row>
    <row r="22" spans="2:39" x14ac:dyDescent="0.25">
      <c r="C22" s="72" t="s">
        <v>94</v>
      </c>
      <c r="D22" s="73">
        <f>'Am20-Ramp5'!F$51</f>
        <v>0</v>
      </c>
      <c r="E22" s="73">
        <f>'Am20-Ramp5'!G$51</f>
        <v>9.0761879999999984</v>
      </c>
      <c r="F22" s="73">
        <f>'Am20-Ramp5'!H$51</f>
        <v>18.152375999999997</v>
      </c>
      <c r="G22" s="73">
        <f>'Am20-Ramp5'!I$51</f>
        <v>27.228563999999999</v>
      </c>
      <c r="H22" s="73">
        <f>'Am20-Ramp5'!J$51</f>
        <v>36.304751999999993</v>
      </c>
      <c r="I22" s="73">
        <f>'Am20-Ramp5'!K$51</f>
        <v>45.380939999999995</v>
      </c>
      <c r="J22" s="73">
        <f>'Am20-Ramp5'!L$51</f>
        <v>51.069458981375988</v>
      </c>
      <c r="K22" s="73">
        <f>'Am20-Ramp5'!M$51</f>
        <v>55.117793163755501</v>
      </c>
      <c r="L22" s="73">
        <f>'Am20-Ramp5'!N$51</f>
        <v>57.819881619158608</v>
      </c>
      <c r="M22" s="73">
        <f>'Am20-Ramp5'!O$51</f>
        <v>59.540890754645787</v>
      </c>
      <c r="N22" s="73">
        <f>'Am20-Ramp5'!P$51</f>
        <v>60.7317085697387</v>
      </c>
      <c r="O22" s="73">
        <f>'Am20-Ramp5'!Q$51</f>
        <v>61.946342741133471</v>
      </c>
      <c r="P22" s="73">
        <f>'Am20-Ramp5'!R$51</f>
        <v>63.185269595956129</v>
      </c>
      <c r="Q22" s="73">
        <f>'Am20-Ramp5'!S$51</f>
        <v>64.44897498787526</v>
      </c>
      <c r="R22" s="73">
        <f>'Am20-Ramp5'!T$51</f>
        <v>65.737954487632763</v>
      </c>
      <c r="S22" s="73">
        <f>'Am20-Ramp5'!U$51</f>
        <v>67.052713577385433</v>
      </c>
      <c r="T22" s="73">
        <f>'Am20-Ramp5'!V$51</f>
        <v>68.393767848933152</v>
      </c>
      <c r="U22" s="73">
        <f>'Am20-Ramp5'!W$51</f>
        <v>69.761643205911824</v>
      </c>
      <c r="V22" s="73">
        <f>'Am20-Ramp5'!X$51</f>
        <v>71.156876070030052</v>
      </c>
      <c r="W22" s="73">
        <f>'Am20-Ramp5'!Y$51</f>
        <v>72.580013591430657</v>
      </c>
      <c r="X22" s="73">
        <f>'Am20-Ramp5'!Z$51</f>
        <v>74.031613863259281</v>
      </c>
      <c r="Y22" s="73">
        <f>'Am20-Ramp5'!AA$51</f>
        <v>49.675892794161285</v>
      </c>
      <c r="Z22" s="73">
        <f>'Am20-Ramp5'!AB$51</f>
        <v>30.000327972953968</v>
      </c>
      <c r="AA22" s="73">
        <f>'Am20-Ramp5'!AC$51</f>
        <v>15.09852252459514</v>
      </c>
      <c r="AB22" s="73">
        <f>'Am20-Ramp5'!AD$51</f>
        <v>5.0659516365417696</v>
      </c>
      <c r="AC22" s="73">
        <f>'Am20-Ramp5'!AE$51</f>
        <v>-3.1320723792305212E-14</v>
      </c>
      <c r="AD22" s="73">
        <f>'Am20-Ramp5'!AF$51</f>
        <v>-3.1320723792305212E-14</v>
      </c>
      <c r="AE22" s="73">
        <f>'Am20-Ramp5'!AG$51</f>
        <v>-3.1320723792305212E-14</v>
      </c>
      <c r="AF22" s="73">
        <f>'Am20-Ramp5'!AH$51</f>
        <v>-3.1320723792305212E-14</v>
      </c>
      <c r="AG22" s="73">
        <f>'Am20-Ramp5'!AI$51</f>
        <v>-3.1320723792305212E-14</v>
      </c>
      <c r="AH22" s="73">
        <f>'Am20-Ramp5'!AJ$51</f>
        <v>-3.1320723792305212E-14</v>
      </c>
      <c r="AI22" s="73">
        <f>'Am20-Ramp5'!AK$51</f>
        <v>-3.1320723792305212E-14</v>
      </c>
      <c r="AJ22" s="73">
        <f>'Am20-Ramp5'!AL$51</f>
        <v>-3.1320723792305212E-14</v>
      </c>
      <c r="AK22" s="73">
        <f>'Am20-Ramp5'!AM$51</f>
        <v>-3.1320723792305212E-14</v>
      </c>
      <c r="AL22" s="73">
        <f>'Am20-Ramp5'!AN$51</f>
        <v>-3.1320723792305212E-14</v>
      </c>
      <c r="AM22" s="74">
        <f>'Am20-Ramp5'!AO$51</f>
        <v>-3.1320723792305212E-14</v>
      </c>
    </row>
    <row r="23" spans="2:39" x14ac:dyDescent="0.25">
      <c r="C23" s="72" t="s">
        <v>95</v>
      </c>
      <c r="D23" s="73">
        <f>'Am20-Ramp16'!F$51</f>
        <v>0</v>
      </c>
      <c r="E23" s="73">
        <f>'Am20-Ramp16'!G$51</f>
        <v>9.0761879999999984</v>
      </c>
      <c r="F23" s="73">
        <f>'Am20-Ramp16'!H$51</f>
        <v>19.40035185</v>
      </c>
      <c r="G23" s="73">
        <f>'Am20-Ramp16'!I$51</f>
        <v>31.22208672</v>
      </c>
      <c r="H23" s="73">
        <f>'Am20-Ramp16'!J$51</f>
        <v>44.840906814000007</v>
      </c>
      <c r="I23" s="73">
        <f>'Am20-Ramp16'!K$51</f>
        <v>60.616229176800005</v>
      </c>
      <c r="J23" s="73">
        <f>'Am20-Ramp16'!L$51</f>
        <v>75.591685243536006</v>
      </c>
      <c r="K23" s="73">
        <f>'Am20-Ramp16'!M$51</f>
        <v>89.751277688286706</v>
      </c>
      <c r="L23" s="73">
        <f>'Am20-Ramp16'!N$51</f>
        <v>103.07868923861245</v>
      </c>
      <c r="M23" s="73">
        <f>'Am20-Ramp16'!O$51</f>
        <v>115.55727627662469</v>
      </c>
      <c r="N23" s="73">
        <f>'Am20-Ramp16'!P$51</f>
        <v>127.17006231207719</v>
      </c>
      <c r="O23" s="73">
        <f>'Am20-Ramp16'!Q$51</f>
        <v>137.89973132491872</v>
      </c>
      <c r="P23" s="73">
        <f>'Am20-Ramp16'!R$51</f>
        <v>147.72862097469712</v>
      </c>
      <c r="Q23" s="73">
        <f>'Am20-Ramp16'!S$51</f>
        <v>156.63871567415106</v>
      </c>
      <c r="R23" s="73">
        <f>'Am20-Ramp16'!T$51</f>
        <v>164.61163952427407</v>
      </c>
      <c r="S23" s="73">
        <f>'Am20-Ramp16'!U$51</f>
        <v>171.62864910807957</v>
      </c>
      <c r="T23" s="73">
        <f>'Am20-Ramp16'!V$51</f>
        <v>177.67062614024115</v>
      </c>
      <c r="U23" s="73">
        <f>'Am20-Ramp16'!W$51</f>
        <v>182.718069969726</v>
      </c>
      <c r="V23" s="73">
        <f>'Am20-Ramp16'!X$51</f>
        <v>187.31835168248051</v>
      </c>
      <c r="W23" s="73">
        <f>'Am20-Ramp16'!Y$51</f>
        <v>191.56463515117014</v>
      </c>
      <c r="X23" s="73">
        <f>'Am20-Ramp16'!Z$51</f>
        <v>195.57236894891355</v>
      </c>
      <c r="Y23" s="73">
        <f>'Am20-Ramp16'!AA$51</f>
        <v>173.64746298152863</v>
      </c>
      <c r="Z23" s="73">
        <f>'Am20-Ramp16'!AB$51</f>
        <v>152.89883097894375</v>
      </c>
      <c r="AA23" s="73">
        <f>'Am20-Ramp16'!AC$51</f>
        <v>133.34999842045485</v>
      </c>
      <c r="AB23" s="73">
        <f>'Am20-Ramp16'!AD$51</f>
        <v>115.02496129494386</v>
      </c>
      <c r="AC23" s="73">
        <f>'Am20-Ramp16'!AE$51</f>
        <v>97.948195511070367</v>
      </c>
      <c r="AD23" s="73">
        <f>'Am20-Ramp16'!AF$51</f>
        <v>82.144666495667096</v>
      </c>
      <c r="AE23" s="73">
        <f>'Am20-Ramp16'!AG$51</f>
        <v>67.639838984103449</v>
      </c>
      <c r="AF23" s="73">
        <f>'Am20-Ramp16'!AH$51</f>
        <v>54.459687006456221</v>
      </c>
      <c r="AG23" s="73">
        <f>'Am20-Ramp16'!AI$51</f>
        <v>42.630704073403763</v>
      </c>
      <c r="AH23" s="73">
        <f>'Am20-Ramp16'!AJ$51</f>
        <v>32.17991356583795</v>
      </c>
      <c r="AI23" s="73">
        <f>'Am20-Ramp16'!AK$51</f>
        <v>23.134879332268511</v>
      </c>
      <c r="AJ23" s="73">
        <f>'Am20-Ramp16'!AL$51</f>
        <v>15.523716498175393</v>
      </c>
      <c r="AK23" s="73">
        <f>'Am20-Ramp16'!AM$51</f>
        <v>9.3751024915481036</v>
      </c>
      <c r="AL23" s="73">
        <f>'Am20-Ramp16'!AN$51</f>
        <v>4.7182882889359696</v>
      </c>
      <c r="AM23" s="74">
        <f>'Am20-Ramp16'!AO$51</f>
        <v>1.5831098864192921</v>
      </c>
    </row>
    <row r="24" spans="2:39" x14ac:dyDescent="0.25">
      <c r="C24" s="75" t="s">
        <v>96</v>
      </c>
      <c r="D24" s="76">
        <f>'Xp20-EGI'!F$51</f>
        <v>0</v>
      </c>
      <c r="E24" s="76">
        <f>'Xp20-EGI'!G$51</f>
        <v>0</v>
      </c>
      <c r="F24" s="76">
        <f>'Xp20-EGI'!H$51</f>
        <v>0</v>
      </c>
      <c r="G24" s="76">
        <f>'Xp20-EGI'!I$51</f>
        <v>0</v>
      </c>
      <c r="H24" s="76">
        <f>'Xp20-EGI'!J$51</f>
        <v>0</v>
      </c>
      <c r="I24" s="76">
        <f>'Xp20-EGI'!K$51</f>
        <v>0</v>
      </c>
      <c r="J24" s="76">
        <f>'Xp20-EGI'!L$51</f>
        <v>0</v>
      </c>
      <c r="K24" s="76">
        <f>'Xp20-EGI'!M$51</f>
        <v>0</v>
      </c>
      <c r="L24" s="76">
        <f>'Xp20-EGI'!N$51</f>
        <v>0</v>
      </c>
      <c r="M24" s="76">
        <f>'Xp20-EGI'!O$51</f>
        <v>0</v>
      </c>
      <c r="N24" s="76">
        <f>'Xp20-EGI'!P$51</f>
        <v>0</v>
      </c>
      <c r="O24" s="76">
        <f>'Xp20-EGI'!Q$51</f>
        <v>0</v>
      </c>
      <c r="P24" s="76">
        <f>'Xp20-EGI'!R$51</f>
        <v>0</v>
      </c>
      <c r="Q24" s="76">
        <f>'Xp20-EGI'!S$51</f>
        <v>0</v>
      </c>
      <c r="R24" s="76">
        <f>'Xp20-EGI'!T$51</f>
        <v>0</v>
      </c>
      <c r="S24" s="76">
        <f>'Xp20-EGI'!U$51</f>
        <v>0</v>
      </c>
      <c r="T24" s="76">
        <f>'Xp20-EGI'!V$51</f>
        <v>0</v>
      </c>
      <c r="U24" s="76">
        <f>'Xp20-EGI'!W$51</f>
        <v>0</v>
      </c>
      <c r="V24" s="76">
        <f>'Xp20-EGI'!X$51</f>
        <v>0</v>
      </c>
      <c r="W24" s="76">
        <f>'Xp20-EGI'!Y$51</f>
        <v>0</v>
      </c>
      <c r="X24" s="76">
        <f>'Xp20-EGI'!Z$51</f>
        <v>0</v>
      </c>
      <c r="Y24" s="76">
        <f>'Xp20-EGI'!AA$51</f>
        <v>0</v>
      </c>
      <c r="Z24" s="76">
        <f>'Xp20-EGI'!AB$51</f>
        <v>0</v>
      </c>
      <c r="AA24" s="76">
        <f>'Xp20-EGI'!AC$51</f>
        <v>0</v>
      </c>
      <c r="AB24" s="76">
        <f>'Xp20-EGI'!AD$51</f>
        <v>0</v>
      </c>
      <c r="AC24" s="76">
        <f>'Xp20-EGI'!AE$51</f>
        <v>0</v>
      </c>
      <c r="AD24" s="76">
        <f>'Xp20-EGI'!AF$51</f>
        <v>0</v>
      </c>
      <c r="AE24" s="76">
        <f>'Xp20-EGI'!AG$51</f>
        <v>0</v>
      </c>
      <c r="AF24" s="76">
        <f>'Xp20-EGI'!AH$51</f>
        <v>0</v>
      </c>
      <c r="AG24" s="76">
        <f>'Xp20-EGI'!AI$51</f>
        <v>0</v>
      </c>
      <c r="AH24" s="76">
        <f>'Xp20-EGI'!AJ$51</f>
        <v>0</v>
      </c>
      <c r="AI24" s="76">
        <f>'Xp20-EGI'!AK$51</f>
        <v>0</v>
      </c>
      <c r="AJ24" s="76">
        <f>'Xp20-EGI'!AL$51</f>
        <v>0</v>
      </c>
      <c r="AK24" s="76">
        <f>'Xp20-EGI'!AM$51</f>
        <v>0</v>
      </c>
      <c r="AL24" s="76">
        <f>'Xp20-EGI'!AN$51</f>
        <v>0</v>
      </c>
      <c r="AM24" s="77">
        <f>'Xp20-EGI'!AO$51</f>
        <v>0</v>
      </c>
    </row>
    <row r="26" spans="2:39" x14ac:dyDescent="0.25">
      <c r="D26" s="36" t="s">
        <v>97</v>
      </c>
      <c r="L26" s="36" t="s">
        <v>98</v>
      </c>
    </row>
    <row r="46" spans="4:37" x14ac:dyDescent="0.25"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</row>
    <row r="47" spans="4:37" x14ac:dyDescent="0.25"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</row>
    <row r="48" spans="4:37" x14ac:dyDescent="0.25"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</row>
    <row r="49" spans="4:37" x14ac:dyDescent="0.25"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</row>
    <row r="50" spans="4:37" x14ac:dyDescent="0.25"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</row>
    <row r="51" spans="4:37" x14ac:dyDescent="0.25"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</row>
    <row r="52" spans="4:37" x14ac:dyDescent="0.25"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</row>
    <row r="53" spans="4:37" x14ac:dyDescent="0.25"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</row>
    <row r="54" spans="4:37" x14ac:dyDescent="0.25"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</row>
    <row r="55" spans="4:37" x14ac:dyDescent="0.25"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</row>
    <row r="56" spans="4:37" x14ac:dyDescent="0.25"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</row>
    <row r="57" spans="4:37" x14ac:dyDescent="0.25"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</row>
    <row r="58" spans="4:37" x14ac:dyDescent="0.25"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</row>
    <row r="59" spans="4:37" x14ac:dyDescent="0.25"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</row>
    <row r="60" spans="4:37" x14ac:dyDescent="0.25"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</row>
    <row r="61" spans="4:37" x14ac:dyDescent="0.25"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</row>
    <row r="62" spans="4:37" x14ac:dyDescent="0.25"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</row>
    <row r="63" spans="4:37" x14ac:dyDescent="0.25"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</row>
    <row r="64" spans="4:37" x14ac:dyDescent="0.25"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</row>
    <row r="65" spans="4:37" x14ac:dyDescent="0.25"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</row>
    <row r="66" spans="4:37" x14ac:dyDescent="0.25"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</row>
    <row r="67" spans="4:37" x14ac:dyDescent="0.25"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</row>
    <row r="68" spans="4:37" x14ac:dyDescent="0.25"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</row>
    <row r="69" spans="4:37" x14ac:dyDescent="0.25"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</row>
    <row r="70" spans="4:37" x14ac:dyDescent="0.25"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</row>
    <row r="71" spans="4:37" x14ac:dyDescent="0.25"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</row>
    <row r="72" spans="4:37" x14ac:dyDescent="0.25"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</row>
    <row r="73" spans="4:37" x14ac:dyDescent="0.25"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</row>
    <row r="74" spans="4:37" x14ac:dyDescent="0.25"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</row>
    <row r="75" spans="4:37" x14ac:dyDescent="0.25"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</row>
    <row r="76" spans="4:37" x14ac:dyDescent="0.25"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</row>
    <row r="77" spans="4:37" x14ac:dyDescent="0.25"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</row>
    <row r="78" spans="4:37" x14ac:dyDescent="0.25"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</row>
    <row r="79" spans="4:37" x14ac:dyDescent="0.25"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</row>
    <row r="80" spans="4:37" x14ac:dyDescent="0.25"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</row>
    <row r="81" spans="4:37" x14ac:dyDescent="0.25"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</row>
    <row r="82" spans="4:37" x14ac:dyDescent="0.25"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</row>
    <row r="83" spans="4:37" x14ac:dyDescent="0.25"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</row>
    <row r="84" spans="4:37" x14ac:dyDescent="0.25"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5D28-90B7-49E2-A49E-01827FE2CF7D}">
  <dimension ref="A1:L11"/>
  <sheetViews>
    <sheetView workbookViewId="0">
      <selection activeCell="E1" sqref="E1:I1048576"/>
    </sheetView>
  </sheetViews>
  <sheetFormatPr defaultRowHeight="13.2" x14ac:dyDescent="0.25"/>
  <cols>
    <col min="1" max="1" width="1.77734375" style="1" customWidth="1"/>
    <col min="2" max="2" width="1.77734375" style="9" customWidth="1"/>
    <col min="3" max="3" width="1.77734375" style="26" customWidth="1"/>
    <col min="4" max="4" width="45.109375" style="6" bestFit="1" customWidth="1"/>
    <col min="5" max="9" width="13.77734375" style="1" customWidth="1"/>
    <col min="10" max="10" width="12.109375" style="1" customWidth="1"/>
    <col min="11" max="11" width="14.33203125" style="1" bestFit="1" customWidth="1"/>
    <col min="12" max="12" width="22.21875" style="2" bestFit="1" customWidth="1"/>
    <col min="13" max="16384" width="8.88671875" style="1"/>
  </cols>
  <sheetData>
    <row r="1" spans="1:12" x14ac:dyDescent="0.25">
      <c r="A1" s="36" t="s">
        <v>67</v>
      </c>
      <c r="B1" s="5"/>
      <c r="C1" s="20"/>
    </row>
    <row r="2" spans="1:12" s="4" customFormat="1" x14ac:dyDescent="0.25">
      <c r="B2" s="8"/>
      <c r="C2" s="21"/>
      <c r="D2" s="7"/>
      <c r="E2" s="17">
        <v>2023</v>
      </c>
      <c r="F2" s="17">
        <v>2024</v>
      </c>
      <c r="G2" s="17">
        <v>2025</v>
      </c>
      <c r="H2" s="17">
        <v>2026</v>
      </c>
      <c r="I2" s="17">
        <v>2027</v>
      </c>
      <c r="J2" s="17" t="s">
        <v>4</v>
      </c>
      <c r="K2" s="17" t="s">
        <v>6</v>
      </c>
      <c r="L2" s="17" t="s">
        <v>9</v>
      </c>
    </row>
    <row r="3" spans="1:12" s="4" customFormat="1" x14ac:dyDescent="0.25">
      <c r="B3" s="15" t="s">
        <v>3</v>
      </c>
      <c r="C3" s="22"/>
      <c r="D3" s="16"/>
      <c r="E3" s="18"/>
      <c r="F3" s="18"/>
      <c r="G3" s="18"/>
      <c r="H3" s="18"/>
      <c r="I3" s="18"/>
      <c r="J3" s="18"/>
      <c r="K3" s="18"/>
      <c r="L3" s="30"/>
    </row>
    <row r="4" spans="1:12" s="3" customFormat="1" x14ac:dyDescent="0.25">
      <c r="B4" s="10"/>
      <c r="C4" s="23"/>
      <c r="D4" s="11" t="s">
        <v>0</v>
      </c>
      <c r="E4" s="27">
        <v>123900000</v>
      </c>
      <c r="F4" s="27">
        <v>130095000</v>
      </c>
      <c r="G4" s="27">
        <v>136599750</v>
      </c>
      <c r="H4" s="27">
        <v>143429738</v>
      </c>
      <c r="I4" s="27">
        <v>150601225</v>
      </c>
      <c r="J4" s="27">
        <f>SUM(E4:I4)</f>
        <v>684625713</v>
      </c>
      <c r="K4" s="27">
        <f>J4/5</f>
        <v>136925142.59999999</v>
      </c>
      <c r="L4" s="31" t="s">
        <v>7</v>
      </c>
    </row>
    <row r="5" spans="1:12" s="3" customFormat="1" x14ac:dyDescent="0.25">
      <c r="B5" s="19"/>
      <c r="C5" s="24"/>
      <c r="D5" s="13" t="s">
        <v>1</v>
      </c>
      <c r="E5" s="28">
        <v>18360000</v>
      </c>
      <c r="F5" s="28">
        <v>18727200</v>
      </c>
      <c r="G5" s="28">
        <v>19101744</v>
      </c>
      <c r="H5" s="28">
        <v>19483779</v>
      </c>
      <c r="I5" s="28">
        <v>19873455</v>
      </c>
      <c r="J5" s="28">
        <f>SUM(E5:I5)</f>
        <v>95546178</v>
      </c>
      <c r="K5" s="28">
        <f t="shared" ref="K5:K6" si="0">J5/5</f>
        <v>19109235.600000001</v>
      </c>
      <c r="L5" s="32" t="s">
        <v>8</v>
      </c>
    </row>
    <row r="6" spans="1:12" s="3" customFormat="1" x14ac:dyDescent="0.25">
      <c r="B6" s="12"/>
      <c r="C6" s="25"/>
      <c r="D6" s="14" t="s">
        <v>2</v>
      </c>
      <c r="E6" s="29">
        <v>142260000</v>
      </c>
      <c r="F6" s="29">
        <v>148822200</v>
      </c>
      <c r="G6" s="29">
        <v>155701494</v>
      </c>
      <c r="H6" s="29">
        <v>162913517</v>
      </c>
      <c r="I6" s="29">
        <v>170474680</v>
      </c>
      <c r="J6" s="29">
        <f>SUM(E6:I6)</f>
        <v>780171891</v>
      </c>
      <c r="K6" s="29">
        <f t="shared" si="0"/>
        <v>156034378.19999999</v>
      </c>
      <c r="L6" s="33"/>
    </row>
    <row r="7" spans="1:12" x14ac:dyDescent="0.25">
      <c r="B7" s="15" t="s">
        <v>77</v>
      </c>
      <c r="C7" s="22"/>
      <c r="D7" s="16"/>
      <c r="E7" s="18"/>
      <c r="F7" s="18"/>
      <c r="G7" s="18"/>
      <c r="H7" s="18"/>
      <c r="I7" s="18"/>
      <c r="J7" s="18"/>
      <c r="K7" s="18"/>
      <c r="L7" s="30"/>
    </row>
    <row r="8" spans="1:12" x14ac:dyDescent="0.25">
      <c r="B8" s="111"/>
      <c r="C8" s="112"/>
      <c r="D8" s="113" t="s">
        <v>78</v>
      </c>
      <c r="E8" s="114">
        <v>0.1</v>
      </c>
      <c r="F8" s="114">
        <v>0.2</v>
      </c>
      <c r="G8" s="114">
        <v>0.2</v>
      </c>
      <c r="H8" s="114">
        <v>0.2</v>
      </c>
      <c r="I8" s="114">
        <v>0.2</v>
      </c>
      <c r="J8" s="114"/>
      <c r="K8" s="115"/>
      <c r="L8" s="116"/>
    </row>
    <row r="9" spans="1:12" x14ac:dyDescent="0.25">
      <c r="B9" s="117"/>
      <c r="C9" s="118"/>
      <c r="D9" s="119" t="s">
        <v>79</v>
      </c>
      <c r="E9" s="120" t="s">
        <v>80</v>
      </c>
      <c r="F9" s="120" t="s">
        <v>81</v>
      </c>
      <c r="G9" s="120" t="s">
        <v>82</v>
      </c>
      <c r="H9" s="120" t="s">
        <v>83</v>
      </c>
      <c r="I9" s="120" t="s">
        <v>84</v>
      </c>
      <c r="J9" s="121"/>
      <c r="K9" s="121"/>
      <c r="L9" s="122"/>
    </row>
    <row r="10" spans="1:12" x14ac:dyDescent="0.25">
      <c r="B10" s="117"/>
      <c r="C10" s="118"/>
      <c r="D10" s="123"/>
      <c r="E10" s="121"/>
      <c r="F10" s="121"/>
      <c r="G10" s="121"/>
      <c r="H10" s="121"/>
      <c r="I10" s="121"/>
      <c r="J10" s="121"/>
      <c r="K10" s="121"/>
      <c r="L10" s="122"/>
    </row>
    <row r="11" spans="1:12" x14ac:dyDescent="0.25">
      <c r="B11" s="124"/>
      <c r="C11" s="125"/>
      <c r="D11" s="126" t="s">
        <v>2</v>
      </c>
      <c r="E11" s="127">
        <f>E6*(1+E8)</f>
        <v>156486000</v>
      </c>
      <c r="F11" s="127">
        <f>E11*(1+F8)</f>
        <v>187783200</v>
      </c>
      <c r="G11" s="127">
        <f t="shared" ref="G11:I11" si="1">F11*(1+G8)</f>
        <v>225339840</v>
      </c>
      <c r="H11" s="127">
        <f t="shared" si="1"/>
        <v>270407808</v>
      </c>
      <c r="I11" s="127">
        <f t="shared" si="1"/>
        <v>324489369.59999996</v>
      </c>
      <c r="J11" s="127"/>
      <c r="K11" s="127"/>
      <c r="L11" s="12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946941FC1774CB44320042954303C" ma:contentTypeVersion="3" ma:contentTypeDescription="Create a new document." ma:contentTypeScope="" ma:versionID="927e9e3ce2e099a097a1b5e25f97aeef">
  <xsd:schema xmlns:xsd="http://www.w3.org/2001/XMLSchema" xmlns:xs="http://www.w3.org/2001/XMLSchema" xmlns:p="http://schemas.microsoft.com/office/2006/metadata/properties" xmlns:ns2="c1317e87-fffd-46b7-8a06-8e760ccf7eba" targetNamespace="http://schemas.microsoft.com/office/2006/metadata/properties" ma:root="true" ma:fieldsID="5205103bc5b0c32c1347f81c578c635c" ns2:_="">
    <xsd:import namespace="c1317e87-fffd-46b7-8a06-8e760ccf7eba"/>
    <xsd:element name="properties">
      <xsd:complexType>
        <xsd:sequence>
          <xsd:element name="documentManagement">
            <xsd:complexType>
              <xsd:all>
                <xsd:element ref="ns2:Day" minOccurs="0"/>
                <xsd:element ref="ns2:Intervenor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7e87-fffd-46b7-8a06-8e760ccf7eba" elementFormDefault="qualified">
    <xsd:import namespace="http://schemas.microsoft.com/office/2006/documentManagement/types"/>
    <xsd:import namespace="http://schemas.microsoft.com/office/infopath/2007/PartnerControls"/>
    <xsd:element name="Day" ma:index="8" nillable="true" ma:displayName="Day" ma:internalName="Day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c1317e87-fffd-46b7-8a06-8e760ccf7eba">GEC</Intervenor>
    <Attachment xmlns="c1317e87-fffd-46b7-8a06-8e760ccf7eba" xsi:nil="true"/>
    <Day xmlns="c1317e87-fffd-46b7-8a06-8e760ccf7eba">Day 4</Day>
  </documentManagement>
</p:properties>
</file>

<file path=customXml/itemProps1.xml><?xml version="1.0" encoding="utf-8"?>
<ds:datastoreItem xmlns:ds="http://schemas.openxmlformats.org/officeDocument/2006/customXml" ds:itemID="{71959BB8-66B5-483B-8E43-54981DE7C93A}"/>
</file>

<file path=customXml/itemProps2.xml><?xml version="1.0" encoding="utf-8"?>
<ds:datastoreItem xmlns:ds="http://schemas.openxmlformats.org/officeDocument/2006/customXml" ds:itemID="{2D2E51CC-C51C-4935-BE3C-520910FC5356}"/>
</file>

<file path=customXml/itemProps3.xml><?xml version="1.0" encoding="utf-8"?>
<ds:datastoreItem xmlns:ds="http://schemas.openxmlformats.org/officeDocument/2006/customXml" ds:itemID="{1A30925D-BE7C-4C66-A199-391FF8988CEC}"/>
</file>

<file path=customXml/itemProps4.xml><?xml version="1.0" encoding="utf-8"?>
<ds:datastoreItem xmlns:ds="http://schemas.openxmlformats.org/officeDocument/2006/customXml" ds:itemID="{D84FC6EA-585C-48B9-A504-3E20CB1840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Xp20-EGI</vt:lpstr>
      <vt:lpstr>Xp20-Ramp</vt:lpstr>
      <vt:lpstr>Am20-Ramp10</vt:lpstr>
      <vt:lpstr>Am20-Ramp5</vt:lpstr>
      <vt:lpstr>Am20-Ramp16</vt:lpstr>
      <vt:lpstr>C-20yrRamp</vt:lpstr>
      <vt:lpstr>Portfolio$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UNION GAS LIMITED</dc:title>
  <dc:creator>Ted Weaver</dc:creator>
  <cp:lastModifiedBy>Ted Weaver</cp:lastModifiedBy>
  <cp:lastPrinted>2022-02-16T22:28:51Z</cp:lastPrinted>
  <dcterms:created xsi:type="dcterms:W3CDTF">2021-11-29T19:27:32Z</dcterms:created>
  <dcterms:modified xsi:type="dcterms:W3CDTF">2022-04-13T04:30:59Z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0x01010060F946941FC1774CB44320042954303C</vt:lpwstr>
  </property>
</Properties>
</file>