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TorysAtWork\MIMA\"/>
    </mc:Choice>
  </mc:AlternateContent>
  <xr:revisionPtr revIDLastSave="0" documentId="8_{A176A136-F41D-41F9-AD75-CB26E82D501B}" xr6:coauthVersionLast="45" xr6:coauthVersionMax="45" xr10:uidLastSave="{00000000-0000-0000-0000-000000000000}"/>
  <bookViews>
    <workbookView xWindow="-108" yWindow="-108" windowWidth="23256" windowHeight="12576" firstSheet="1" activeTab="4" xr2:uid="{6603748E-8709-4FF2-A572-7074FF09FAC8}"/>
  </bookViews>
  <sheets>
    <sheet name="2021 Combined" sheetId="11" state="hidden" r:id="rId1"/>
    <sheet name="2022 Combined" sheetId="8" r:id="rId2"/>
    <sheet name="2022 LTPL" sheetId="9" r:id="rId3"/>
    <sheet name="2022 RCL" sheetId="10" r:id="rId4"/>
    <sheet name="2023 Combined" sheetId="13" r:id="rId5"/>
    <sheet name="2023 LTPL" sheetId="14" r:id="rId6"/>
    <sheet name="2023 RCL" sheetId="15" r:id="rId7"/>
    <sheet name="Calcuations, Tables" sheetId="1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ash">#REF!</definedName>
    <definedName name="Cash2">#REF!</definedName>
    <definedName name="data02">'[1]36. 2002 data'!$A$1:$CY$53</definedName>
    <definedName name="data03">'[1]35. 2003 data'!$A$1:$DA$53</definedName>
    <definedName name="data04">'[1]34. 2004 data'!$A$1:$DA$53</definedName>
    <definedName name="data05">'[1]33. 2005 data'!$A$1:$CU$53</definedName>
    <definedName name="data06">'[1]32. 2006 data'!$A$1:$CO$53</definedName>
    <definedName name="data07">'[1]31. 2007 data'!$A$1:$CK$53</definedName>
    <definedName name="data08">'[1]30. 2008 data'!$A$1:$CG$53</definedName>
    <definedName name="data09">'[1]29. 2009 data'!$A$1:$CC$53</definedName>
    <definedName name="data10">'[1]28. 2010 data'!$A$1:$CC$53</definedName>
    <definedName name="data11">'[1]27. 2011 data '!$B$1:$CD$54</definedName>
    <definedName name="DaysInPreviousYear">'[2]Distribution Revenue by Source'!$B$22</definedName>
    <definedName name="DaysInYear">'[2]Distribution Revenue by Source'!$B$21</definedName>
    <definedName name="distributors">'[3]4. Peer &amp; Size Group'!$A$2:$A$74</definedName>
    <definedName name="Driver">[4]Lists!$A$4:$A$7</definedName>
    <definedName name="DVA">[5]Macro1!$A$63</definedName>
    <definedName name="FortyFivePercent">'[1]23. LV Charges Included in BM'!$E$3</definedName>
    <definedName name="HVDS_LOW">'[1]23. LV Charges Included in BM'!$C$3</definedName>
    <definedName name="Macro1">[6]Macro1!$A$1</definedName>
    <definedName name="Macro2">[6]Macro1!$A$8</definedName>
    <definedName name="Macro3">[6]Macro1!$A$15</definedName>
    <definedName name="Macro4">[6]Macro1!$A$22</definedName>
    <definedName name="Macro5">[6]Macro1!$A$29</definedName>
    <definedName name="Macro6">[6]Macro1!$A$36</definedName>
    <definedName name="Macro7">[6]Macro1!$A$43</definedName>
    <definedName name="MofF">#REF!</definedName>
    <definedName name="Ratebase">'[2]Distribution Revenue by Source'!$C$25</definedName>
    <definedName name="Recover">[7]Macro1!$A$63</definedName>
    <definedName name="siofjej">[5]Macro1!$A$63</definedName>
    <definedName name="Size1_1_1">'[8]Size - Chart1 Info'!#REF!</definedName>
    <definedName name="Size1_1_2">'[8]Size - Chart1 Info'!#REF!</definedName>
    <definedName name="Size1_1_3">'[8]Size - Chart1 Info'!#REF!</definedName>
    <definedName name="Size1_1_4">'[8]Size - Chart1 Info'!#REF!</definedName>
    <definedName name="Size1_2_1">'[8]Size - Chart1 Info'!#REF!</definedName>
    <definedName name="Size1_2_2">'[8]Size - Chart1 Info'!#REF!</definedName>
    <definedName name="Size1_2_3">'[8]Size - Chart1 Info'!#REF!</definedName>
    <definedName name="Size1_2_4">'[8]Size - Chart1 Info'!#REF!</definedName>
    <definedName name="Size1_3_1">'[8]Size - Chart1 Info'!#REF!</definedName>
    <definedName name="Size1_3_2">'[8]Size - Chart1 Info'!#REF!</definedName>
    <definedName name="Size1_3_3">'[8]Size - Chart1 Info'!#REF!</definedName>
    <definedName name="Size1_3_4">'[8]Size - Chart1 Info'!#REF!</definedName>
    <definedName name="Size1_4_1">'[8]Size - Chart1 Info'!#REF!</definedName>
    <definedName name="Size1_4_2">'[8]Size - Chart1 Info'!#REF!</definedName>
    <definedName name="Size1_4_3">'[8]Size - Chart1 Info'!#REF!</definedName>
    <definedName name="Size1_4_4">'[8]Size - Chart1 Info'!#REF!</definedName>
    <definedName name="Size1OneOne">'[8]Size - Chart1 Info'!#REF!</definedName>
    <definedName name="Size1OneThree">'[8]Size - Chart1 Info'!#REF!</definedName>
    <definedName name="Size1OneTwo">'[8]Size - Chart1 Info'!#REF!</definedName>
    <definedName name="Size2_1_1">'[8]Size - Chart2 Info'!#REF!</definedName>
    <definedName name="Size2_1_2">'[8]Size - Chart2 Info'!#REF!</definedName>
    <definedName name="Size2_1_3">'[8]Size - Chart2 Info'!#REF!</definedName>
    <definedName name="Size2_1_4">'[8]Size - Chart2 Info'!#REF!</definedName>
    <definedName name="Size2_2_1">'[8]Size - Chart2 Info'!#REF!</definedName>
    <definedName name="Size2_2_2">'[8]Size - Chart2 Info'!#REF!</definedName>
    <definedName name="Size2_2_3">'[8]Size - Chart2 Info'!#REF!</definedName>
    <definedName name="Size2_2_4">'[8]Size - Chart2 Info'!#REF!</definedName>
    <definedName name="Size2_3_1">'[8]Size - Chart2 Info'!#REF!</definedName>
    <definedName name="Size2_3_2">'[8]Size - Chart2 Info'!#REF!</definedName>
    <definedName name="Size2_3_3">'[8]Size - Chart2 Info'!#REF!</definedName>
    <definedName name="Size2_3_4">'[8]Size - Chart2 Info'!#REF!</definedName>
    <definedName name="Size2_4_1">'[8]Size - Chart2 Info'!#REF!</definedName>
    <definedName name="Size2_4_2">'[8]Size - Chart2 Info'!#REF!</definedName>
    <definedName name="Size2_4_3">'[8]Size - Chart2 Info'!#REF!</definedName>
    <definedName name="Size2_4_4">'[8]Size - Chart2 Info'!#REF!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7" i="12" l="1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20" i="15"/>
  <c r="U28" i="15"/>
  <c r="U18" i="14"/>
  <c r="U19" i="14"/>
  <c r="U21" i="14"/>
  <c r="U22" i="14"/>
  <c r="U23" i="14"/>
  <c r="U25" i="14"/>
  <c r="U26" i="14"/>
  <c r="U27" i="14"/>
  <c r="U28" i="14"/>
  <c r="U17" i="14"/>
  <c r="U20" i="14"/>
  <c r="L48" i="13"/>
  <c r="W37" i="13"/>
  <c r="W39" i="13"/>
  <c r="X41" i="13"/>
  <c r="X43" i="13"/>
  <c r="X44" i="13"/>
  <c r="W45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W12" i="13"/>
  <c r="U32" i="13"/>
  <c r="U33" i="13"/>
  <c r="U34" i="13"/>
  <c r="U36" i="13"/>
  <c r="U37" i="13"/>
  <c r="U38" i="13"/>
  <c r="U39" i="13"/>
  <c r="U40" i="13"/>
  <c r="U41" i="13"/>
  <c r="U42" i="13"/>
  <c r="U44" i="13"/>
  <c r="U45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12" i="13"/>
  <c r="U13" i="13"/>
  <c r="U14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U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U19" i="15"/>
  <c r="Y18" i="15"/>
  <c r="J18" i="15" s="1"/>
  <c r="X18" i="15"/>
  <c r="W18" i="15"/>
  <c r="Y17" i="15"/>
  <c r="J17" i="15" s="1"/>
  <c r="X17" i="15"/>
  <c r="W17" i="15"/>
  <c r="U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Y25" i="14"/>
  <c r="J25" i="14" s="1"/>
  <c r="X25" i="14"/>
  <c r="W25" i="14"/>
  <c r="U24" i="14"/>
  <c r="Y20" i="14"/>
  <c r="X20" i="14"/>
  <c r="W20" i="14"/>
  <c r="Y19" i="14"/>
  <c r="Y19" i="13" s="1"/>
  <c r="J19" i="13" s="1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6" i="13"/>
  <c r="U43" i="13"/>
  <c r="W42" i="13"/>
  <c r="X42" i="13"/>
  <c r="W40" i="13"/>
  <c r="X40" i="13"/>
  <c r="W38" i="13"/>
  <c r="X38" i="13"/>
  <c r="X36" i="13"/>
  <c r="U35" i="13"/>
  <c r="X34" i="13"/>
  <c r="U31" i="13"/>
  <c r="X28" i="13"/>
  <c r="X20" i="13"/>
  <c r="W19" i="13"/>
  <c r="X17" i="13"/>
  <c r="W15" i="13"/>
  <c r="X15" i="13"/>
  <c r="T5" i="13"/>
  <c r="T4" i="13"/>
  <c r="V45" i="14" l="1"/>
  <c r="V33" i="14"/>
  <c r="V13" i="14"/>
  <c r="X39" i="13"/>
  <c r="V41" i="14"/>
  <c r="V15" i="14"/>
  <c r="G45" i="15"/>
  <c r="M45" i="15" s="1"/>
  <c r="X14" i="13"/>
  <c r="Z189" i="12" s="1"/>
  <c r="AA189" i="12" s="1"/>
  <c r="N189" i="12" s="1"/>
  <c r="N116" i="12"/>
  <c r="X37" i="13"/>
  <c r="G42" i="14"/>
  <c r="M42" i="14" s="1"/>
  <c r="X13" i="13"/>
  <c r="W44" i="13"/>
  <c r="G13" i="14"/>
  <c r="M13" i="14" s="1"/>
  <c r="Y20" i="13"/>
  <c r="J20" i="13" s="1"/>
  <c r="V36" i="15"/>
  <c r="G37" i="15"/>
  <c r="M37" i="15" s="1"/>
  <c r="X45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1" i="13"/>
  <c r="G38" i="14"/>
  <c r="G33" i="15"/>
  <c r="G41" i="15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U46" i="14"/>
  <c r="E46" i="14"/>
  <c r="E49" i="14" s="1"/>
  <c r="K46" i="13"/>
  <c r="K49" i="13" s="1"/>
  <c r="L47" i="13"/>
  <c r="X12" i="13"/>
  <c r="U46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3" i="13"/>
  <c r="X33" i="13" s="1"/>
  <c r="W34" i="13"/>
  <c r="W35" i="13"/>
  <c r="X35" i="13" s="1"/>
  <c r="W36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E46" i="13"/>
  <c r="E49" i="13" s="1"/>
  <c r="R12" i="14"/>
  <c r="G12" i="14"/>
  <c r="M38" i="14"/>
  <c r="R31" i="15"/>
  <c r="T31" i="15" s="1"/>
  <c r="V31" i="15" s="1"/>
  <c r="G31" i="15"/>
  <c r="M31" i="15" s="1"/>
  <c r="M41" i="15"/>
  <c r="V42" i="14"/>
  <c r="V45" i="15"/>
  <c r="F46" i="14"/>
  <c r="F49" i="14" s="1"/>
  <c r="V38" i="14"/>
  <c r="M33" i="15"/>
  <c r="V41" i="15"/>
  <c r="F46" i="13"/>
  <c r="W43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J189" i="12" l="1"/>
  <c r="J197" i="12" s="1"/>
  <c r="K181" i="12" s="1"/>
  <c r="K189" i="12"/>
  <c r="L189" i="12"/>
  <c r="M189" i="12"/>
  <c r="O100" i="12"/>
  <c r="W26" i="14"/>
  <c r="X26" i="14" s="1"/>
  <c r="W24" i="15"/>
  <c r="X24" i="15" s="1"/>
  <c r="W25" i="15"/>
  <c r="X25" i="15" s="1"/>
  <c r="W21" i="15"/>
  <c r="X21" i="15" s="1"/>
  <c r="W22" i="14"/>
  <c r="X22" i="14" s="1"/>
  <c r="T12" i="14"/>
  <c r="W21" i="14"/>
  <c r="X21" i="14" s="1"/>
  <c r="W22" i="15"/>
  <c r="X22" i="15" s="1"/>
  <c r="W23" i="14"/>
  <c r="X23" i="14" s="1"/>
  <c r="M12" i="15"/>
  <c r="L12" i="14"/>
  <c r="W26" i="15"/>
  <c r="X26" i="15" s="1"/>
  <c r="W24" i="14"/>
  <c r="X24" i="14" s="1"/>
  <c r="W23" i="15"/>
  <c r="X23" i="15" s="1"/>
  <c r="K197" i="12" l="1"/>
  <c r="L181" i="12" s="1"/>
  <c r="L197" i="12" s="1"/>
  <c r="M181" i="12" s="1"/>
  <c r="M197" i="12" s="1"/>
  <c r="N181" i="12" s="1"/>
  <c r="N197" i="12" s="1"/>
  <c r="O181" i="12" s="1"/>
  <c r="O116" i="12"/>
  <c r="O189" i="12"/>
  <c r="V12" i="14"/>
  <c r="M12" i="14"/>
  <c r="O197" i="12" l="1"/>
  <c r="P100" i="12"/>
  <c r="P116" i="12" l="1"/>
  <c r="P189" i="12"/>
  <c r="P181" i="12"/>
  <c r="W191" i="12"/>
  <c r="W190" i="12"/>
  <c r="AA188" i="12"/>
  <c r="J188" i="12" s="1"/>
  <c r="AA187" i="12"/>
  <c r="J187" i="12"/>
  <c r="AA186" i="12"/>
  <c r="J186" i="12"/>
  <c r="Z165" i="12"/>
  <c r="AA165" i="12" s="1"/>
  <c r="Z164" i="12"/>
  <c r="AA164" i="12" s="1"/>
  <c r="Z163" i="12"/>
  <c r="AA163" i="12" s="1"/>
  <c r="Z162" i="12"/>
  <c r="AA162" i="12" s="1"/>
  <c r="Z161" i="12"/>
  <c r="AA161" i="12" s="1"/>
  <c r="Z160" i="12"/>
  <c r="AA160" i="12" s="1"/>
  <c r="AA139" i="12"/>
  <c r="J139" i="12" s="1"/>
  <c r="AA138" i="12"/>
  <c r="J138" i="12" s="1"/>
  <c r="AA137" i="12"/>
  <c r="J137" i="12"/>
  <c r="AA136" i="12"/>
  <c r="J136" i="12" s="1"/>
  <c r="AA135" i="12"/>
  <c r="J135" i="12"/>
  <c r="AA134" i="12"/>
  <c r="J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J66" i="12"/>
  <c r="J65" i="12"/>
  <c r="K49" i="12" s="1"/>
  <c r="J64" i="12"/>
  <c r="K48" i="12" s="1"/>
  <c r="K137" i="12" s="1"/>
  <c r="J63" i="12"/>
  <c r="J62" i="12"/>
  <c r="K46" i="12" s="1"/>
  <c r="J61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51" i="12"/>
  <c r="J7" i="12" s="1"/>
  <c r="J19" i="12" l="1"/>
  <c r="J8" i="12"/>
  <c r="J9" i="12"/>
  <c r="J10" i="12" s="1"/>
  <c r="J192" i="12"/>
  <c r="J36" i="12" s="1"/>
  <c r="P197" i="12"/>
  <c r="Q100" i="12"/>
  <c r="V59" i="12"/>
  <c r="W85" i="12"/>
  <c r="K135" i="12"/>
  <c r="K62" i="12"/>
  <c r="L46" i="12" s="1"/>
  <c r="L135" i="12" s="1"/>
  <c r="K64" i="12"/>
  <c r="L48" i="12" s="1"/>
  <c r="L64" i="12" s="1"/>
  <c r="M48" i="12" s="1"/>
  <c r="W59" i="12"/>
  <c r="K17" i="12"/>
  <c r="J20" i="12"/>
  <c r="K47" i="12"/>
  <c r="J140" i="12"/>
  <c r="K50" i="12"/>
  <c r="K187" i="12"/>
  <c r="K192" i="12" s="1"/>
  <c r="K36" i="12" s="1"/>
  <c r="K103" i="12"/>
  <c r="O13" i="12"/>
  <c r="J67" i="12"/>
  <c r="K45" i="12"/>
  <c r="K138" i="12"/>
  <c r="K65" i="12"/>
  <c r="J119" i="12"/>
  <c r="K7" i="12" l="1"/>
  <c r="K9" i="12" s="1"/>
  <c r="Q189" i="12"/>
  <c r="Q116" i="12"/>
  <c r="Q181" i="12"/>
  <c r="L62" i="12"/>
  <c r="M46" i="12" s="1"/>
  <c r="M135" i="12" s="1"/>
  <c r="L137" i="12"/>
  <c r="L49" i="12"/>
  <c r="J26" i="12"/>
  <c r="K134" i="12"/>
  <c r="K51" i="12"/>
  <c r="K61" i="12"/>
  <c r="M137" i="12"/>
  <c r="M64" i="12"/>
  <c r="N48" i="12" s="1"/>
  <c r="K66" i="12"/>
  <c r="K139" i="12"/>
  <c r="K63" i="12"/>
  <c r="K136" i="12"/>
  <c r="L7" i="12"/>
  <c r="Q197" i="12" l="1"/>
  <c r="R100" i="12"/>
  <c r="M62" i="12"/>
  <c r="N46" i="12" s="1"/>
  <c r="N62" i="12" s="1"/>
  <c r="L138" i="12"/>
  <c r="L65" i="12"/>
  <c r="L47" i="12"/>
  <c r="K67" i="12"/>
  <c r="L45" i="12"/>
  <c r="L50" i="12"/>
  <c r="K140" i="12"/>
  <c r="L9" i="12"/>
  <c r="M7" i="12" s="1"/>
  <c r="K10" i="12"/>
  <c r="N64" i="12"/>
  <c r="O48" i="12" s="1"/>
  <c r="N137" i="12"/>
  <c r="R181" i="12" l="1"/>
  <c r="R116" i="12"/>
  <c r="R189" i="12"/>
  <c r="L10" i="12"/>
  <c r="N135" i="12"/>
  <c r="M49" i="12"/>
  <c r="L134" i="12"/>
  <c r="L51" i="12"/>
  <c r="L61" i="12"/>
  <c r="L136" i="12"/>
  <c r="L63" i="12"/>
  <c r="M9" i="12"/>
  <c r="N7" i="12" s="1"/>
  <c r="K26" i="12"/>
  <c r="O46" i="12"/>
  <c r="O64" i="12"/>
  <c r="O137" i="12"/>
  <c r="L139" i="12"/>
  <c r="L66" i="12"/>
  <c r="S100" i="12" l="1"/>
  <c r="R197" i="12"/>
  <c r="S181" i="12" s="1"/>
  <c r="M10" i="12"/>
  <c r="M47" i="12"/>
  <c r="M50" i="12"/>
  <c r="M45" i="12"/>
  <c r="L67" i="12"/>
  <c r="P48" i="12"/>
  <c r="L140" i="12"/>
  <c r="O135" i="12"/>
  <c r="O62" i="12"/>
  <c r="M65" i="12"/>
  <c r="M138" i="12"/>
  <c r="N9" i="12"/>
  <c r="O7" i="12" s="1"/>
  <c r="S116" i="12" l="1"/>
  <c r="T100" i="12" s="1"/>
  <c r="S189" i="12"/>
  <c r="N10" i="12"/>
  <c r="M134" i="12"/>
  <c r="M61" i="12"/>
  <c r="M51" i="12"/>
  <c r="N49" i="12"/>
  <c r="M63" i="12"/>
  <c r="M136" i="12"/>
  <c r="P137" i="12"/>
  <c r="P64" i="12"/>
  <c r="Q48" i="12" s="1"/>
  <c r="O9" i="12"/>
  <c r="P7" i="12" s="1"/>
  <c r="P46" i="12"/>
  <c r="M139" i="12"/>
  <c r="M66" i="12"/>
  <c r="L26" i="12"/>
  <c r="T116" i="12" l="1"/>
  <c r="U100" i="12" s="1"/>
  <c r="T189" i="12"/>
  <c r="S197" i="12"/>
  <c r="T181" i="12" s="1"/>
  <c r="T197" i="12" s="1"/>
  <c r="U181" i="12" s="1"/>
  <c r="O10" i="12"/>
  <c r="M67" i="12"/>
  <c r="N45" i="12"/>
  <c r="Q64" i="12"/>
  <c r="R48" i="12" s="1"/>
  <c r="Q137" i="12"/>
  <c r="P135" i="12"/>
  <c r="P62" i="12"/>
  <c r="Q46" i="12" s="1"/>
  <c r="N138" i="12"/>
  <c r="N65" i="12"/>
  <c r="M140" i="12"/>
  <c r="N50" i="12"/>
  <c r="P9" i="12"/>
  <c r="Q7" i="12" s="1"/>
  <c r="N47" i="12"/>
  <c r="V181" i="12" l="1"/>
  <c r="U116" i="12"/>
  <c r="V116" i="12" s="1"/>
  <c r="U189" i="12"/>
  <c r="V100" i="12"/>
  <c r="P10" i="12"/>
  <c r="M26" i="12"/>
  <c r="Q135" i="12"/>
  <c r="Q62" i="12"/>
  <c r="R46" i="12" s="1"/>
  <c r="N63" i="12"/>
  <c r="N136" i="12"/>
  <c r="N134" i="12"/>
  <c r="N51" i="12"/>
  <c r="N61" i="12"/>
  <c r="N66" i="12"/>
  <c r="N139" i="12"/>
  <c r="R137" i="12"/>
  <c r="R64" i="12"/>
  <c r="S48" i="12" s="1"/>
  <c r="Q9" i="12"/>
  <c r="R7" i="12" s="1"/>
  <c r="O49" i="12"/>
  <c r="V189" i="12" l="1"/>
  <c r="W189" i="12"/>
  <c r="U197" i="12"/>
  <c r="V197" i="12" s="1"/>
  <c r="Q10" i="12"/>
  <c r="R9" i="12"/>
  <c r="S7" i="12" s="1"/>
  <c r="S137" i="12"/>
  <c r="S64" i="12"/>
  <c r="T48" i="12" s="1"/>
  <c r="O47" i="12"/>
  <c r="O138" i="12"/>
  <c r="O65" i="12"/>
  <c r="O45" i="12"/>
  <c r="N67" i="12"/>
  <c r="R62" i="12"/>
  <c r="S46" i="12" s="1"/>
  <c r="R135" i="12"/>
  <c r="O50" i="12"/>
  <c r="N140" i="12"/>
  <c r="O139" i="12" l="1"/>
  <c r="O66" i="12"/>
  <c r="P50" i="12" s="1"/>
  <c r="P49" i="12"/>
  <c r="S135" i="12"/>
  <c r="S62" i="12"/>
  <c r="T46" i="12" s="1"/>
  <c r="T137" i="12"/>
  <c r="T64" i="12"/>
  <c r="U48" i="12" s="1"/>
  <c r="O136" i="12"/>
  <c r="O63" i="12"/>
  <c r="P47" i="12" s="1"/>
  <c r="N26" i="12"/>
  <c r="S9" i="12"/>
  <c r="T7" i="12" s="1"/>
  <c r="O134" i="12"/>
  <c r="O61" i="12"/>
  <c r="O51" i="12"/>
  <c r="R10" i="12"/>
  <c r="S10" i="12" l="1"/>
  <c r="O140" i="12"/>
  <c r="O26" i="12" s="1"/>
  <c r="T135" i="12"/>
  <c r="T62" i="12"/>
  <c r="U46" i="12" s="1"/>
  <c r="P138" i="12"/>
  <c r="P65" i="12"/>
  <c r="Q49" i="12" s="1"/>
  <c r="P136" i="12"/>
  <c r="P63" i="12"/>
  <c r="Q47" i="12" s="1"/>
  <c r="P66" i="12"/>
  <c r="Q50" i="12" s="1"/>
  <c r="P139" i="12"/>
  <c r="U137" i="12"/>
  <c r="U64" i="12"/>
  <c r="V64" i="12" s="1"/>
  <c r="C10" i="12"/>
  <c r="V48" i="12"/>
  <c r="O67" i="12"/>
  <c r="P45" i="12"/>
  <c r="T9" i="12"/>
  <c r="U7" i="12" s="1"/>
  <c r="Q139" i="12" l="1"/>
  <c r="Q66" i="12"/>
  <c r="R50" i="12" s="1"/>
  <c r="U135" i="12"/>
  <c r="U62" i="12"/>
  <c r="V62" i="12" s="1"/>
  <c r="C8" i="12"/>
  <c r="V46" i="12"/>
  <c r="W137" i="12"/>
  <c r="V137" i="12"/>
  <c r="P134" i="12"/>
  <c r="P140" i="12" s="1"/>
  <c r="P26" i="12" s="1"/>
  <c r="P51" i="12"/>
  <c r="P61" i="12"/>
  <c r="Q138" i="12"/>
  <c r="Q65" i="12"/>
  <c r="R49" i="12" s="1"/>
  <c r="U9" i="12"/>
  <c r="U10" i="12" s="1"/>
  <c r="Q136" i="12"/>
  <c r="Q63" i="12"/>
  <c r="R47" i="12" s="1"/>
  <c r="T10" i="12"/>
  <c r="V10" i="12" l="1"/>
  <c r="C40" i="12" s="1"/>
  <c r="P67" i="12"/>
  <c r="Q45" i="12"/>
  <c r="R139" i="12"/>
  <c r="R66" i="12"/>
  <c r="S50" i="12" s="1"/>
  <c r="R136" i="12"/>
  <c r="R63" i="12"/>
  <c r="S47" i="12" s="1"/>
  <c r="R138" i="12"/>
  <c r="R65" i="12"/>
  <c r="S49" i="12" s="1"/>
  <c r="W135" i="12"/>
  <c r="V135" i="12"/>
  <c r="S136" i="12" l="1"/>
  <c r="S63" i="12"/>
  <c r="T47" i="12" s="1"/>
  <c r="S138" i="12"/>
  <c r="S65" i="12"/>
  <c r="T49" i="12" s="1"/>
  <c r="S139" i="12"/>
  <c r="S66" i="12"/>
  <c r="T50" i="12" s="1"/>
  <c r="Q51" i="12"/>
  <c r="Q61" i="12"/>
  <c r="Q134" i="12"/>
  <c r="Q140" i="12" s="1"/>
  <c r="Q26" i="12" s="1"/>
  <c r="T139" i="12" l="1"/>
  <c r="T66" i="12"/>
  <c r="U50" i="12" s="1"/>
  <c r="T138" i="12"/>
  <c r="T65" i="12"/>
  <c r="U49" i="12" s="1"/>
  <c r="Q67" i="12"/>
  <c r="R45" i="12"/>
  <c r="T136" i="12"/>
  <c r="T63" i="12"/>
  <c r="U47" i="12" s="1"/>
  <c r="R134" i="12" l="1"/>
  <c r="R140" i="12" s="1"/>
  <c r="R26" i="12" s="1"/>
  <c r="R51" i="12"/>
  <c r="R61" i="12"/>
  <c r="U136" i="12"/>
  <c r="U63" i="12"/>
  <c r="V63" i="12" s="1"/>
  <c r="C9" i="12"/>
  <c r="V47" i="12"/>
  <c r="U65" i="12"/>
  <c r="V65" i="12" s="1"/>
  <c r="U138" i="12"/>
  <c r="C11" i="12"/>
  <c r="V49" i="12"/>
  <c r="U139" i="12"/>
  <c r="U66" i="12"/>
  <c r="V66" i="12" s="1"/>
  <c r="C12" i="12"/>
  <c r="V50" i="12"/>
  <c r="W138" i="12" l="1"/>
  <c r="V138" i="12"/>
  <c r="W139" i="12"/>
  <c r="V139" i="12"/>
  <c r="V136" i="12"/>
  <c r="W136" i="12"/>
  <c r="R67" i="12"/>
  <c r="S45" i="12"/>
  <c r="S134" i="12" l="1"/>
  <c r="S140" i="12" s="1"/>
  <c r="S26" i="12" s="1"/>
  <c r="S51" i="12"/>
  <c r="S61" i="12"/>
  <c r="S67" i="12" l="1"/>
  <c r="T45" i="12"/>
  <c r="T134" i="12" l="1"/>
  <c r="T140" i="12" s="1"/>
  <c r="T26" i="12" s="1"/>
  <c r="T51" i="12"/>
  <c r="T61" i="12"/>
  <c r="U45" i="12" l="1"/>
  <c r="T67" i="12"/>
  <c r="U134" i="12" l="1"/>
  <c r="U61" i="12"/>
  <c r="C7" i="12"/>
  <c r="U51" i="12"/>
  <c r="V45" i="12"/>
  <c r="V51" i="12" s="1"/>
  <c r="U67" i="12" l="1"/>
  <c r="V61" i="12"/>
  <c r="V67" i="12" s="1"/>
  <c r="U140" i="12"/>
  <c r="W134" i="12"/>
  <c r="V134" i="12"/>
  <c r="V140" i="12" s="1"/>
  <c r="C13" i="12"/>
  <c r="U26" i="12" l="1"/>
  <c r="W140" i="12"/>
  <c r="W26" i="12" l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I29" i="15" s="1"/>
  <c r="L29" i="15" s="1"/>
  <c r="X29" i="10"/>
  <c r="W29" i="10"/>
  <c r="U29" i="10"/>
  <c r="R29" i="10"/>
  <c r="T29" i="10" s="1"/>
  <c r="G29" i="10"/>
  <c r="D29" i="15" s="1"/>
  <c r="Y28" i="10"/>
  <c r="J28" i="10" s="1"/>
  <c r="L28" i="10" s="1"/>
  <c r="I28" i="15" s="1"/>
  <c r="L28" i="15" s="1"/>
  <c r="X28" i="10"/>
  <c r="W28" i="10"/>
  <c r="U28" i="10"/>
  <c r="R28" i="10"/>
  <c r="T28" i="10" s="1"/>
  <c r="G28" i="10"/>
  <c r="D28" i="15" s="1"/>
  <c r="Y27" i="10"/>
  <c r="J27" i="10" s="1"/>
  <c r="L27" i="10" s="1"/>
  <c r="I27" i="15" s="1"/>
  <c r="L27" i="15" s="1"/>
  <c r="X27" i="10"/>
  <c r="W27" i="10"/>
  <c r="U27" i="10"/>
  <c r="R27" i="10"/>
  <c r="T27" i="10" s="1"/>
  <c r="G27" i="10"/>
  <c r="D27" i="15" s="1"/>
  <c r="Y20" i="10"/>
  <c r="J20" i="10" s="1"/>
  <c r="L20" i="10" s="1"/>
  <c r="I20" i="15" s="1"/>
  <c r="L20" i="15" s="1"/>
  <c r="X20" i="10"/>
  <c r="W20" i="10"/>
  <c r="U20" i="10"/>
  <c r="R20" i="10"/>
  <c r="T20" i="10" s="1"/>
  <c r="G20" i="10"/>
  <c r="D20" i="15" s="1"/>
  <c r="Y19" i="10"/>
  <c r="J19" i="10" s="1"/>
  <c r="L19" i="10" s="1"/>
  <c r="I19" i="15" s="1"/>
  <c r="L19" i="15" s="1"/>
  <c r="X19" i="10"/>
  <c r="W19" i="10"/>
  <c r="U19" i="10"/>
  <c r="R19" i="10"/>
  <c r="T19" i="10" s="1"/>
  <c r="G19" i="10"/>
  <c r="D19" i="15" s="1"/>
  <c r="Y18" i="10"/>
  <c r="J18" i="10" s="1"/>
  <c r="L18" i="10" s="1"/>
  <c r="I18" i="15" s="1"/>
  <c r="L18" i="15" s="1"/>
  <c r="X18" i="10"/>
  <c r="W18" i="10"/>
  <c r="U18" i="10"/>
  <c r="R18" i="10"/>
  <c r="T18" i="10" s="1"/>
  <c r="G18" i="10"/>
  <c r="D18" i="15" s="1"/>
  <c r="Y17" i="10"/>
  <c r="J17" i="10" s="1"/>
  <c r="L17" i="10" s="1"/>
  <c r="I17" i="15" s="1"/>
  <c r="L17" i="15" s="1"/>
  <c r="X17" i="10"/>
  <c r="W17" i="10"/>
  <c r="U17" i="10"/>
  <c r="R17" i="10"/>
  <c r="T17" i="10" s="1"/>
  <c r="G17" i="10"/>
  <c r="D17" i="15" s="1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D29" i="14" s="1"/>
  <c r="Y28" i="9"/>
  <c r="X28" i="9"/>
  <c r="W28" i="9"/>
  <c r="U28" i="9"/>
  <c r="R28" i="9"/>
  <c r="T28" i="9" s="1"/>
  <c r="G28" i="9"/>
  <c r="D28" i="14" s="1"/>
  <c r="Y27" i="9"/>
  <c r="X27" i="9"/>
  <c r="W27" i="9"/>
  <c r="U27" i="9"/>
  <c r="R27" i="9"/>
  <c r="T27" i="9" s="1"/>
  <c r="G27" i="9"/>
  <c r="D27" i="14" s="1"/>
  <c r="R26" i="9"/>
  <c r="T26" i="9" s="1"/>
  <c r="Y25" i="9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D20" i="14" s="1"/>
  <c r="Y19" i="9"/>
  <c r="X19" i="9"/>
  <c r="W19" i="9"/>
  <c r="U19" i="9"/>
  <c r="R19" i="9"/>
  <c r="T19" i="9" s="1"/>
  <c r="G19" i="9"/>
  <c r="D19" i="14" s="1"/>
  <c r="Y18" i="9"/>
  <c r="X18" i="9"/>
  <c r="W18" i="9"/>
  <c r="U18" i="9"/>
  <c r="R18" i="9"/>
  <c r="T18" i="9" s="1"/>
  <c r="G18" i="9"/>
  <c r="D18" i="14" s="1"/>
  <c r="Y17" i="9"/>
  <c r="X17" i="9"/>
  <c r="W17" i="9"/>
  <c r="U17" i="9"/>
  <c r="R17" i="9"/>
  <c r="T17" i="9" s="1"/>
  <c r="G17" i="9"/>
  <c r="D17" i="14" s="1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R17" i="15" l="1"/>
  <c r="G17" i="15"/>
  <c r="G17" i="14"/>
  <c r="R17" i="14"/>
  <c r="R28" i="14"/>
  <c r="T28" i="14" s="1"/>
  <c r="V28" i="14" s="1"/>
  <c r="G28" i="14"/>
  <c r="R27" i="15"/>
  <c r="T27" i="15" s="1"/>
  <c r="V27" i="15" s="1"/>
  <c r="G27" i="15"/>
  <c r="M27" i="15" s="1"/>
  <c r="R27" i="14"/>
  <c r="T27" i="14" s="1"/>
  <c r="V27" i="14" s="1"/>
  <c r="G27" i="14"/>
  <c r="R20" i="15"/>
  <c r="T20" i="15" s="1"/>
  <c r="V20" i="15" s="1"/>
  <c r="G20" i="15"/>
  <c r="M20" i="15" s="1"/>
  <c r="R20" i="14"/>
  <c r="T20" i="14" s="1"/>
  <c r="V20" i="14" s="1"/>
  <c r="V20" i="13" s="1"/>
  <c r="G20" i="14"/>
  <c r="R18" i="14"/>
  <c r="T18" i="14" s="1"/>
  <c r="V18" i="14" s="1"/>
  <c r="G18" i="14"/>
  <c r="G29" i="15"/>
  <c r="M29" i="15" s="1"/>
  <c r="R29" i="15"/>
  <c r="T29" i="15" s="1"/>
  <c r="V29" i="15" s="1"/>
  <c r="G19" i="14"/>
  <c r="R19" i="14"/>
  <c r="T19" i="14" s="1"/>
  <c r="V19" i="14" s="1"/>
  <c r="R19" i="15"/>
  <c r="T19" i="15" s="1"/>
  <c r="V19" i="15" s="1"/>
  <c r="G19" i="15"/>
  <c r="M19" i="15" s="1"/>
  <c r="R29" i="14"/>
  <c r="T29" i="14" s="1"/>
  <c r="V29" i="14" s="1"/>
  <c r="V29" i="13" s="1"/>
  <c r="G29" i="14"/>
  <c r="G18" i="15"/>
  <c r="M18" i="15" s="1"/>
  <c r="R18" i="15"/>
  <c r="T18" i="15" s="1"/>
  <c r="V18" i="15" s="1"/>
  <c r="R28" i="15"/>
  <c r="T28" i="15" s="1"/>
  <c r="V28" i="15" s="1"/>
  <c r="G28" i="15"/>
  <c r="M28" i="15" s="1"/>
  <c r="V36" i="8"/>
  <c r="V42" i="8"/>
  <c r="V32" i="8"/>
  <c r="V34" i="8"/>
  <c r="V39" i="8"/>
  <c r="V43" i="8"/>
  <c r="V44" i="8"/>
  <c r="V31" i="8"/>
  <c r="V33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I14" i="13" s="1"/>
  <c r="V33" i="9"/>
  <c r="V37" i="9"/>
  <c r="V41" i="9"/>
  <c r="V45" i="9"/>
  <c r="G17" i="8"/>
  <c r="D17" i="13" s="1"/>
  <c r="G45" i="8"/>
  <c r="D45" i="13" s="1"/>
  <c r="V31" i="9"/>
  <c r="V35" i="9"/>
  <c r="V39" i="9"/>
  <c r="V43" i="9"/>
  <c r="T46" i="11"/>
  <c r="V12" i="11"/>
  <c r="V13" i="8"/>
  <c r="Y13" i="8" s="1"/>
  <c r="J13" i="8" s="1"/>
  <c r="L13" i="8" s="1"/>
  <c r="I13" i="13" s="1"/>
  <c r="W34" i="8"/>
  <c r="G15" i="8"/>
  <c r="D15" i="13" s="1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I19" i="13" s="1"/>
  <c r="L19" i="13" s="1"/>
  <c r="M31" i="10"/>
  <c r="J13" i="9"/>
  <c r="L13" i="9" s="1"/>
  <c r="M13" i="9" s="1"/>
  <c r="J29" i="9"/>
  <c r="L29" i="9" s="1"/>
  <c r="Y29" i="8"/>
  <c r="J29" i="8" s="1"/>
  <c r="L29" i="8" s="1"/>
  <c r="I29" i="13" s="1"/>
  <c r="L29" i="13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I18" i="13" s="1"/>
  <c r="L18" i="13" s="1"/>
  <c r="V20" i="9"/>
  <c r="J20" i="9"/>
  <c r="L20" i="9" s="1"/>
  <c r="Y20" i="8"/>
  <c r="J20" i="8" s="1"/>
  <c r="L20" i="8" s="1"/>
  <c r="I20" i="13" s="1"/>
  <c r="L20" i="13" s="1"/>
  <c r="J12" i="9"/>
  <c r="L12" i="9" s="1"/>
  <c r="M12" i="9" s="1"/>
  <c r="J28" i="9"/>
  <c r="L28" i="9" s="1"/>
  <c r="Y28" i="8"/>
  <c r="J28" i="8" s="1"/>
  <c r="L28" i="8" s="1"/>
  <c r="I28" i="13" s="1"/>
  <c r="L28" i="13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I17" i="13" s="1"/>
  <c r="L17" i="13" s="1"/>
  <c r="V19" i="9"/>
  <c r="M33" i="10"/>
  <c r="J15" i="9"/>
  <c r="L15" i="9" s="1"/>
  <c r="M15" i="9" s="1"/>
  <c r="J27" i="9"/>
  <c r="L27" i="9" s="1"/>
  <c r="Y27" i="8"/>
  <c r="J27" i="8" s="1"/>
  <c r="L27" i="8" s="1"/>
  <c r="I27" i="13" s="1"/>
  <c r="L27" i="13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I25" i="14" s="1"/>
  <c r="L25" i="14" s="1"/>
  <c r="M36" i="10"/>
  <c r="M35" i="10"/>
  <c r="M45" i="10"/>
  <c r="M19" i="10"/>
  <c r="W36" i="8"/>
  <c r="X43" i="8"/>
  <c r="U45" i="8"/>
  <c r="V45" i="8" s="1"/>
  <c r="X13" i="8"/>
  <c r="G44" i="8"/>
  <c r="D44" i="13" s="1"/>
  <c r="H22" i="9"/>
  <c r="W22" i="9" s="1"/>
  <c r="X22" i="9" s="1"/>
  <c r="H24" i="9"/>
  <c r="W24" i="9" s="1"/>
  <c r="G27" i="8"/>
  <c r="D27" i="13" s="1"/>
  <c r="G29" i="8"/>
  <c r="D29" i="13" s="1"/>
  <c r="X20" i="8"/>
  <c r="G28" i="8"/>
  <c r="D28" i="13" s="1"/>
  <c r="G31" i="8"/>
  <c r="D31" i="13" s="1"/>
  <c r="G41" i="8"/>
  <c r="D41" i="13" s="1"/>
  <c r="W32" i="8"/>
  <c r="X32" i="8" s="1"/>
  <c r="W31" i="8"/>
  <c r="H23" i="9"/>
  <c r="W23" i="9" s="1"/>
  <c r="X23" i="9" s="1"/>
  <c r="G18" i="8"/>
  <c r="D18" i="13" s="1"/>
  <c r="R29" i="8"/>
  <c r="T29" i="8" s="1"/>
  <c r="X31" i="8"/>
  <c r="W38" i="8"/>
  <c r="X27" i="8"/>
  <c r="X41" i="8"/>
  <c r="X15" i="8"/>
  <c r="G20" i="8"/>
  <c r="D20" i="13" s="1"/>
  <c r="X28" i="8"/>
  <c r="W37" i="8"/>
  <c r="G43" i="8"/>
  <c r="D43" i="13" s="1"/>
  <c r="M43" i="10"/>
  <c r="M38" i="10"/>
  <c r="M29" i="10"/>
  <c r="M18" i="10"/>
  <c r="X18" i="8"/>
  <c r="U15" i="8"/>
  <c r="V15" i="8" s="1"/>
  <c r="Y15" i="8" s="1"/>
  <c r="J15" i="8" s="1"/>
  <c r="L15" i="8" s="1"/>
  <c r="I15" i="13" s="1"/>
  <c r="G40" i="8"/>
  <c r="D40" i="13" s="1"/>
  <c r="R40" i="8"/>
  <c r="T40" i="8" s="1"/>
  <c r="D46" i="8"/>
  <c r="G12" i="8"/>
  <c r="D12" i="13" s="1"/>
  <c r="H26" i="10"/>
  <c r="F46" i="8"/>
  <c r="G13" i="8"/>
  <c r="D13" i="13" s="1"/>
  <c r="G14" i="8"/>
  <c r="D14" i="13" s="1"/>
  <c r="W19" i="8"/>
  <c r="H21" i="9"/>
  <c r="H21" i="10"/>
  <c r="X21" i="8"/>
  <c r="R25" i="8"/>
  <c r="T25" i="8" s="1"/>
  <c r="W26" i="8"/>
  <c r="X26" i="8" s="1"/>
  <c r="X29" i="8"/>
  <c r="W29" i="8"/>
  <c r="X19" i="8"/>
  <c r="G19" i="8"/>
  <c r="D19" i="13" s="1"/>
  <c r="G38" i="8"/>
  <c r="D38" i="13" s="1"/>
  <c r="X40" i="8"/>
  <c r="W40" i="8"/>
  <c r="H26" i="9"/>
  <c r="W18" i="8"/>
  <c r="G36" i="8"/>
  <c r="D36" i="13" s="1"/>
  <c r="U37" i="8"/>
  <c r="V37" i="8" s="1"/>
  <c r="G37" i="8"/>
  <c r="D37" i="13" s="1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D33" i="13" s="1"/>
  <c r="X37" i="8"/>
  <c r="R38" i="8"/>
  <c r="T38" i="8" s="1"/>
  <c r="W39" i="8"/>
  <c r="G47" i="10"/>
  <c r="D47" i="15" s="1"/>
  <c r="G47" i="15" s="1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D32" i="13" s="1"/>
  <c r="G39" i="8"/>
  <c r="D39" i="13" s="1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D34" i="13" s="1"/>
  <c r="X45" i="8"/>
  <c r="M40" i="10"/>
  <c r="M44" i="10"/>
  <c r="M37" i="10"/>
  <c r="X38" i="8"/>
  <c r="G42" i="8"/>
  <c r="D42" i="13" s="1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V19" i="13" l="1"/>
  <c r="M27" i="9"/>
  <c r="I27" i="14"/>
  <c r="L27" i="14" s="1"/>
  <c r="M27" i="14" s="1"/>
  <c r="M18" i="9"/>
  <c r="I18" i="14"/>
  <c r="L18" i="14" s="1"/>
  <c r="M18" i="14" s="1"/>
  <c r="M19" i="9"/>
  <c r="I19" i="14"/>
  <c r="L19" i="14" s="1"/>
  <c r="M19" i="14" s="1"/>
  <c r="V28" i="13"/>
  <c r="M28" i="9"/>
  <c r="I28" i="14"/>
  <c r="L28" i="14" s="1"/>
  <c r="M28" i="14" s="1"/>
  <c r="M17" i="9"/>
  <c r="I17" i="14"/>
  <c r="M20" i="9"/>
  <c r="I20" i="14"/>
  <c r="L20" i="14" s="1"/>
  <c r="M20" i="14" s="1"/>
  <c r="M29" i="9"/>
  <c r="I29" i="14"/>
  <c r="L29" i="14" s="1"/>
  <c r="M29" i="14" s="1"/>
  <c r="V27" i="13"/>
  <c r="T17" i="15"/>
  <c r="R42" i="13"/>
  <c r="T42" i="13" s="1"/>
  <c r="V42" i="13" s="1"/>
  <c r="Y42" i="13" s="1"/>
  <c r="J42" i="13" s="1"/>
  <c r="L42" i="13" s="1"/>
  <c r="G42" i="13"/>
  <c r="G33" i="13"/>
  <c r="R33" i="13"/>
  <c r="T33" i="13" s="1"/>
  <c r="Y33" i="13" s="1"/>
  <c r="J33" i="13" s="1"/>
  <c r="G12" i="13"/>
  <c r="R12" i="13"/>
  <c r="G41" i="13"/>
  <c r="R41" i="13"/>
  <c r="T41" i="13" s="1"/>
  <c r="V41" i="13" s="1"/>
  <c r="Y41" i="13" s="1"/>
  <c r="J41" i="13" s="1"/>
  <c r="L41" i="13" s="1"/>
  <c r="R44" i="13"/>
  <c r="T44" i="13" s="1"/>
  <c r="V44" i="13" s="1"/>
  <c r="Y44" i="13" s="1"/>
  <c r="J44" i="13" s="1"/>
  <c r="L44" i="13" s="1"/>
  <c r="G44" i="13"/>
  <c r="G32" i="13"/>
  <c r="R32" i="13"/>
  <c r="T32" i="13" s="1"/>
  <c r="Y32" i="13" s="1"/>
  <c r="J32" i="13" s="1"/>
  <c r="R37" i="13"/>
  <c r="T37" i="13" s="1"/>
  <c r="V37" i="13" s="1"/>
  <c r="Y37" i="13" s="1"/>
  <c r="J37" i="13" s="1"/>
  <c r="G37" i="13"/>
  <c r="G19" i="13"/>
  <c r="M19" i="13" s="1"/>
  <c r="R19" i="13"/>
  <c r="T19" i="13" s="1"/>
  <c r="G43" i="13"/>
  <c r="R43" i="13"/>
  <c r="T43" i="13" s="1"/>
  <c r="V43" i="13" s="1"/>
  <c r="Y43" i="13" s="1"/>
  <c r="J43" i="13" s="1"/>
  <c r="L43" i="13" s="1"/>
  <c r="G28" i="13"/>
  <c r="M28" i="13" s="1"/>
  <c r="R28" i="13"/>
  <c r="T28" i="13" s="1"/>
  <c r="V18" i="13"/>
  <c r="T17" i="14"/>
  <c r="G38" i="13"/>
  <c r="R38" i="13"/>
  <c r="T38" i="13" s="1"/>
  <c r="V38" i="13" s="1"/>
  <c r="Y38" i="13" s="1"/>
  <c r="J38" i="13" s="1"/>
  <c r="L38" i="13" s="1"/>
  <c r="G31" i="13"/>
  <c r="R31" i="13"/>
  <c r="T31" i="13" s="1"/>
  <c r="V31" i="13" s="1"/>
  <c r="Y31" i="13" s="1"/>
  <c r="J31" i="13" s="1"/>
  <c r="G40" i="13"/>
  <c r="R40" i="13"/>
  <c r="T40" i="13" s="1"/>
  <c r="V40" i="13" s="1"/>
  <c r="Y40" i="13" s="1"/>
  <c r="J40" i="13" s="1"/>
  <c r="L40" i="13" s="1"/>
  <c r="G36" i="13"/>
  <c r="R36" i="13"/>
  <c r="T36" i="13" s="1"/>
  <c r="V36" i="13" s="1"/>
  <c r="Y36" i="13" s="1"/>
  <c r="J36" i="13" s="1"/>
  <c r="G14" i="13"/>
  <c r="R14" i="13"/>
  <c r="T14" i="13" s="1"/>
  <c r="Y14" i="13" s="1"/>
  <c r="J14" i="13" s="1"/>
  <c r="L14" i="13" s="1"/>
  <c r="G18" i="13"/>
  <c r="M18" i="13" s="1"/>
  <c r="R18" i="13"/>
  <c r="T18" i="13" s="1"/>
  <c r="G29" i="13"/>
  <c r="M29" i="13" s="1"/>
  <c r="R29" i="13"/>
  <c r="T29" i="13" s="1"/>
  <c r="G15" i="13"/>
  <c r="R15" i="13"/>
  <c r="T15" i="13" s="1"/>
  <c r="V15" i="13" s="1"/>
  <c r="Y15" i="13" s="1"/>
  <c r="J15" i="13" s="1"/>
  <c r="L15" i="13" s="1"/>
  <c r="G34" i="13"/>
  <c r="R34" i="13"/>
  <c r="T34" i="13" s="1"/>
  <c r="V34" i="13" s="1"/>
  <c r="Y34" i="13" s="1"/>
  <c r="J34" i="13" s="1"/>
  <c r="G17" i="13"/>
  <c r="M17" i="13" s="1"/>
  <c r="R17" i="13"/>
  <c r="T17" i="13" s="1"/>
  <c r="G39" i="13"/>
  <c r="R39" i="13"/>
  <c r="T39" i="13" s="1"/>
  <c r="V39" i="13" s="1"/>
  <c r="Y39" i="13" s="1"/>
  <c r="J39" i="13" s="1"/>
  <c r="L39" i="13" s="1"/>
  <c r="R13" i="13"/>
  <c r="T13" i="13" s="1"/>
  <c r="V13" i="13" s="1"/>
  <c r="Y13" i="13" s="1"/>
  <c r="J13" i="13" s="1"/>
  <c r="L13" i="13" s="1"/>
  <c r="G13" i="13"/>
  <c r="R20" i="13"/>
  <c r="T20" i="13" s="1"/>
  <c r="G20" i="13"/>
  <c r="M20" i="13" s="1"/>
  <c r="G27" i="13"/>
  <c r="M27" i="13" s="1"/>
  <c r="R27" i="13"/>
  <c r="T27" i="13" s="1"/>
  <c r="G45" i="13"/>
  <c r="R45" i="13"/>
  <c r="T45" i="13" s="1"/>
  <c r="V45" i="13" s="1"/>
  <c r="Y45" i="13" s="1"/>
  <c r="J45" i="13" s="1"/>
  <c r="L45" i="13" s="1"/>
  <c r="M17" i="15"/>
  <c r="V40" i="8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Y34" i="8"/>
  <c r="J34" i="8" s="1"/>
  <c r="L34" i="8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X24" i="9"/>
  <c r="Y32" i="8"/>
  <c r="J32" i="8" s="1"/>
  <c r="L32" i="8" s="1"/>
  <c r="M13" i="8"/>
  <c r="Y37" i="8"/>
  <c r="J37" i="8" s="1"/>
  <c r="L37" i="8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L17" i="14" l="1"/>
  <c r="M17" i="14" s="1"/>
  <c r="M34" i="8"/>
  <c r="I34" i="13"/>
  <c r="L34" i="13" s="1"/>
  <c r="M34" i="13" s="1"/>
  <c r="M38" i="13"/>
  <c r="M41" i="13"/>
  <c r="L36" i="13"/>
  <c r="M36" i="13" s="1"/>
  <c r="M32" i="8"/>
  <c r="I32" i="13"/>
  <c r="L32" i="13" s="1"/>
  <c r="M32" i="13" s="1"/>
  <c r="M31" i="8"/>
  <c r="I31" i="13"/>
  <c r="L31" i="13" s="1"/>
  <c r="M31" i="13" s="1"/>
  <c r="M36" i="8"/>
  <c r="I36" i="13"/>
  <c r="M37" i="8"/>
  <c r="I37" i="13"/>
  <c r="L37" i="13" s="1"/>
  <c r="M37" i="13" s="1"/>
  <c r="M43" i="13"/>
  <c r="M14" i="13"/>
  <c r="M42" i="13"/>
  <c r="T12" i="13"/>
  <c r="M13" i="13"/>
  <c r="M40" i="13"/>
  <c r="M44" i="13"/>
  <c r="V17" i="15"/>
  <c r="M45" i="13"/>
  <c r="M39" i="13"/>
  <c r="M15" i="13"/>
  <c r="V17" i="14"/>
  <c r="Y46" i="11"/>
  <c r="J12" i="11"/>
  <c r="Y33" i="8"/>
  <c r="J33" i="8" s="1"/>
  <c r="L33" i="8" s="1"/>
  <c r="M12" i="10"/>
  <c r="R46" i="10"/>
  <c r="T46" i="8"/>
  <c r="T46" i="10"/>
  <c r="M33" i="8" l="1"/>
  <c r="I33" i="13"/>
  <c r="L33" i="13" s="1"/>
  <c r="M33" i="13" s="1"/>
  <c r="V17" i="13"/>
  <c r="V12" i="13"/>
  <c r="Y12" i="13" s="1"/>
  <c r="J12" i="13" s="1"/>
  <c r="J46" i="11"/>
  <c r="J49" i="11" s="1"/>
  <c r="J51" i="11" s="1"/>
  <c r="J59" i="11" s="1"/>
  <c r="L12" i="11"/>
  <c r="L46" i="11" l="1"/>
  <c r="I12" i="8"/>
  <c r="M12" i="11"/>
  <c r="M46" i="11" s="1"/>
  <c r="M49" i="11" s="1"/>
  <c r="L49" i="11" l="1"/>
  <c r="I46" i="8"/>
  <c r="L12" i="8"/>
  <c r="M12" i="8" l="1"/>
  <c r="I12" i="13"/>
  <c r="L12" i="13" s="1"/>
  <c r="M12" i="13" s="1"/>
  <c r="I49" i="8"/>
  <c r="E49" i="11" l="1"/>
  <c r="G47" i="11" l="1"/>
  <c r="G49" i="11" s="1"/>
  <c r="D49" i="11"/>
  <c r="D49" i="8" l="1"/>
  <c r="G48" i="8" l="1"/>
  <c r="D48" i="13" l="1"/>
  <c r="G48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20" i="12"/>
  <c r="M113" i="12"/>
  <c r="M186" i="12"/>
  <c r="M103" i="12"/>
  <c r="L36" i="12"/>
  <c r="O188" i="12" l="1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Q20" i="12"/>
  <c r="S187" i="12"/>
  <c r="S114" i="12"/>
  <c r="T98" i="12" s="1"/>
  <c r="R115" i="12"/>
  <c r="S99" i="12" s="1"/>
  <c r="R188" i="12"/>
  <c r="T187" i="12" l="1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U21" i="9" l="1"/>
  <c r="G21" i="9"/>
  <c r="E46" i="9"/>
  <c r="E49" i="9" s="1"/>
  <c r="U22" i="9"/>
  <c r="V22" i="9" s="1"/>
  <c r="G22" i="9"/>
  <c r="G26" i="9"/>
  <c r="U26" i="9"/>
  <c r="V26" i="9" s="1"/>
  <c r="U25" i="9"/>
  <c r="V25" i="9" s="1"/>
  <c r="G25" i="9"/>
  <c r="G24" i="9"/>
  <c r="U24" i="9"/>
  <c r="V24" i="9" s="1"/>
  <c r="G35" i="8"/>
  <c r="U35" i="8"/>
  <c r="G23" i="9"/>
  <c r="U23" i="9"/>
  <c r="V23" i="9" s="1"/>
  <c r="V35" i="8" l="1"/>
  <c r="Y35" i="8" s="1"/>
  <c r="J35" i="8" s="1"/>
  <c r="L35" i="8" s="1"/>
  <c r="D21" i="14"/>
  <c r="G46" i="9"/>
  <c r="G49" i="9" s="1"/>
  <c r="D26" i="14"/>
  <c r="Y26" i="9"/>
  <c r="Y23" i="9"/>
  <c r="V21" i="9"/>
  <c r="U46" i="9"/>
  <c r="D23" i="14"/>
  <c r="D22" i="14"/>
  <c r="D24" i="14"/>
  <c r="Y22" i="9"/>
  <c r="D35" i="13"/>
  <c r="Y24" i="9"/>
  <c r="D25" i="14"/>
  <c r="M25" i="9"/>
  <c r="M35" i="8" l="1"/>
  <c r="I35" i="13"/>
  <c r="G21" i="14"/>
  <c r="D46" i="14"/>
  <c r="D49" i="14" s="1"/>
  <c r="R21" i="14"/>
  <c r="R24" i="14"/>
  <c r="T24" i="14" s="1"/>
  <c r="V24" i="14" s="1"/>
  <c r="G24" i="14"/>
  <c r="J22" i="9"/>
  <c r="L22" i="9" s="1"/>
  <c r="J26" i="9"/>
  <c r="L26" i="9" s="1"/>
  <c r="G25" i="14"/>
  <c r="M25" i="14" s="1"/>
  <c r="R25" i="14"/>
  <c r="T25" i="14" s="1"/>
  <c r="V25" i="14" s="1"/>
  <c r="G23" i="14"/>
  <c r="R23" i="14"/>
  <c r="T23" i="14" s="1"/>
  <c r="V23" i="14" s="1"/>
  <c r="J24" i="9"/>
  <c r="L24" i="9" s="1"/>
  <c r="Y21" i="9"/>
  <c r="V46" i="9"/>
  <c r="G35" i="13"/>
  <c r="R35" i="13"/>
  <c r="T35" i="13" s="1"/>
  <c r="Y35" i="13" s="1"/>
  <c r="J35" i="13" s="1"/>
  <c r="L35" i="13" s="1"/>
  <c r="R22" i="14"/>
  <c r="T22" i="14" s="1"/>
  <c r="V22" i="14" s="1"/>
  <c r="G22" i="14"/>
  <c r="J23" i="9"/>
  <c r="L23" i="9" s="1"/>
  <c r="G26" i="14"/>
  <c r="R26" i="14"/>
  <c r="T26" i="14" s="1"/>
  <c r="V26" i="14" s="1"/>
  <c r="M35" i="13" l="1"/>
  <c r="M22" i="9"/>
  <c r="I22" i="14"/>
  <c r="M23" i="9"/>
  <c r="I23" i="14"/>
  <c r="M24" i="9"/>
  <c r="I24" i="14"/>
  <c r="M26" i="9"/>
  <c r="I26" i="14"/>
  <c r="Y23" i="14"/>
  <c r="J21" i="9"/>
  <c r="Y46" i="9"/>
  <c r="G46" i="14"/>
  <c r="G49" i="14" s="1"/>
  <c r="Y22" i="14"/>
  <c r="T21" i="14"/>
  <c r="V21" i="14" s="1"/>
  <c r="R46" i="14"/>
  <c r="Y26" i="14"/>
  <c r="Y24" i="14"/>
  <c r="J22" i="14" l="1"/>
  <c r="L22" i="14" s="1"/>
  <c r="M22" i="14" s="1"/>
  <c r="J46" i="9"/>
  <c r="J49" i="9" s="1"/>
  <c r="J51" i="9" s="1"/>
  <c r="J59" i="9" s="1"/>
  <c r="L21" i="9"/>
  <c r="I21" i="14" s="1"/>
  <c r="I46" i="14" s="1"/>
  <c r="I49" i="14" s="1"/>
  <c r="T46" i="14"/>
  <c r="J24" i="14"/>
  <c r="L24" i="14" s="1"/>
  <c r="M24" i="14" s="1"/>
  <c r="J26" i="14"/>
  <c r="L26" i="14" s="1"/>
  <c r="M26" i="14" s="1"/>
  <c r="J23" i="14"/>
  <c r="L23" i="14" s="1"/>
  <c r="M23" i="14" s="1"/>
  <c r="Y21" i="14" l="1"/>
  <c r="V46" i="14"/>
  <c r="L46" i="9"/>
  <c r="L49" i="9" s="1"/>
  <c r="M21" i="9"/>
  <c r="M46" i="9" s="1"/>
  <c r="M49" i="9" s="1"/>
  <c r="J21" i="14" l="1"/>
  <c r="Y46" i="14"/>
  <c r="L21" i="14" l="1"/>
  <c r="J46" i="14"/>
  <c r="J49" i="14" s="1"/>
  <c r="J51" i="14" s="1"/>
  <c r="J59" i="14" s="1"/>
  <c r="L46" i="14" l="1"/>
  <c r="L49" i="14" s="1"/>
  <c r="M21" i="14"/>
  <c r="M46" i="14" s="1"/>
  <c r="M49" i="14" s="1"/>
  <c r="F49" i="13" l="1"/>
  <c r="U25" i="10" l="1"/>
  <c r="G25" i="10"/>
  <c r="G21" i="10"/>
  <c r="U21" i="10"/>
  <c r="E46" i="10"/>
  <c r="E49" i="10" s="1"/>
  <c r="U26" i="10"/>
  <c r="G26" i="10"/>
  <c r="U24" i="10"/>
  <c r="G24" i="10"/>
  <c r="G22" i="10"/>
  <c r="U22" i="10"/>
  <c r="G23" i="10"/>
  <c r="U23" i="10"/>
  <c r="D21" i="15" l="1"/>
  <c r="G46" i="10"/>
  <c r="G49" i="10" s="1"/>
  <c r="U25" i="8"/>
  <c r="G25" i="8"/>
  <c r="G26" i="8"/>
  <c r="D26" i="13" s="1"/>
  <c r="U26" i="8"/>
  <c r="E46" i="8"/>
  <c r="E49" i="8" s="1"/>
  <c r="G22" i="8"/>
  <c r="D22" i="13" s="1"/>
  <c r="U22" i="8"/>
  <c r="U23" i="8"/>
  <c r="G23" i="8"/>
  <c r="D23" i="13" s="1"/>
  <c r="U24" i="8"/>
  <c r="G24" i="8"/>
  <c r="D24" i="13" s="1"/>
  <c r="D26" i="15"/>
  <c r="R26" i="15" s="1"/>
  <c r="T26" i="15" s="1"/>
  <c r="D22" i="15"/>
  <c r="R22" i="15" s="1"/>
  <c r="T22" i="15" s="1"/>
  <c r="U21" i="8"/>
  <c r="U46" i="8" s="1"/>
  <c r="G21" i="8"/>
  <c r="D25" i="15"/>
  <c r="R25" i="15" s="1"/>
  <c r="T25" i="15" s="1"/>
  <c r="D24" i="15"/>
  <c r="R24" i="15" s="1"/>
  <c r="T24" i="15" s="1"/>
  <c r="D23" i="15"/>
  <c r="R23" i="15" s="1"/>
  <c r="T23" i="15" s="1"/>
  <c r="U46" i="10"/>
  <c r="R24" i="13" l="1"/>
  <c r="T24" i="13" s="1"/>
  <c r="G24" i="13"/>
  <c r="G26" i="13"/>
  <c r="R26" i="13"/>
  <c r="T26" i="13" s="1"/>
  <c r="D25" i="13"/>
  <c r="G23" i="13"/>
  <c r="R23" i="13"/>
  <c r="T23" i="13" s="1"/>
  <c r="D21" i="13"/>
  <c r="G46" i="8"/>
  <c r="R22" i="13"/>
  <c r="T22" i="13" s="1"/>
  <c r="G22" i="13"/>
  <c r="D46" i="15"/>
  <c r="D49" i="15" s="1"/>
  <c r="R21" i="15"/>
  <c r="G47" i="8" l="1"/>
  <c r="D47" i="13" s="1"/>
  <c r="G47" i="13" s="1"/>
  <c r="F49" i="8"/>
  <c r="G25" i="13"/>
  <c r="R25" i="13"/>
  <c r="T25" i="13" s="1"/>
  <c r="D46" i="13"/>
  <c r="R21" i="13"/>
  <c r="G21" i="13"/>
  <c r="G46" i="13" s="1"/>
  <c r="T21" i="15"/>
  <c r="T46" i="15" s="1"/>
  <c r="R46" i="15"/>
  <c r="G49" i="8" l="1"/>
  <c r="D49" i="13"/>
  <c r="T21" i="13"/>
  <c r="T46" i="13" s="1"/>
  <c r="R46" i="13"/>
  <c r="G49" i="13"/>
  <c r="Y26" i="10" l="1"/>
  <c r="V26" i="8"/>
  <c r="J92" i="12" l="1"/>
  <c r="J165" i="12"/>
  <c r="J26" i="10"/>
  <c r="L26" i="10" s="1"/>
  <c r="I26" i="15" s="1"/>
  <c r="Y26" i="8"/>
  <c r="J26" i="8" s="1"/>
  <c r="L26" i="8" s="1"/>
  <c r="M26" i="8" l="1"/>
  <c r="I26" i="13"/>
  <c r="Y23" i="10"/>
  <c r="V23" i="8"/>
  <c r="M26" i="10"/>
  <c r="K76" i="12"/>
  <c r="J89" i="12" l="1"/>
  <c r="J162" i="12"/>
  <c r="K165" i="12"/>
  <c r="K92" i="12"/>
  <c r="J23" i="10"/>
  <c r="L23" i="10" s="1"/>
  <c r="I23" i="15" s="1"/>
  <c r="Y23" i="8"/>
  <c r="J23" i="8" s="1"/>
  <c r="L23" i="8" s="1"/>
  <c r="Y25" i="10"/>
  <c r="V25" i="8"/>
  <c r="Y25" i="8" l="1"/>
  <c r="J25" i="8" s="1"/>
  <c r="L25" i="8" s="1"/>
  <c r="J25" i="10"/>
  <c r="L25" i="10" s="1"/>
  <c r="I25" i="15" s="1"/>
  <c r="L76" i="12"/>
  <c r="M23" i="8"/>
  <c r="I23" i="13"/>
  <c r="M23" i="10"/>
  <c r="J91" i="12"/>
  <c r="J164" i="12"/>
  <c r="K73" i="12"/>
  <c r="K162" i="12" l="1"/>
  <c r="K89" i="12"/>
  <c r="Y24" i="10"/>
  <c r="V24" i="8"/>
  <c r="K75" i="12"/>
  <c r="L92" i="12"/>
  <c r="L165" i="12"/>
  <c r="M25" i="10"/>
  <c r="I25" i="13"/>
  <c r="M25" i="8"/>
  <c r="K91" i="12" l="1"/>
  <c r="K164" i="12"/>
  <c r="J90" i="12"/>
  <c r="J163" i="12"/>
  <c r="J24" i="10"/>
  <c r="L24" i="10" s="1"/>
  <c r="I24" i="15" s="1"/>
  <c r="Y24" i="8"/>
  <c r="J24" i="8" s="1"/>
  <c r="L24" i="8" s="1"/>
  <c r="M76" i="12"/>
  <c r="L73" i="12"/>
  <c r="M24" i="8" l="1"/>
  <c r="I24" i="13"/>
  <c r="L89" i="12"/>
  <c r="L162" i="12"/>
  <c r="M24" i="10"/>
  <c r="M92" i="12"/>
  <c r="M165" i="12"/>
  <c r="K74" i="12"/>
  <c r="L75" i="12"/>
  <c r="K163" i="12" l="1"/>
  <c r="K90" i="12"/>
  <c r="N76" i="12"/>
  <c r="M73" i="12"/>
  <c r="Y21" i="10"/>
  <c r="V21" i="8"/>
  <c r="L91" i="12"/>
  <c r="L164" i="12"/>
  <c r="M162" i="12" l="1"/>
  <c r="M89" i="12"/>
  <c r="N92" i="12"/>
  <c r="N165" i="12"/>
  <c r="J21" i="10"/>
  <c r="Y21" i="8"/>
  <c r="L74" i="12"/>
  <c r="M75" i="12"/>
  <c r="L163" i="12" l="1"/>
  <c r="L90" i="12"/>
  <c r="O76" i="12"/>
  <c r="J21" i="8"/>
  <c r="N73" i="12"/>
  <c r="Y22" i="10"/>
  <c r="V22" i="8"/>
  <c r="V46" i="8" s="1"/>
  <c r="V46" i="10"/>
  <c r="L21" i="10"/>
  <c r="I21" i="15" s="1"/>
  <c r="M91" i="12"/>
  <c r="M164" i="12"/>
  <c r="J87" i="12"/>
  <c r="J160" i="12"/>
  <c r="K71" i="12" l="1"/>
  <c r="M21" i="10"/>
  <c r="N162" i="12"/>
  <c r="N89" i="12"/>
  <c r="L21" i="8"/>
  <c r="O92" i="12"/>
  <c r="P76" i="12" s="1"/>
  <c r="O165" i="12"/>
  <c r="N75" i="12"/>
  <c r="J22" i="10"/>
  <c r="Y22" i="8"/>
  <c r="Y46" i="10"/>
  <c r="M74" i="12"/>
  <c r="P165" i="12" l="1"/>
  <c r="P92" i="12"/>
  <c r="Q76" i="12" s="1"/>
  <c r="M163" i="12"/>
  <c r="M90" i="12"/>
  <c r="J22" i="8"/>
  <c r="Y46" i="8"/>
  <c r="I21" i="13"/>
  <c r="M21" i="8"/>
  <c r="L22" i="10"/>
  <c r="I22" i="15" s="1"/>
  <c r="I46" i="15" s="1"/>
  <c r="I49" i="15" s="1"/>
  <c r="J46" i="10"/>
  <c r="J49" i="10" s="1"/>
  <c r="J51" i="10" s="1"/>
  <c r="J59" i="10" s="1"/>
  <c r="J88" i="12"/>
  <c r="J161" i="12"/>
  <c r="J77" i="12"/>
  <c r="J12" i="12" s="1"/>
  <c r="N164" i="12"/>
  <c r="N91" i="12"/>
  <c r="O73" i="12"/>
  <c r="K160" i="12"/>
  <c r="K87" i="12"/>
  <c r="N74" i="12" l="1"/>
  <c r="O162" i="12"/>
  <c r="O89" i="12"/>
  <c r="P73" i="12" s="1"/>
  <c r="M22" i="10"/>
  <c r="M46" i="10" s="1"/>
  <c r="M49" i="10" s="1"/>
  <c r="L46" i="10"/>
  <c r="L49" i="10" s="1"/>
  <c r="J14" i="12"/>
  <c r="K12" i="12" s="1"/>
  <c r="J15" i="12"/>
  <c r="J166" i="12"/>
  <c r="Q92" i="12"/>
  <c r="R76" i="12" s="1"/>
  <c r="Q165" i="12"/>
  <c r="L71" i="12"/>
  <c r="K72" i="12"/>
  <c r="J93" i="12"/>
  <c r="O75" i="12"/>
  <c r="L22" i="8"/>
  <c r="J46" i="8"/>
  <c r="J49" i="8" s="1"/>
  <c r="J51" i="8" s="1"/>
  <c r="J59" i="8" s="1"/>
  <c r="P162" i="12" l="1"/>
  <c r="P89" i="12"/>
  <c r="Q73" i="12" s="1"/>
  <c r="M22" i="8"/>
  <c r="M46" i="8" s="1"/>
  <c r="M49" i="8" s="1"/>
  <c r="I22" i="13"/>
  <c r="I46" i="13" s="1"/>
  <c r="L46" i="8"/>
  <c r="K88" i="12"/>
  <c r="K161" i="12"/>
  <c r="K77" i="12"/>
  <c r="K14" i="12"/>
  <c r="L12" i="12" s="1"/>
  <c r="N90" i="12"/>
  <c r="N163" i="12"/>
  <c r="O91" i="12"/>
  <c r="P75" i="12" s="1"/>
  <c r="O164" i="12"/>
  <c r="L87" i="12"/>
  <c r="L160" i="12"/>
  <c r="J31" i="12"/>
  <c r="R165" i="12"/>
  <c r="R92" i="12"/>
  <c r="S76" i="12" s="1"/>
  <c r="L72" i="12" l="1"/>
  <c r="K93" i="12"/>
  <c r="L49" i="8"/>
  <c r="K15" i="12"/>
  <c r="I49" i="13"/>
  <c r="P164" i="12"/>
  <c r="P91" i="12"/>
  <c r="Q75" i="12" s="1"/>
  <c r="Q162" i="12"/>
  <c r="Q89" i="12"/>
  <c r="R73" i="12" s="1"/>
  <c r="S165" i="12"/>
  <c r="S92" i="12"/>
  <c r="T76" i="12" s="1"/>
  <c r="O74" i="12"/>
  <c r="L14" i="12"/>
  <c r="M12" i="12" s="1"/>
  <c r="L15" i="12"/>
  <c r="M71" i="12"/>
  <c r="K166" i="12"/>
  <c r="Q164" i="12" l="1"/>
  <c r="Q91" i="12"/>
  <c r="R75" i="12" s="1"/>
  <c r="K31" i="12"/>
  <c r="O163" i="12"/>
  <c r="O90" i="12"/>
  <c r="P74" i="12" s="1"/>
  <c r="M14" i="12"/>
  <c r="N12" i="12" s="1"/>
  <c r="T165" i="12"/>
  <c r="T92" i="12"/>
  <c r="U76" i="12" s="1"/>
  <c r="L88" i="12"/>
  <c r="L161" i="12"/>
  <c r="L77" i="12"/>
  <c r="M87" i="12"/>
  <c r="M160" i="12"/>
  <c r="R162" i="12"/>
  <c r="R89" i="12"/>
  <c r="S73" i="12" s="1"/>
  <c r="N71" i="12" l="1"/>
  <c r="U165" i="12"/>
  <c r="U92" i="12"/>
  <c r="V76" i="12"/>
  <c r="P163" i="12"/>
  <c r="P90" i="12"/>
  <c r="Q74" i="12" s="1"/>
  <c r="N14" i="12"/>
  <c r="O12" i="12" s="1"/>
  <c r="S162" i="12"/>
  <c r="S89" i="12"/>
  <c r="T73" i="12" s="1"/>
  <c r="L166" i="12"/>
  <c r="M72" i="12"/>
  <c r="L93" i="12"/>
  <c r="M15" i="12"/>
  <c r="R164" i="12"/>
  <c r="R91" i="12"/>
  <c r="S75" i="12" s="1"/>
  <c r="M161" i="12" l="1"/>
  <c r="M88" i="12"/>
  <c r="M77" i="12"/>
  <c r="Q90" i="12"/>
  <c r="R74" i="12" s="1"/>
  <c r="Q163" i="12"/>
  <c r="L31" i="12"/>
  <c r="T89" i="12"/>
  <c r="U73" i="12" s="1"/>
  <c r="T162" i="12"/>
  <c r="N87" i="12"/>
  <c r="N160" i="12"/>
  <c r="S164" i="12"/>
  <c r="S91" i="12"/>
  <c r="T75" i="12" s="1"/>
  <c r="D12" i="12"/>
  <c r="E12" i="12" s="1"/>
  <c r="V92" i="12"/>
  <c r="O14" i="12"/>
  <c r="P12" i="12" s="1"/>
  <c r="O15" i="12"/>
  <c r="N15" i="12"/>
  <c r="V165" i="12"/>
  <c r="W165" i="12"/>
  <c r="U162" i="12" l="1"/>
  <c r="U89" i="12"/>
  <c r="V73" i="12"/>
  <c r="T164" i="12"/>
  <c r="T91" i="12"/>
  <c r="U75" i="12" s="1"/>
  <c r="N72" i="12"/>
  <c r="M93" i="12"/>
  <c r="O71" i="12"/>
  <c r="M166" i="12"/>
  <c r="P14" i="12"/>
  <c r="Q12" i="12" s="1"/>
  <c r="R163" i="12"/>
  <c r="R90" i="12"/>
  <c r="S74" i="12" s="1"/>
  <c r="P15" i="12" l="1"/>
  <c r="W162" i="12"/>
  <c r="V162" i="12"/>
  <c r="Q14" i="12"/>
  <c r="R12" i="12" s="1"/>
  <c r="Q15" i="12"/>
  <c r="N88" i="12"/>
  <c r="N161" i="12"/>
  <c r="N77" i="12"/>
  <c r="M31" i="12"/>
  <c r="D9" i="12"/>
  <c r="E9" i="12" s="1"/>
  <c r="V89" i="12"/>
  <c r="U91" i="12"/>
  <c r="U164" i="12"/>
  <c r="V75" i="12"/>
  <c r="O160" i="12"/>
  <c r="O87" i="12"/>
  <c r="S90" i="12"/>
  <c r="T74" i="12" s="1"/>
  <c r="S163" i="12"/>
  <c r="P71" i="12" l="1"/>
  <c r="N166" i="12"/>
  <c r="O72" i="12"/>
  <c r="N93" i="12"/>
  <c r="V164" i="12"/>
  <c r="W164" i="12"/>
  <c r="R14" i="12"/>
  <c r="S12" i="12" s="1"/>
  <c r="R15" i="12"/>
  <c r="D11" i="12"/>
  <c r="E11" i="12" s="1"/>
  <c r="V91" i="12"/>
  <c r="T90" i="12"/>
  <c r="U74" i="12" s="1"/>
  <c r="T163" i="12"/>
  <c r="N31" i="12" l="1"/>
  <c r="U163" i="12"/>
  <c r="U90" i="12"/>
  <c r="V74" i="12"/>
  <c r="S14" i="12"/>
  <c r="T12" i="12" s="1"/>
  <c r="O161" i="12"/>
  <c r="O166" i="12" s="1"/>
  <c r="O31" i="12" s="1"/>
  <c r="O88" i="12"/>
  <c r="O77" i="12"/>
  <c r="P160" i="12"/>
  <c r="P87" i="12"/>
  <c r="T14" i="12" l="1"/>
  <c r="U12" i="12" s="1"/>
  <c r="U14" i="12" s="1"/>
  <c r="U15" i="12" s="1"/>
  <c r="T15" i="12"/>
  <c r="Q71" i="12"/>
  <c r="D10" i="12"/>
  <c r="E10" i="12" s="1"/>
  <c r="V90" i="12"/>
  <c r="P72" i="12"/>
  <c r="O93" i="12"/>
  <c r="W163" i="12"/>
  <c r="V163" i="12"/>
  <c r="S15" i="12"/>
  <c r="V15" i="12" l="1"/>
  <c r="D40" i="12" s="1"/>
  <c r="F40" i="12" s="1"/>
  <c r="Q160" i="12"/>
  <c r="Q87" i="12"/>
  <c r="P88" i="12"/>
  <c r="P161" i="12"/>
  <c r="P166" i="12" s="1"/>
  <c r="P31" i="12" s="1"/>
  <c r="P77" i="12"/>
  <c r="R71" i="12" l="1"/>
  <c r="Q72" i="12"/>
  <c r="P93" i="12"/>
  <c r="Q88" i="12" l="1"/>
  <c r="Q161" i="12"/>
  <c r="Q77" i="12"/>
  <c r="R160" i="12"/>
  <c r="R87" i="12"/>
  <c r="S71" i="12" l="1"/>
  <c r="Q166" i="12"/>
  <c r="Q31" i="12" s="1"/>
  <c r="R72" i="12"/>
  <c r="Q93" i="12"/>
  <c r="R161" i="12" l="1"/>
  <c r="R166" i="12" s="1"/>
  <c r="R31" i="12" s="1"/>
  <c r="R88" i="12"/>
  <c r="R77" i="12"/>
  <c r="S160" i="12"/>
  <c r="S87" i="12"/>
  <c r="S72" i="12" l="1"/>
  <c r="R93" i="12"/>
  <c r="T71" i="12"/>
  <c r="T160" i="12" l="1"/>
  <c r="T87" i="12"/>
  <c r="S161" i="12"/>
  <c r="S88" i="12"/>
  <c r="S77" i="12"/>
  <c r="U71" i="12" l="1"/>
  <c r="T72" i="12"/>
  <c r="S93" i="12"/>
  <c r="S166" i="12"/>
  <c r="S31" i="12" s="1"/>
  <c r="T161" i="12" l="1"/>
  <c r="T88" i="12"/>
  <c r="T77" i="12"/>
  <c r="U160" i="12"/>
  <c r="U87" i="12"/>
  <c r="V71" i="12"/>
  <c r="D7" i="12" l="1"/>
  <c r="V87" i="12"/>
  <c r="V160" i="12"/>
  <c r="W160" i="12"/>
  <c r="U72" i="12"/>
  <c r="T93" i="12"/>
  <c r="T166" i="12"/>
  <c r="T31" i="12" s="1"/>
  <c r="U88" i="12" l="1"/>
  <c r="U161" i="12"/>
  <c r="V72" i="12"/>
  <c r="V77" i="12" s="1"/>
  <c r="U77" i="12"/>
  <c r="E7" i="12"/>
  <c r="D8" i="12" l="1"/>
  <c r="V88" i="12"/>
  <c r="V93" i="12" s="1"/>
  <c r="U93" i="12"/>
  <c r="W161" i="12"/>
  <c r="V161" i="12"/>
  <c r="V166" i="12" s="1"/>
  <c r="U166" i="12"/>
  <c r="U31" i="12" l="1"/>
  <c r="W166" i="12"/>
  <c r="E8" i="12"/>
  <c r="E13" i="12" s="1"/>
  <c r="E15" i="12" s="1"/>
  <c r="D13" i="12"/>
  <c r="W31" i="12" l="1"/>
  <c r="U22" i="15" l="1"/>
  <c r="G22" i="15"/>
  <c r="U24" i="15"/>
  <c r="G24" i="15"/>
  <c r="U26" i="15"/>
  <c r="G26" i="15"/>
  <c r="U25" i="15"/>
  <c r="G25" i="15"/>
  <c r="U23" i="15"/>
  <c r="G23" i="15"/>
  <c r="U21" i="15" l="1"/>
  <c r="U46" i="15" s="1"/>
  <c r="E46" i="15"/>
  <c r="E49" i="15" s="1"/>
  <c r="G21" i="15"/>
  <c r="G46" i="15" l="1"/>
  <c r="G49" i="15" s="1"/>
  <c r="Y23" i="15" l="1"/>
  <c r="V23" i="13"/>
  <c r="Y24" i="15"/>
  <c r="V24" i="13"/>
  <c r="Y22" i="15"/>
  <c r="V22" i="13"/>
  <c r="Y25" i="15"/>
  <c r="V25" i="13"/>
  <c r="Y26" i="15"/>
  <c r="V26" i="13"/>
  <c r="J25" i="15" l="1"/>
  <c r="L25" i="15" s="1"/>
  <c r="M25" i="15" s="1"/>
  <c r="Y25" i="13"/>
  <c r="J25" i="13" s="1"/>
  <c r="L25" i="13" s="1"/>
  <c r="M25" i="13" s="1"/>
  <c r="J22" i="15"/>
  <c r="L22" i="15" s="1"/>
  <c r="M22" i="15" s="1"/>
  <c r="Y22" i="13"/>
  <c r="J22" i="13" s="1"/>
  <c r="L22" i="13" s="1"/>
  <c r="M22" i="13" s="1"/>
  <c r="Y21" i="15"/>
  <c r="V46" i="15"/>
  <c r="V21" i="13"/>
  <c r="V46" i="13" s="1"/>
  <c r="J24" i="15"/>
  <c r="L24" i="15" s="1"/>
  <c r="M24" i="15" s="1"/>
  <c r="Y24" i="13"/>
  <c r="J24" i="13" s="1"/>
  <c r="L24" i="13" s="1"/>
  <c r="M24" i="13" s="1"/>
  <c r="J26" i="15"/>
  <c r="L26" i="15" s="1"/>
  <c r="M26" i="15" s="1"/>
  <c r="Y26" i="13"/>
  <c r="J26" i="13" s="1"/>
  <c r="L26" i="13" s="1"/>
  <c r="M26" i="13" s="1"/>
  <c r="J23" i="15"/>
  <c r="L23" i="15" s="1"/>
  <c r="M23" i="15" s="1"/>
  <c r="Y23" i="13"/>
  <c r="J23" i="13" s="1"/>
  <c r="L23" i="13" s="1"/>
  <c r="M23" i="13" s="1"/>
  <c r="J21" i="15" l="1"/>
  <c r="Y46" i="15"/>
  <c r="Y21" i="13"/>
  <c r="J21" i="13" l="1"/>
  <c r="Y46" i="13"/>
  <c r="J46" i="15"/>
  <c r="J49" i="15" s="1"/>
  <c r="J51" i="15" s="1"/>
  <c r="J59" i="15" s="1"/>
  <c r="L21" i="15"/>
  <c r="L46" i="15" l="1"/>
  <c r="L49" i="15" s="1"/>
  <c r="M21" i="15"/>
  <c r="M46" i="15" s="1"/>
  <c r="M49" i="15" s="1"/>
  <c r="L21" i="13"/>
  <c r="J46" i="13"/>
  <c r="J49" i="13" s="1"/>
  <c r="J51" i="13" s="1"/>
  <c r="J59" i="13" s="1"/>
  <c r="L46" i="13" l="1"/>
  <c r="L49" i="13" s="1"/>
  <c r="M21" i="13"/>
  <c r="M46" i="13" s="1"/>
  <c r="M49" i="13" s="1"/>
  <c r="J173" i="12" l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K157" i="12"/>
  <c r="K173" i="12" s="1"/>
  <c r="L157" i="12" s="1"/>
  <c r="L173" i="12" s="1"/>
  <c r="M157" i="12" s="1"/>
  <c r="M173" i="12" s="1"/>
  <c r="N157" i="12" s="1"/>
  <c r="N173" i="12" s="1"/>
  <c r="O157" i="12" s="1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V157" i="12" l="1"/>
  <c r="U173" i="12"/>
  <c r="D28" i="12" s="1"/>
  <c r="V179" i="12"/>
  <c r="J146" i="12" l="1"/>
  <c r="J170" i="12"/>
  <c r="V173" i="12"/>
  <c r="J172" i="12"/>
  <c r="K156" i="12" l="1"/>
  <c r="K172" i="12" s="1"/>
  <c r="L156" i="12" s="1"/>
  <c r="L172" i="12" s="1"/>
  <c r="M156" i="12" s="1"/>
  <c r="M172" i="12" s="1"/>
  <c r="N156" i="12" s="1"/>
  <c r="N172" i="12" s="1"/>
  <c r="O156" i="12" s="1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44" i="12"/>
  <c r="K154" i="12"/>
  <c r="K130" i="12"/>
  <c r="J147" i="12"/>
  <c r="K131" i="12" l="1"/>
  <c r="K147" i="12" s="1"/>
  <c r="L131" i="12" s="1"/>
  <c r="L147" i="12" s="1"/>
  <c r="M131" i="12" s="1"/>
  <c r="M147" i="12" s="1"/>
  <c r="N131" i="12" s="1"/>
  <c r="N147" i="12" s="1"/>
  <c r="O131" i="12" s="1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K146" i="12"/>
  <c r="K128" i="12"/>
  <c r="J145" i="12"/>
  <c r="K170" i="12"/>
  <c r="V156" i="12"/>
  <c r="U172" i="12"/>
  <c r="D27" i="12" s="1"/>
  <c r="K144" i="12" l="1"/>
  <c r="J171" i="12"/>
  <c r="K129" i="12"/>
  <c r="L154" i="12"/>
  <c r="L130" i="12"/>
  <c r="J143" i="12"/>
  <c r="V172" i="12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V131" i="12"/>
  <c r="U147" i="12"/>
  <c r="C28" i="12" s="1"/>
  <c r="E28" i="12" s="1"/>
  <c r="V180" i="12" l="1"/>
  <c r="K145" i="12"/>
  <c r="K127" i="12"/>
  <c r="L170" i="12"/>
  <c r="K155" i="12"/>
  <c r="V147" i="12"/>
  <c r="L146" i="12"/>
  <c r="L128" i="12"/>
  <c r="K171" i="12" l="1"/>
  <c r="L144" i="12"/>
  <c r="K143" i="12"/>
  <c r="M130" i="12"/>
  <c r="M154" i="12"/>
  <c r="L129" i="12"/>
  <c r="L127" i="12" l="1"/>
  <c r="M128" i="12"/>
  <c r="L145" i="12"/>
  <c r="M146" i="12"/>
  <c r="M170" i="12"/>
  <c r="L155" i="12"/>
  <c r="L171" i="12" l="1"/>
  <c r="M144" i="12"/>
  <c r="N130" i="12"/>
  <c r="M129" i="12"/>
  <c r="N154" i="12"/>
  <c r="L143" i="12"/>
  <c r="J169" i="12"/>
  <c r="N146" i="12" l="1"/>
  <c r="M145" i="12"/>
  <c r="M127" i="12"/>
  <c r="N128" i="12"/>
  <c r="K153" i="12"/>
  <c r="K169" i="12" s="1"/>
  <c r="L153" i="12" s="1"/>
  <c r="L169" i="12" s="1"/>
  <c r="M153" i="12" s="1"/>
  <c r="M169" i="12" s="1"/>
  <c r="N153" i="12" s="1"/>
  <c r="N169" i="12" s="1"/>
  <c r="O153" i="12" s="1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N170" i="12"/>
  <c r="M155" i="12"/>
  <c r="M143" i="12" l="1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M171" i="12"/>
  <c r="N144" i="12"/>
  <c r="V153" i="12"/>
  <c r="U16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N155" i="12" l="1"/>
  <c r="D24" i="12"/>
  <c r="V169" i="12"/>
  <c r="U170" i="12"/>
  <c r="V154" i="12"/>
  <c r="U146" i="12"/>
  <c r="V130" i="12"/>
  <c r="J184" i="12"/>
  <c r="J35" i="12" s="1"/>
  <c r="J194" i="12"/>
  <c r="J158" i="12"/>
  <c r="J30" i="12" s="1"/>
  <c r="J168" i="12"/>
  <c r="N145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N127" i="12"/>
  <c r="O129" i="12" l="1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D25" i="12"/>
  <c r="V170" i="12"/>
  <c r="J32" i="12"/>
  <c r="K30" i="12" s="1"/>
  <c r="J132" i="12"/>
  <c r="J25" i="12" s="1"/>
  <c r="J142" i="12"/>
  <c r="N143" i="12"/>
  <c r="C27" i="12"/>
  <c r="E27" i="12" s="1"/>
  <c r="V146" i="12"/>
  <c r="K152" i="12"/>
  <c r="J174" i="12"/>
  <c r="K178" i="12"/>
  <c r="J200" i="12"/>
  <c r="U144" i="12"/>
  <c r="V128" i="12"/>
  <c r="J37" i="12"/>
  <c r="K35" i="12" s="1"/>
  <c r="N171" i="12"/>
  <c r="J33" i="12" l="1"/>
  <c r="J38" i="12"/>
  <c r="K37" i="12"/>
  <c r="L35" i="12" s="1"/>
  <c r="K168" i="12"/>
  <c r="K158" i="12"/>
  <c r="K32" i="12"/>
  <c r="L30" i="12" s="1"/>
  <c r="J27" i="12"/>
  <c r="K25" i="12" s="1"/>
  <c r="C25" i="12"/>
  <c r="V144" i="12"/>
  <c r="K126" i="12"/>
  <c r="J148" i="12"/>
  <c r="E25" i="12"/>
  <c r="K184" i="12"/>
  <c r="K194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K38" i="12" l="1"/>
  <c r="K33" i="12"/>
  <c r="L32" i="12"/>
  <c r="M30" i="12" s="1"/>
  <c r="K142" i="12"/>
  <c r="K132" i="12"/>
  <c r="C26" i="12"/>
  <c r="V145" i="12"/>
  <c r="U143" i="12"/>
  <c r="V127" i="12"/>
  <c r="L152" i="12"/>
  <c r="K174" i="12"/>
  <c r="K27" i="12"/>
  <c r="L25" i="12" s="1"/>
  <c r="K28" i="12"/>
  <c r="U171" i="12"/>
  <c r="V155" i="12"/>
  <c r="K200" i="12"/>
  <c r="L178" i="12"/>
  <c r="J28" i="12"/>
  <c r="L37" i="12"/>
  <c r="M35" i="12" s="1"/>
  <c r="L33" i="12" l="1"/>
  <c r="L38" i="12"/>
  <c r="K148" i="12"/>
  <c r="L126" i="12"/>
  <c r="L27" i="12"/>
  <c r="M25" i="12" s="1"/>
  <c r="L184" i="12"/>
  <c r="L194" i="12"/>
  <c r="L158" i="12"/>
  <c r="L168" i="12"/>
  <c r="D26" i="12"/>
  <c r="E26" i="12" s="1"/>
  <c r="V171" i="12"/>
  <c r="M32" i="12"/>
  <c r="N30" i="12" s="1"/>
  <c r="M33" i="12"/>
  <c r="M37" i="12"/>
  <c r="N35" i="12" s="1"/>
  <c r="C24" i="12"/>
  <c r="E24" i="12" s="1"/>
  <c r="V143" i="12"/>
  <c r="L28" i="12" l="1"/>
  <c r="N32" i="12"/>
  <c r="O30" i="12" s="1"/>
  <c r="N33" i="12"/>
  <c r="M27" i="12"/>
  <c r="N25" i="12" s="1"/>
  <c r="M28" i="12"/>
  <c r="L200" i="12"/>
  <c r="M178" i="12"/>
  <c r="L174" i="12"/>
  <c r="M152" i="12"/>
  <c r="L142" i="12"/>
  <c r="L132" i="12"/>
  <c r="N37" i="12"/>
  <c r="O35" i="12" s="1"/>
  <c r="M38" i="12"/>
  <c r="N38" i="12" l="1"/>
  <c r="M184" i="12"/>
  <c r="M194" i="12"/>
  <c r="O37" i="12"/>
  <c r="P35" i="12" s="1"/>
  <c r="O38" i="12"/>
  <c r="N27" i="12"/>
  <c r="O25" i="12" s="1"/>
  <c r="L148" i="12"/>
  <c r="M126" i="12"/>
  <c r="M158" i="12"/>
  <c r="M168" i="12"/>
  <c r="O32" i="12"/>
  <c r="P30" i="12" s="1"/>
  <c r="O33" i="12"/>
  <c r="N28" i="12" l="1"/>
  <c r="P37" i="12"/>
  <c r="Q35" i="12" s="1"/>
  <c r="P32" i="12"/>
  <c r="Q30" i="12" s="1"/>
  <c r="O27" i="12"/>
  <c r="P25" i="12" s="1"/>
  <c r="M200" i="12"/>
  <c r="N178" i="12"/>
  <c r="N152" i="12"/>
  <c r="M174" i="12"/>
  <c r="M142" i="12"/>
  <c r="M132" i="12"/>
  <c r="P27" i="12" l="1"/>
  <c r="Q25" i="12" s="1"/>
  <c r="P28" i="12"/>
  <c r="N184" i="12"/>
  <c r="N194" i="12"/>
  <c r="M148" i="12"/>
  <c r="N126" i="12"/>
  <c r="O28" i="12"/>
  <c r="Q32" i="12"/>
  <c r="R30" i="12" s="1"/>
  <c r="P33" i="12"/>
  <c r="N168" i="12"/>
  <c r="N158" i="12"/>
  <c r="P38" i="12"/>
  <c r="Q37" i="12"/>
  <c r="R35" i="12" s="1"/>
  <c r="Q38" i="12"/>
  <c r="Q33" i="12" l="1"/>
  <c r="N142" i="12"/>
  <c r="N132" i="12"/>
  <c r="N174" i="12"/>
  <c r="O152" i="12"/>
  <c r="O178" i="12"/>
  <c r="N200" i="12"/>
  <c r="R32" i="12"/>
  <c r="S30" i="12" s="1"/>
  <c r="R37" i="12"/>
  <c r="S35" i="12" s="1"/>
  <c r="R38" i="12"/>
  <c r="Q27" i="12"/>
  <c r="R25" i="12" s="1"/>
  <c r="Q28" i="12" l="1"/>
  <c r="S37" i="12"/>
  <c r="T35" i="12" s="1"/>
  <c r="S38" i="12"/>
  <c r="O184" i="12"/>
  <c r="O194" i="12"/>
  <c r="O168" i="12"/>
  <c r="O158" i="12"/>
  <c r="S32" i="12"/>
  <c r="T30" i="12" s="1"/>
  <c r="R33" i="12"/>
  <c r="R27" i="12"/>
  <c r="S25" i="12" s="1"/>
  <c r="R28" i="12"/>
  <c r="O126" i="12"/>
  <c r="N148" i="12"/>
  <c r="S33" i="12" l="1"/>
  <c r="O174" i="12"/>
  <c r="P152" i="12"/>
  <c r="P178" i="12"/>
  <c r="O200" i="12"/>
  <c r="S27" i="12"/>
  <c r="T25" i="12" s="1"/>
  <c r="S28" i="12"/>
  <c r="T32" i="12"/>
  <c r="U30" i="12" s="1"/>
  <c r="U32" i="12" s="1"/>
  <c r="U33" i="12" s="1"/>
  <c r="O142" i="12"/>
  <c r="O132" i="12"/>
  <c r="T37" i="12"/>
  <c r="U35" i="12" s="1"/>
  <c r="T38" i="12"/>
  <c r="T33" i="12" l="1"/>
  <c r="V33" i="12" s="1"/>
  <c r="D41" i="12" s="1"/>
  <c r="D42" i="12" s="1"/>
  <c r="P184" i="12"/>
  <c r="P194" i="12"/>
  <c r="P158" i="12"/>
  <c r="P168" i="12"/>
  <c r="T27" i="12"/>
  <c r="U25" i="12" s="1"/>
  <c r="U27" i="12" s="1"/>
  <c r="U28" i="12" s="1"/>
  <c r="T28" i="12"/>
  <c r="U37" i="12"/>
  <c r="E30" i="12" s="1"/>
  <c r="P126" i="12"/>
  <c r="O148" i="12"/>
  <c r="V28" i="12" l="1"/>
  <c r="C41" i="12" s="1"/>
  <c r="C42" i="12" s="1"/>
  <c r="P174" i="12"/>
  <c r="Q152" i="12"/>
  <c r="P142" i="12"/>
  <c r="P132" i="12"/>
  <c r="P200" i="12"/>
  <c r="Q178" i="12"/>
  <c r="U38" i="12"/>
  <c r="V38" i="12" s="1"/>
  <c r="E41" i="12" s="1"/>
  <c r="E42" i="12" s="1"/>
  <c r="Q168" i="12" l="1"/>
  <c r="Q158" i="12"/>
  <c r="F41" i="12"/>
  <c r="Q126" i="12"/>
  <c r="P148" i="12"/>
  <c r="C44" i="12"/>
  <c r="F42" i="12"/>
  <c r="D44" i="12"/>
  <c r="Q194" i="12"/>
  <c r="Q184" i="12"/>
  <c r="C14" i="12" l="1"/>
  <c r="C15" i="12" s="1"/>
  <c r="C30" i="12"/>
  <c r="D14" i="12"/>
  <c r="D15" i="12" s="1"/>
  <c r="D30" i="12"/>
  <c r="Q142" i="12"/>
  <c r="Q132" i="12"/>
  <c r="Q200" i="12"/>
  <c r="R178" i="12"/>
  <c r="Q174" i="12"/>
  <c r="R152" i="12"/>
  <c r="R184" i="12" l="1"/>
  <c r="R194" i="12"/>
  <c r="Q148" i="12"/>
  <c r="R126" i="12"/>
  <c r="R158" i="12"/>
  <c r="R168" i="12"/>
  <c r="S152" i="12" l="1"/>
  <c r="R174" i="12"/>
  <c r="R132" i="12"/>
  <c r="R142" i="12"/>
  <c r="S178" i="12"/>
  <c r="R200" i="12"/>
  <c r="S184" i="12" l="1"/>
  <c r="S194" i="12"/>
  <c r="S126" i="12"/>
  <c r="R148" i="12"/>
  <c r="S168" i="12"/>
  <c r="S158" i="12"/>
  <c r="S132" i="12" l="1"/>
  <c r="S142" i="12"/>
  <c r="T152" i="12"/>
  <c r="S174" i="12"/>
  <c r="T178" i="12"/>
  <c r="S200" i="12"/>
  <c r="T168" i="12" l="1"/>
  <c r="T158" i="12"/>
  <c r="T184" i="12"/>
  <c r="T194" i="12"/>
  <c r="S148" i="12"/>
  <c r="T126" i="12"/>
  <c r="T142" i="12" l="1"/>
  <c r="T132" i="12"/>
  <c r="U178" i="12"/>
  <c r="T200" i="12"/>
  <c r="U152" i="12"/>
  <c r="T174" i="12"/>
  <c r="U158" i="12" l="1"/>
  <c r="U168" i="12"/>
  <c r="V152" i="12"/>
  <c r="V158" i="12" s="1"/>
  <c r="U194" i="12"/>
  <c r="U184" i="12"/>
  <c r="V178" i="12"/>
  <c r="V184" i="12" s="1"/>
  <c r="T148" i="12"/>
  <c r="U126" i="12"/>
  <c r="U142" i="12" l="1"/>
  <c r="U132" i="12"/>
  <c r="V126" i="12"/>
  <c r="V132" i="12" s="1"/>
  <c r="D23" i="12"/>
  <c r="D29" i="12" s="1"/>
  <c r="U174" i="12"/>
  <c r="V168" i="12"/>
  <c r="V174" i="12" s="1"/>
  <c r="U200" i="12"/>
  <c r="V194" i="12"/>
  <c r="V200" i="12" s="1"/>
  <c r="D31" i="12" l="1"/>
  <c r="U148" i="12"/>
  <c r="C23" i="12"/>
  <c r="V142" i="12"/>
  <c r="V148" i="12" s="1"/>
  <c r="C29" i="12" l="1"/>
  <c r="E23" i="12"/>
  <c r="C31" i="12" l="1"/>
  <c r="E29" i="12"/>
  <c r="E31" i="12" s="1"/>
</calcChain>
</file>

<file path=xl/sharedStrings.xml><?xml version="1.0" encoding="utf-8"?>
<sst xmlns="http://schemas.openxmlformats.org/spreadsheetml/2006/main" count="1288" uniqueCount="147">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</sst>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;\(0\);&quot;-&quot;"/>
    <numFmt numFmtId="167" formatCode="_-* #,##0_-;\-* #,##0_-;_-* &quot;-&quot;??_-;_-@_-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0" fontId="4" fillId="0" borderId="0" xfId="2" applyNumberFormat="1" applyFont="1" applyAlignment="1">
      <alignment horizontal="center"/>
    </xf>
    <xf numFmtId="165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5" fontId="4" fillId="3" borderId="2" xfId="1" applyNumberFormat="1" applyFont="1" applyFill="1" applyBorder="1"/>
    <xf numFmtId="165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5" fontId="5" fillId="0" borderId="2" xfId="1" applyNumberFormat="1" applyFont="1" applyBorder="1"/>
    <xf numFmtId="0" fontId="5" fillId="0" borderId="8" xfId="0" applyFont="1" applyBorder="1"/>
    <xf numFmtId="165" fontId="5" fillId="4" borderId="2" xfId="1" applyNumberFormat="1" applyFont="1" applyFill="1" applyBorder="1"/>
    <xf numFmtId="165" fontId="4" fillId="0" borderId="0" xfId="1" applyNumberFormat="1" applyFont="1" applyBorder="1"/>
    <xf numFmtId="0" fontId="5" fillId="0" borderId="0" xfId="0" applyFont="1" applyBorder="1" applyAlignment="1">
      <alignment horizontal="left"/>
    </xf>
    <xf numFmtId="165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5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5" fontId="4" fillId="3" borderId="2" xfId="0" applyNumberFormat="1" applyFont="1" applyFill="1" applyBorder="1"/>
    <xf numFmtId="165" fontId="5" fillId="4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wrapText="1"/>
    </xf>
    <xf numFmtId="166" fontId="4" fillId="3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 applyAlignment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/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168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4" fontId="4" fillId="0" borderId="2" xfId="0" applyNumberFormat="1" applyFont="1" applyBorder="1"/>
    <xf numFmtId="0" fontId="13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4%20Audit%20&amp;%20Review/2014%20-%202015%20Audit%20Planning/ROE%20Project/Supporting%20Documents/EB-2010-0379%20PEG%20TFP%20and%20BM%20database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diek/Local%20Settings/Temporary%20Internet%20Files/OLKA/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4%20Audit%20&amp;%20Review/2014%20-%202015%20Audit%20Planning/ROE%20Project/Investment%20and%20Reliability%20Performance%20Dashboard_2013%20+-10%25%20meth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e/Downloads/Regulatory%20Return%20on%20Rate%20Base%20-%20June%207,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ungmi/Local%20Settings/Temporary%20Internet%20Files/Content.Outlook/3AKW1YUE/2011%20ED%202%201%207%20ELECTRICITY%20Trial%20Balance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wando/%7bProfile%7d/Desktop/Consumer%20Complai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heungmi/Local%20Settings/Temporary%20Internet%20Files/Content.Outlook/3AKW1YUE/2011%20ED%202%201%207%20ELECTRICITY%20Trial%20Balance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5%20Audits%20and%20Reviews/ROE%20sector%20review/Investment%20Reliability%20Model/investment%20&amp;%20reliability%20model%20-%20for%20the%20fiscal%20year%202014_24Sept_9am_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1.21875" style="1" customWidth="1"/>
    <col min="6" max="6" width="7.6640625" style="1" customWidth="1"/>
    <col min="7" max="7" width="12.88671875" style="1" customWidth="1"/>
    <col min="8" max="8" width="5.5546875" style="2" customWidth="1"/>
    <col min="9" max="9" width="12.88671875" style="1" customWidth="1"/>
    <col min="10" max="10" width="9" style="1" customWidth="1"/>
    <col min="11" max="11" width="7.6640625" style="1" customWidth="1"/>
    <col min="12" max="12" width="12" style="1" customWidth="1"/>
    <col min="13" max="13" width="10.5546875" style="1" customWidth="1"/>
    <col min="14" max="14" width="9.1093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0.6640625" style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75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57" t="s">
        <v>73</v>
      </c>
      <c r="T4" s="45" t="str">
        <f>F4</f>
        <v>ASPE</v>
      </c>
    </row>
    <row r="5" spans="1:25" ht="15.6" x14ac:dyDescent="0.3">
      <c r="E5" s="57" t="s">
        <v>74</v>
      </c>
      <c r="F5" s="45">
        <v>2021</v>
      </c>
      <c r="S5" s="57" t="s">
        <v>74</v>
      </c>
      <c r="T5" s="45">
        <f>F5</f>
        <v>2021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56"/>
      <c r="B12" s="56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5">
      <c r="A13" s="56"/>
      <c r="B13" s="56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5">
      <c r="A14" s="56"/>
      <c r="B14" s="56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5">
      <c r="A15" s="56"/>
      <c r="B15" s="56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56"/>
      <c r="B17" s="56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5">
      <c r="A18" s="56"/>
      <c r="B18" s="56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56"/>
      <c r="B19" s="56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56"/>
      <c r="B20" s="56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56">
        <v>47</v>
      </c>
      <c r="B21" s="56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5">
      <c r="A22" s="56">
        <v>47</v>
      </c>
      <c r="B22" s="56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5">
      <c r="A23" s="56">
        <v>47</v>
      </c>
      <c r="B23" s="56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5">
      <c r="A24" s="56">
        <v>47</v>
      </c>
      <c r="B24" s="56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5">
      <c r="A25" s="56">
        <v>47</v>
      </c>
      <c r="B25" s="56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5">
      <c r="A26" s="56">
        <v>47</v>
      </c>
      <c r="B26" s="56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5">
      <c r="A27" s="56"/>
      <c r="B27" s="56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56"/>
      <c r="B28" s="56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56"/>
      <c r="B29" s="56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56"/>
      <c r="B31" s="56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5">
      <c r="A32" s="56">
        <v>10.1</v>
      </c>
      <c r="B32" s="56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5">
      <c r="A33" s="56">
        <v>8</v>
      </c>
      <c r="B33" s="56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5">
      <c r="A34" s="56"/>
      <c r="B34" s="56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5">
      <c r="A35" s="56">
        <v>10.1</v>
      </c>
      <c r="B35" s="56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5">
      <c r="A36" s="56"/>
      <c r="B36" s="56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5">
      <c r="A37" s="56"/>
      <c r="B37" s="56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5">
      <c r="A38" s="56"/>
      <c r="B38" s="56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5">
      <c r="A39" s="56"/>
      <c r="B39" s="56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5">
      <c r="A40" s="56"/>
      <c r="B40" s="56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5">
      <c r="A41" s="56"/>
      <c r="B41" s="56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5">
      <c r="A42" s="56"/>
      <c r="B42" s="56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5">
      <c r="A43" s="56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5">
      <c r="A45" s="56"/>
      <c r="B45" s="56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5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5">
      <c r="A47" s="56"/>
      <c r="B47" s="49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6"/>
      <c r="B48" s="49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6"/>
      <c r="B49" s="56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6"/>
      <c r="B50" s="56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6"/>
      <c r="B51" s="56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58"/>
      <c r="I62" s="43"/>
      <c r="J62" s="43"/>
    </row>
  </sheetData>
  <mergeCells count="16">
    <mergeCell ref="A30:C30"/>
    <mergeCell ref="D30:M30"/>
    <mergeCell ref="O30:Q30"/>
    <mergeCell ref="C50:I50"/>
    <mergeCell ref="C51:I51"/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workbookViewId="0">
      <pane xSplit="3" ySplit="10" topLeftCell="J20" activePane="bottomRight" state="frozen"/>
      <selection activeCell="E24" sqref="E24"/>
      <selection pane="topRight" activeCell="E24" sqref="E24"/>
      <selection pane="bottomLeft" activeCell="E24" sqref="E24"/>
      <selection pane="bottomRight" activeCell="D47" sqref="D47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2.5546875" style="1" bestFit="1" customWidth="1"/>
    <col min="6" max="6" width="11.44140625" style="1" bestFit="1" customWidth="1"/>
    <col min="7" max="7" width="12.88671875" style="1" customWidth="1"/>
    <col min="8" max="8" width="5.5546875" style="2" customWidth="1"/>
    <col min="9" max="9" width="12.88671875" style="1" customWidth="1"/>
    <col min="10" max="10" width="9.88671875" style="1" bestFit="1" customWidth="1"/>
    <col min="11" max="11" width="7.6640625" style="1" customWidth="1"/>
    <col min="12" max="12" width="12" style="1" customWidth="1"/>
    <col min="13" max="13" width="12" style="1" bestFit="1" customWidth="1"/>
    <col min="14" max="14" width="9.1093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2" style="1" bestFit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55" t="s">
        <v>73</v>
      </c>
      <c r="T4" s="45" t="str">
        <f>F4</f>
        <v>ASPE</v>
      </c>
    </row>
    <row r="5" spans="1:25" ht="15.6" x14ac:dyDescent="0.3">
      <c r="E5" s="55" t="s">
        <v>74</v>
      </c>
      <c r="F5" s="45">
        <v>2022</v>
      </c>
      <c r="S5" s="55" t="s">
        <v>74</v>
      </c>
      <c r="T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4"/>
      <c r="P12" s="54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54"/>
      <c r="P13" s="54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54"/>
      <c r="P14" s="54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54"/>
      <c r="P15" s="54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4"/>
      <c r="P17" s="54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4"/>
      <c r="P18" s="54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4"/>
      <c r="P19" s="54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4"/>
      <c r="P20" s="54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v>101048929.05916515</v>
      </c>
      <c r="F21" s="15">
        <v>0</v>
      </c>
      <c r="G21" s="16">
        <f t="shared" si="9"/>
        <v>101048929.05916515</v>
      </c>
      <c r="H21" s="38">
        <v>50</v>
      </c>
      <c r="I21" s="32">
        <f>'2021 Combined'!L21</f>
        <v>0</v>
      </c>
      <c r="J21" s="30">
        <f t="shared" si="10"/>
        <v>827130.90276404819</v>
      </c>
      <c r="K21" s="32">
        <v>0</v>
      </c>
      <c r="L21" s="16">
        <f t="shared" si="11"/>
        <v>827130.90276404819</v>
      </c>
      <c r="M21" s="18">
        <f t="shared" si="12"/>
        <v>100221798.1564011</v>
      </c>
      <c r="O21" s="54">
        <v>47</v>
      </c>
      <c r="P21" s="54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101048929.05916515</v>
      </c>
      <c r="V21" s="18">
        <f>'2022 LTPL'!V21+'2022 RCL'!V21</f>
        <v>41356545.138202414</v>
      </c>
      <c r="W21" s="39">
        <f t="shared" si="13"/>
        <v>50</v>
      </c>
      <c r="X21" s="19">
        <f t="shared" si="14"/>
        <v>0.02</v>
      </c>
      <c r="Y21" s="18">
        <f>'2022 LTPL'!Y21+'2022 RCL'!Y21</f>
        <v>827130.90276404819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v>12883433.576261908</v>
      </c>
      <c r="F22" s="15">
        <v>0</v>
      </c>
      <c r="G22" s="16">
        <f t="shared" si="9"/>
        <v>12883433.576261908</v>
      </c>
      <c r="H22" s="38">
        <v>40</v>
      </c>
      <c r="I22" s="32">
        <f>'2021 Combined'!L22</f>
        <v>0</v>
      </c>
      <c r="J22" s="30">
        <f t="shared" si="10"/>
        <v>140127.7834791792</v>
      </c>
      <c r="K22" s="32">
        <v>0</v>
      </c>
      <c r="L22" s="16">
        <f t="shared" si="11"/>
        <v>140127.7834791792</v>
      </c>
      <c r="M22" s="18">
        <f t="shared" si="12"/>
        <v>12743305.792782729</v>
      </c>
      <c r="O22" s="54">
        <v>47</v>
      </c>
      <c r="P22" s="54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12883433.576261908</v>
      </c>
      <c r="V22" s="18">
        <f>'2022 LTPL'!V22+'2022 RCL'!V22</f>
        <v>5605111.3391671665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140127.7834791792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v>4357508.1945747929</v>
      </c>
      <c r="F23" s="15">
        <v>0</v>
      </c>
      <c r="G23" s="16">
        <f t="shared" si="9"/>
        <v>4357508.1945747929</v>
      </c>
      <c r="H23" s="38">
        <v>20</v>
      </c>
      <c r="I23" s="32">
        <f>'2021 Combined'!L23</f>
        <v>0</v>
      </c>
      <c r="J23" s="30">
        <f t="shared" si="10"/>
        <v>87946.521074775315</v>
      </c>
      <c r="K23" s="32">
        <v>0</v>
      </c>
      <c r="L23" s="16">
        <f t="shared" si="11"/>
        <v>87946.521074775315</v>
      </c>
      <c r="M23" s="18">
        <f>G23-L23</f>
        <v>4269561.6735000173</v>
      </c>
      <c r="O23" s="54">
        <v>47</v>
      </c>
      <c r="P23" s="54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4357508.1945747929</v>
      </c>
      <c r="V23" s="18">
        <f>'2022 LTPL'!V23+'2022 RCL'!V23</f>
        <v>1758930.4214955061</v>
      </c>
      <c r="W23" s="39">
        <f t="shared" si="13"/>
        <v>20</v>
      </c>
      <c r="X23" s="19">
        <f t="shared" si="14"/>
        <v>0.05</v>
      </c>
      <c r="Y23" s="18">
        <f>'2022 LTPL'!Y23+'2022 RCL'!Y23</f>
        <v>87946.521074775315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v>257839357.33447361</v>
      </c>
      <c r="F24" s="15">
        <v>0</v>
      </c>
      <c r="G24" s="16">
        <f t="shared" si="9"/>
        <v>257839357.33447361</v>
      </c>
      <c r="H24" s="38">
        <v>60</v>
      </c>
      <c r="I24" s="32">
        <f>'2021 Combined'!L24</f>
        <v>0</v>
      </c>
      <c r="J24" s="30">
        <f t="shared" si="10"/>
        <v>1769858.1076242514</v>
      </c>
      <c r="K24" s="32">
        <v>0</v>
      </c>
      <c r="L24" s="16">
        <f t="shared" si="11"/>
        <v>1769858.1076242514</v>
      </c>
      <c r="M24" s="18">
        <f t="shared" ref="M24:M45" si="15">G24-L24</f>
        <v>256069499.22684935</v>
      </c>
      <c r="O24" s="54">
        <v>47</v>
      </c>
      <c r="P24" s="54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257839357.33447361</v>
      </c>
      <c r="V24" s="18">
        <f>'2022 LTPL'!V24+'2022 RCL'!V24</f>
        <v>106191486.4574551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1769858.1076242514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v>1738229.2096648396</v>
      </c>
      <c r="F25" s="15">
        <v>0</v>
      </c>
      <c r="G25" s="16">
        <f t="shared" si="9"/>
        <v>1738229.2096648396</v>
      </c>
      <c r="H25" s="38">
        <v>45</v>
      </c>
      <c r="I25" s="32">
        <f>'2021 Combined'!L25</f>
        <v>0</v>
      </c>
      <c r="J25" s="30">
        <f t="shared" si="10"/>
        <v>12875.771923443257</v>
      </c>
      <c r="K25" s="32">
        <v>0</v>
      </c>
      <c r="L25" s="16">
        <f t="shared" si="11"/>
        <v>12875.771923443257</v>
      </c>
      <c r="M25" s="18">
        <f t="shared" si="15"/>
        <v>1725353.4377413963</v>
      </c>
      <c r="O25" s="54">
        <v>47</v>
      </c>
      <c r="P25" s="54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1738229.2096648396</v>
      </c>
      <c r="V25" s="18">
        <f>'2022 LTPL'!V25+'2022 RCL'!V25</f>
        <v>579409.73655494652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12875.771923443257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v>301645045.41920471</v>
      </c>
      <c r="F26" s="15">
        <v>0</v>
      </c>
      <c r="G26" s="16">
        <f t="shared" si="9"/>
        <v>301645045.41920471</v>
      </c>
      <c r="H26" s="38">
        <v>45</v>
      </c>
      <c r="I26" s="32">
        <f>'2021 Combined'!L26</f>
        <v>0</v>
      </c>
      <c r="J26" s="30">
        <f t="shared" si="10"/>
        <v>2758356.765460012</v>
      </c>
      <c r="K26" s="32">
        <v>0</v>
      </c>
      <c r="L26" s="16">
        <f t="shared" si="11"/>
        <v>2758356.765460012</v>
      </c>
      <c r="M26" s="18">
        <f t="shared" si="15"/>
        <v>298886688.6537447</v>
      </c>
      <c r="O26" s="54">
        <v>47</v>
      </c>
      <c r="P26" s="54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301645045.41920471</v>
      </c>
      <c r="V26" s="18">
        <f>'2022 LTPL'!V26+'2022 RCL'!V26</f>
        <v>124126054.44570054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2758356.765460012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54"/>
      <c r="P27" s="54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54"/>
      <c r="P28" s="54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54"/>
      <c r="P29" s="54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89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54"/>
      <c r="P31" s="54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54">
        <v>10.1</v>
      </c>
      <c r="P32" s="54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5" si="22">IF(V32=0,0,V32*X32)</f>
        <v>0</v>
      </c>
    </row>
    <row r="33" spans="1:25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54">
        <v>8</v>
      </c>
      <c r="P33" s="54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54"/>
      <c r="P34" s="54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220000</v>
      </c>
      <c r="F35" s="15">
        <v>0</v>
      </c>
      <c r="G35" s="16">
        <f t="shared" si="16"/>
        <v>220000</v>
      </c>
      <c r="H35" s="38">
        <v>5</v>
      </c>
      <c r="I35" s="32">
        <f>'2021 Combined'!L35</f>
        <v>0</v>
      </c>
      <c r="J35" s="30">
        <f t="shared" si="17"/>
        <v>22000</v>
      </c>
      <c r="K35" s="32">
        <v>0</v>
      </c>
      <c r="L35" s="16">
        <f t="shared" si="18"/>
        <v>22000</v>
      </c>
      <c r="M35" s="18">
        <f t="shared" si="15"/>
        <v>198000</v>
      </c>
      <c r="O35" s="54">
        <v>10.1</v>
      </c>
      <c r="P35" s="54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220000</v>
      </c>
      <c r="V35" s="18">
        <f>T35+U35*6/12</f>
        <v>110000</v>
      </c>
      <c r="W35" s="39">
        <f t="shared" si="19"/>
        <v>5</v>
      </c>
      <c r="X35" s="19">
        <f t="shared" si="20"/>
        <v>0.2</v>
      </c>
      <c r="Y35" s="18">
        <f t="shared" si="22"/>
        <v>22000</v>
      </c>
    </row>
    <row r="36" spans="1:25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54"/>
      <c r="P36" s="54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54"/>
      <c r="P37" s="54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54"/>
      <c r="P38" s="54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54"/>
      <c r="P39" s="54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54"/>
      <c r="P40" s="54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54"/>
      <c r="P41" s="54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54"/>
      <c r="P42" s="54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54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51"/>
      <c r="O45" s="54"/>
      <c r="P45" s="54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679732502.79334497</v>
      </c>
      <c r="F46" s="22">
        <f>SUM(F12:F15,F17:F29,F31:F45)</f>
        <v>0</v>
      </c>
      <c r="G46" s="22">
        <f>SUM(G12:G15,G17:G29,G31:G45)</f>
        <v>679732502.79334497</v>
      </c>
      <c r="H46" s="33"/>
      <c r="I46" s="22">
        <f>SUM(I12:I15,I17:I29,I31:I45)</f>
        <v>0</v>
      </c>
      <c r="J46" s="22">
        <f>SUM(J12:J15,J17:J29,J31:J45)</f>
        <v>5618295.8523257095</v>
      </c>
      <c r="K46" s="22">
        <f>SUM(K12:K15,K17:K29,K31:K45)</f>
        <v>0</v>
      </c>
      <c r="L46" s="22">
        <f>SUM(L12:L15,L17:L29,L31:L45)</f>
        <v>5618295.8523257095</v>
      </c>
      <c r="M46" s="22">
        <f>SUM(M12:M15,M17:M29,M31:M45)</f>
        <v>674114206.9410193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679732502.79334497</v>
      </c>
      <c r="V46" s="22">
        <f>SUM(V12:V15,V17:V29,V31:V45)</f>
        <v>279727537.53857565</v>
      </c>
      <c r="W46" s="24"/>
      <c r="X46" s="24"/>
      <c r="Y46" s="22">
        <f>SUM(Y12:Y15,Y17:Y29,Y31:Y44)</f>
        <v>5618295.8523257095</v>
      </c>
    </row>
    <row r="47" spans="1:25" x14ac:dyDescent="0.25">
      <c r="A47" s="54"/>
      <c r="B47" s="49">
        <v>2055</v>
      </c>
      <c r="C47" s="20" t="s">
        <v>59</v>
      </c>
      <c r="D47" s="15">
        <v>915254096</v>
      </c>
      <c r="E47" s="15">
        <v>646678633</v>
      </c>
      <c r="F47" s="15">
        <v>-679732502.79334497</v>
      </c>
      <c r="G47" s="16">
        <f t="shared" ref="G47:G48" si="23">SUM(D47:F47)</f>
        <v>882200226.20665503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>
        <v>0</v>
      </c>
      <c r="G48" s="16">
        <f t="shared" si="23"/>
        <v>0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915254096</v>
      </c>
      <c r="E49" s="16">
        <f>SUM(E46:E48)</f>
        <v>1326411135.793345</v>
      </c>
      <c r="F49" s="16">
        <f>SUM(F46:F48)</f>
        <v>-679732502.79334497</v>
      </c>
      <c r="G49" s="16">
        <f>SUM(G46:G48)</f>
        <v>1561932729</v>
      </c>
      <c r="H49" s="33"/>
      <c r="I49" s="16">
        <f>SUM(I46:I48)</f>
        <v>0</v>
      </c>
      <c r="J49" s="16">
        <f>SUM(J46:J48)</f>
        <v>5618295.8523257095</v>
      </c>
      <c r="K49" s="16">
        <f>SUM(K46:K48)</f>
        <v>0</v>
      </c>
      <c r="L49" s="16">
        <f>SUM(L46:L48)</f>
        <v>5618295.8523257095</v>
      </c>
      <c r="M49" s="16">
        <f>SUM(M46:M48)</f>
        <v>674114206.9410193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5618295.8523257095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5618295.8523257095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Y62"/>
  <sheetViews>
    <sheetView showGridLines="0" workbookViewId="0">
      <pane xSplit="3" ySplit="10" topLeftCell="L11" activePane="bottomRight" state="frozen"/>
      <selection activeCell="E24" sqref="E24"/>
      <selection pane="topRight" activeCell="E24" sqref="E24"/>
      <selection pane="bottomLeft" activeCell="E24" sqref="E24"/>
      <selection pane="bottomRight" activeCell="P52" sqref="P52:Y53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1.21875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" style="1" bestFit="1" customWidth="1"/>
    <col min="11" max="11" width="7.6640625" style="1" bestFit="1" customWidth="1"/>
    <col min="12" max="12" width="12" style="1" bestFit="1" customWidth="1"/>
    <col min="13" max="13" width="11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0.6640625" style="1" customWidth="1"/>
    <col min="22" max="22" width="11.441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55" t="s">
        <v>73</v>
      </c>
      <c r="U4" s="45" t="str">
        <f>F4</f>
        <v>ASPE</v>
      </c>
    </row>
    <row r="5" spans="1:25" ht="15.6" x14ac:dyDescent="0.3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89</v>
      </c>
      <c r="W16" s="59" t="s">
        <v>55</v>
      </c>
      <c r="X16" s="59" t="s">
        <v>56</v>
      </c>
      <c r="Y16" s="59" t="s">
        <v>70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v>35534357.850341961</v>
      </c>
      <c r="F21" s="15">
        <v>0</v>
      </c>
      <c r="G21" s="16">
        <f t="shared" si="9"/>
        <v>35534357.850341961</v>
      </c>
      <c r="H21" s="38">
        <f>'2022 Combined'!H21</f>
        <v>50</v>
      </c>
      <c r="I21" s="32"/>
      <c r="J21" s="30">
        <f t="shared" si="10"/>
        <v>355343.57850341959</v>
      </c>
      <c r="K21" s="32"/>
      <c r="L21" s="16">
        <f t="shared" si="11"/>
        <v>355343.57850341959</v>
      </c>
      <c r="M21" s="18">
        <f t="shared" si="12"/>
        <v>35179014.271838538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35534357.850341961</v>
      </c>
      <c r="V21" s="60">
        <f>T21+U21*6/12</f>
        <v>17767178.92517098</v>
      </c>
      <c r="W21" s="39">
        <f t="shared" si="14"/>
        <v>50</v>
      </c>
      <c r="X21" s="19">
        <f t="shared" si="15"/>
        <v>0.02</v>
      </c>
      <c r="Y21" s="18">
        <f>IF(H21=0,0,V21*X21)</f>
        <v>355343.57850341959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v>6234973.2070623366</v>
      </c>
      <c r="F22" s="15">
        <v>0</v>
      </c>
      <c r="G22" s="16">
        <f t="shared" si="9"/>
        <v>6234973.2070623366</v>
      </c>
      <c r="H22" s="38">
        <f>'2022 Combined'!H22</f>
        <v>40</v>
      </c>
      <c r="I22" s="32"/>
      <c r="J22" s="30">
        <f t="shared" si="10"/>
        <v>77937.165088279216</v>
      </c>
      <c r="K22" s="32"/>
      <c r="L22" s="16">
        <f t="shared" si="11"/>
        <v>77937.165088279216</v>
      </c>
      <c r="M22" s="18">
        <f t="shared" si="12"/>
        <v>6157036.0419740574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6234973.2070623366</v>
      </c>
      <c r="V22" s="60">
        <f t="shared" ref="V22:V26" si="17">T22+U22*6/12</f>
        <v>3117486.6035311683</v>
      </c>
      <c r="W22" s="39">
        <f t="shared" si="14"/>
        <v>40</v>
      </c>
      <c r="X22" s="19">
        <f t="shared" si="15"/>
        <v>2.5000000000000001E-2</v>
      </c>
      <c r="Y22" s="18">
        <f t="shared" si="16"/>
        <v>77937.165088279216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v>1476085.3434613748</v>
      </c>
      <c r="F23" s="15">
        <v>0</v>
      </c>
      <c r="G23" s="16">
        <f t="shared" si="9"/>
        <v>1476085.3434613748</v>
      </c>
      <c r="H23" s="38">
        <f>'2022 Combined'!H23</f>
        <v>20</v>
      </c>
      <c r="I23" s="32"/>
      <c r="J23" s="30">
        <f t="shared" si="10"/>
        <v>36902.133586534372</v>
      </c>
      <c r="K23" s="32"/>
      <c r="L23" s="16">
        <f t="shared" si="11"/>
        <v>36902.133586534372</v>
      </c>
      <c r="M23" s="18">
        <f>G23-L23</f>
        <v>1439183.2098748405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1476085.3434613748</v>
      </c>
      <c r="V23" s="60">
        <f t="shared" si="17"/>
        <v>738042.67173068738</v>
      </c>
      <c r="W23" s="39">
        <f t="shared" si="14"/>
        <v>20</v>
      </c>
      <c r="X23" s="19">
        <f t="shared" si="15"/>
        <v>0.05</v>
      </c>
      <c r="Y23" s="18">
        <f t="shared" si="16"/>
        <v>36902.133586534372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v>112980330.86570723</v>
      </c>
      <c r="F24" s="15">
        <v>0</v>
      </c>
      <c r="G24" s="16">
        <f t="shared" si="9"/>
        <v>112980330.86570723</v>
      </c>
      <c r="H24" s="38">
        <f>'2022 Combined'!H24</f>
        <v>60</v>
      </c>
      <c r="I24" s="32"/>
      <c r="J24" s="30">
        <f t="shared" si="10"/>
        <v>941502.75721422688</v>
      </c>
      <c r="K24" s="32"/>
      <c r="L24" s="16">
        <f t="shared" si="11"/>
        <v>941502.75721422688</v>
      </c>
      <c r="M24" s="18">
        <f t="shared" ref="M24:M45" si="18">G24-L24</f>
        <v>112038828.108493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112980330.86570723</v>
      </c>
      <c r="V24" s="60">
        <f t="shared" si="17"/>
        <v>56490165.432853617</v>
      </c>
      <c r="W24" s="39">
        <f t="shared" si="14"/>
        <v>60</v>
      </c>
      <c r="X24" s="19">
        <f t="shared" si="15"/>
        <v>1.6666666666666666E-2</v>
      </c>
      <c r="Y24" s="18">
        <f t="shared" si="16"/>
        <v>941502.75721422688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 t="shared" si="17"/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v>133610985.90678059</v>
      </c>
      <c r="F26" s="15">
        <v>0</v>
      </c>
      <c r="G26" s="16">
        <f t="shared" si="9"/>
        <v>133610985.90678059</v>
      </c>
      <c r="H26" s="38">
        <f>'2022 Combined'!H26</f>
        <v>45</v>
      </c>
      <c r="I26" s="32"/>
      <c r="J26" s="30">
        <f t="shared" si="10"/>
        <v>1484566.5100753398</v>
      </c>
      <c r="K26" s="32"/>
      <c r="L26" s="16">
        <f t="shared" si="11"/>
        <v>1484566.5100753398</v>
      </c>
      <c r="M26" s="18">
        <f t="shared" si="18"/>
        <v>132126419.39670524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133610985.90678059</v>
      </c>
      <c r="V26" s="60">
        <f t="shared" si="17"/>
        <v>66805492.953390293</v>
      </c>
      <c r="W26" s="39">
        <f t="shared" si="14"/>
        <v>45</v>
      </c>
      <c r="X26" s="19">
        <f t="shared" si="15"/>
        <v>2.2222222222222223E-2</v>
      </c>
      <c r="Y26" s="18">
        <f t="shared" si="16"/>
        <v>1484566.5100753398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289836733.17335349</v>
      </c>
      <c r="F46" s="22">
        <f>SUM(F12:F15,F17:F29,F31:F45)</f>
        <v>0</v>
      </c>
      <c r="G46" s="22">
        <f>SUM(G12:G15,G17:G29,G31:G45)</f>
        <v>289836733.17335349</v>
      </c>
      <c r="H46" s="33"/>
      <c r="I46" s="22">
        <f>SUM(I12:I15,I17:I29,I31:I45)</f>
        <v>0</v>
      </c>
      <c r="J46" s="22">
        <f>SUM(J12:J15,J17:J29,J31:J45)</f>
        <v>2896252.1444677999</v>
      </c>
      <c r="K46" s="22">
        <f>SUM(K12:K15,K17:K29,K31:K45)</f>
        <v>0</v>
      </c>
      <c r="L46" s="22">
        <f>SUM(L12:L15,L17:L29,L31:L45)</f>
        <v>2896252.1444677999</v>
      </c>
      <c r="M46" s="22">
        <f>SUM(M12:M15,M17:M29,M31:M45)</f>
        <v>286940481.02888572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289836733.17335349</v>
      </c>
      <c r="V46" s="22">
        <f>SUM(V12:V15,V17:V29,V31:V45)</f>
        <v>144918366.58667675</v>
      </c>
      <c r="W46" s="24"/>
      <c r="X46" s="24"/>
      <c r="Y46" s="22">
        <f>SUM(Y12:Y15,Y17:Y29,Y31:Y44)</f>
        <v>2896252.1444677999</v>
      </c>
    </row>
    <row r="47" spans="1:25" x14ac:dyDescent="0.25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/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0</v>
      </c>
      <c r="E49" s="16">
        <f>SUM(E46:E48)</f>
        <v>289836733.17335349</v>
      </c>
      <c r="F49" s="16">
        <f>SUM(F46:F48)</f>
        <v>0</v>
      </c>
      <c r="G49" s="16">
        <f>SUM(G46:G48)</f>
        <v>289836733.17335349</v>
      </c>
      <c r="H49" s="33"/>
      <c r="I49" s="16">
        <f>SUM(I46:I48)</f>
        <v>0</v>
      </c>
      <c r="J49" s="16">
        <f>SUM(J46:J48)</f>
        <v>2896252.1444677999</v>
      </c>
      <c r="K49" s="16">
        <f>SUM(K46:K48)</f>
        <v>0</v>
      </c>
      <c r="L49" s="16">
        <f>SUM(L46:L48)</f>
        <v>2896252.1444677999</v>
      </c>
      <c r="M49" s="16">
        <f>SUM(M46:M48)</f>
        <v>286940481.02888572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2896252.1444677999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2896252.1444677999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Y62"/>
  <sheetViews>
    <sheetView showGridLines="0" workbookViewId="0">
      <pane xSplit="3" ySplit="10" topLeftCell="E11" activePane="bottomRight" state="frozen"/>
      <selection activeCell="E24" sqref="E24"/>
      <selection pane="topRight" activeCell="E24" sqref="E24"/>
      <selection pane="bottomLeft" activeCell="E24" sqref="E24"/>
      <selection pane="bottomRight" activeCell="U51" sqref="C51:U51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2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.88671875" style="1" bestFit="1" customWidth="1"/>
    <col min="11" max="11" width="7.6640625" style="1" bestFit="1" customWidth="1"/>
    <col min="12" max="13" width="12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3.88671875" style="1" customWidth="1"/>
    <col min="22" max="22" width="13.66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55" t="s">
        <v>73</v>
      </c>
      <c r="U4" s="45" t="str">
        <f>F4</f>
        <v>ASPE</v>
      </c>
    </row>
    <row r="5" spans="1:25" ht="15.6" x14ac:dyDescent="0.3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56"/>
      <c r="P17" s="56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56"/>
      <c r="P18" s="56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56"/>
      <c r="P19" s="56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56"/>
      <c r="P20" s="56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v>65514571.208823182</v>
      </c>
      <c r="F21" s="15">
        <v>0</v>
      </c>
      <c r="G21" s="16">
        <f t="shared" si="4"/>
        <v>65514571.208823182</v>
      </c>
      <c r="H21" s="38">
        <f>'2022 Combined'!H21</f>
        <v>50</v>
      </c>
      <c r="I21" s="32"/>
      <c r="J21" s="30">
        <f t="shared" si="5"/>
        <v>471787.32426062867</v>
      </c>
      <c r="K21" s="32"/>
      <c r="L21" s="16">
        <f t="shared" si="6"/>
        <v>471787.32426062867</v>
      </c>
      <c r="M21" s="18">
        <f t="shared" si="7"/>
        <v>65042783.884562552</v>
      </c>
      <c r="O21" s="56">
        <v>47</v>
      </c>
      <c r="P21" s="56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 t="shared" si="9"/>
        <v>65514571.208823182</v>
      </c>
      <c r="V21" s="18">
        <v>23589366.213031434</v>
      </c>
      <c r="W21" s="39">
        <f t="shared" si="11"/>
        <v>50</v>
      </c>
      <c r="X21" s="19">
        <f t="shared" si="12"/>
        <v>0.02</v>
      </c>
      <c r="Y21" s="18">
        <f>IF(H21=0,0,V21*X21)</f>
        <v>471787.32426062867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v>6648460.3691995703</v>
      </c>
      <c r="F22" s="15">
        <v>0</v>
      </c>
      <c r="G22" s="16">
        <f t="shared" si="4"/>
        <v>6648460.3691995703</v>
      </c>
      <c r="H22" s="38">
        <f>'2022 Combined'!H22</f>
        <v>40</v>
      </c>
      <c r="I22" s="32"/>
      <c r="J22" s="30">
        <f t="shared" si="5"/>
        <v>62190.618390899966</v>
      </c>
      <c r="K22" s="32"/>
      <c r="L22" s="16">
        <f t="shared" si="6"/>
        <v>62190.618390899966</v>
      </c>
      <c r="M22" s="18">
        <f t="shared" si="7"/>
        <v>6586269.7508086702</v>
      </c>
      <c r="O22" s="56">
        <v>47</v>
      </c>
      <c r="P22" s="56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6648460.3691995703</v>
      </c>
      <c r="V22" s="18">
        <v>2487624.7356359987</v>
      </c>
      <c r="W22" s="39">
        <f t="shared" si="11"/>
        <v>40</v>
      </c>
      <c r="X22" s="19">
        <f t="shared" si="12"/>
        <v>2.5000000000000001E-2</v>
      </c>
      <c r="Y22" s="18">
        <f t="shared" si="13"/>
        <v>62190.618390899966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v>2881422.8511134181</v>
      </c>
      <c r="F23" s="15">
        <v>0</v>
      </c>
      <c r="G23" s="16">
        <f t="shared" si="4"/>
        <v>2881422.8511134181</v>
      </c>
      <c r="H23" s="38">
        <f>'2022 Combined'!H23</f>
        <v>20</v>
      </c>
      <c r="I23" s="32"/>
      <c r="J23" s="30">
        <f t="shared" si="5"/>
        <v>51044.387488240936</v>
      </c>
      <c r="K23" s="32"/>
      <c r="L23" s="16">
        <f t="shared" si="6"/>
        <v>51044.387488240936</v>
      </c>
      <c r="M23" s="18">
        <f>G23-L23</f>
        <v>2830378.4636251773</v>
      </c>
      <c r="O23" s="56">
        <v>47</v>
      </c>
      <c r="P23" s="56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2881422.8511134181</v>
      </c>
      <c r="V23" s="18">
        <v>1020887.7497648187</v>
      </c>
      <c r="W23" s="39">
        <f t="shared" si="11"/>
        <v>20</v>
      </c>
      <c r="X23" s="19">
        <f t="shared" si="12"/>
        <v>0.05</v>
      </c>
      <c r="Y23" s="18">
        <f t="shared" si="13"/>
        <v>51044.387488240936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v>144859026.46876639</v>
      </c>
      <c r="F24" s="15">
        <v>0</v>
      </c>
      <c r="G24" s="16">
        <f t="shared" si="4"/>
        <v>144859026.46876639</v>
      </c>
      <c r="H24" s="38">
        <f>'2022 Combined'!H24</f>
        <v>60</v>
      </c>
      <c r="I24" s="32"/>
      <c r="J24" s="30">
        <f t="shared" si="5"/>
        <v>828355.35041002452</v>
      </c>
      <c r="K24" s="32"/>
      <c r="L24" s="16">
        <f t="shared" si="6"/>
        <v>828355.35041002452</v>
      </c>
      <c r="M24" s="18">
        <f t="shared" ref="M24:M45" si="14">G24-L24</f>
        <v>144030671.11835638</v>
      </c>
      <c r="O24" s="56">
        <v>47</v>
      </c>
      <c r="P24" s="56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144859026.46876639</v>
      </c>
      <c r="V24" s="18">
        <v>49701321.024601474</v>
      </c>
      <c r="W24" s="39">
        <f t="shared" si="11"/>
        <v>60</v>
      </c>
      <c r="X24" s="19">
        <f t="shared" si="12"/>
        <v>1.6666666666666666E-2</v>
      </c>
      <c r="Y24" s="18">
        <f t="shared" si="13"/>
        <v>828355.35041002452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v>1738229.2096648396</v>
      </c>
      <c r="F25" s="15">
        <v>0</v>
      </c>
      <c r="G25" s="16">
        <f t="shared" si="4"/>
        <v>1738229.2096648396</v>
      </c>
      <c r="H25" s="38">
        <f>'2022 Combined'!H25</f>
        <v>45</v>
      </c>
      <c r="I25" s="32"/>
      <c r="J25" s="30">
        <f t="shared" si="5"/>
        <v>12875.771923443257</v>
      </c>
      <c r="K25" s="32"/>
      <c r="L25" s="16">
        <f t="shared" si="6"/>
        <v>12875.771923443257</v>
      </c>
      <c r="M25" s="18">
        <f t="shared" si="14"/>
        <v>1725353.4377413963</v>
      </c>
      <c r="O25" s="56">
        <v>47</v>
      </c>
      <c r="P25" s="56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1738229.2096648396</v>
      </c>
      <c r="V25" s="18">
        <v>579409.73655494652</v>
      </c>
      <c r="W25" s="39">
        <f t="shared" si="11"/>
        <v>45</v>
      </c>
      <c r="X25" s="19">
        <f t="shared" si="12"/>
        <v>2.2222222222222223E-2</v>
      </c>
      <c r="Y25" s="18">
        <f t="shared" si="13"/>
        <v>12875.771923443257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v>168034059.51242411</v>
      </c>
      <c r="F26" s="15">
        <v>0</v>
      </c>
      <c r="G26" s="16">
        <f t="shared" si="4"/>
        <v>168034059.51242411</v>
      </c>
      <c r="H26" s="38">
        <f>'2022 Combined'!H26</f>
        <v>45</v>
      </c>
      <c r="I26" s="32"/>
      <c r="J26" s="30">
        <f t="shared" si="5"/>
        <v>1273790.2553846722</v>
      </c>
      <c r="K26" s="32"/>
      <c r="L26" s="16">
        <f t="shared" si="6"/>
        <v>1273790.2553846722</v>
      </c>
      <c r="M26" s="18">
        <f t="shared" si="14"/>
        <v>166760269.25703943</v>
      </c>
      <c r="O26" s="56">
        <v>47</v>
      </c>
      <c r="P26" s="56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168034059.51242411</v>
      </c>
      <c r="V26" s="18">
        <v>57320561.492310248</v>
      </c>
      <c r="W26" s="39">
        <f t="shared" si="11"/>
        <v>45</v>
      </c>
      <c r="X26" s="19">
        <f t="shared" si="12"/>
        <v>2.2222222222222223E-2</v>
      </c>
      <c r="Y26" s="18">
        <f t="shared" si="13"/>
        <v>1273790.2553846722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56"/>
      <c r="P27" s="56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56"/>
      <c r="P28" s="56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56"/>
      <c r="P29" s="56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56"/>
      <c r="P31" s="56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56">
        <v>10.1</v>
      </c>
      <c r="P32" s="56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56">
        <v>8</v>
      </c>
      <c r="P33" s="56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56"/>
      <c r="P34" s="56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56">
        <v>10.1</v>
      </c>
      <c r="P35" s="56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56"/>
      <c r="P36" s="56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56"/>
      <c r="P37" s="56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56"/>
      <c r="P38" s="56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56"/>
      <c r="P39" s="56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56"/>
      <c r="P40" s="56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56"/>
      <c r="P41" s="56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56"/>
      <c r="P42" s="56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56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56"/>
      <c r="P45" s="56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389675769.61999154</v>
      </c>
      <c r="F46" s="22">
        <f>SUM(F12:F15,F17:F29,F31:F45)</f>
        <v>0</v>
      </c>
      <c r="G46" s="22">
        <f>SUM(G12:G15,G17:G29,G31:G45)</f>
        <v>389675769.61999154</v>
      </c>
      <c r="H46" s="33"/>
      <c r="I46" s="22">
        <f>SUM(I12:I15,I17:I29,I31:I45)</f>
        <v>0</v>
      </c>
      <c r="J46" s="22">
        <f>SUM(J12:J15,J17:J29,J31:J45)</f>
        <v>2700043.7078579096</v>
      </c>
      <c r="K46" s="22">
        <f>SUM(K12:K15,K17:K29,K31:K45)</f>
        <v>0</v>
      </c>
      <c r="L46" s="22">
        <f>SUM(L12:L15,L17:L29,L31:L45)</f>
        <v>2700043.7078579096</v>
      </c>
      <c r="M46" s="22">
        <f>SUM(M12:M15,M17:M29,M31:M45)</f>
        <v>386975725.91213357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389675769.61999154</v>
      </c>
      <c r="V46" s="22">
        <f>SUM(V12:V15,V17:V29,V31:V45)</f>
        <v>134699170.95189893</v>
      </c>
      <c r="W46" s="24"/>
      <c r="X46" s="24"/>
      <c r="Y46" s="22">
        <f>SUM(Y12:Y15,Y17:Y29,Y31:Y44)</f>
        <v>2700043.7078579096</v>
      </c>
    </row>
    <row r="47" spans="1:25" x14ac:dyDescent="0.25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0</v>
      </c>
      <c r="E49" s="16">
        <f>SUM(E46:E48)</f>
        <v>389675769.61999154</v>
      </c>
      <c r="F49" s="16">
        <f>SUM(F46:F48)</f>
        <v>0</v>
      </c>
      <c r="G49" s="16">
        <f>SUM(G46:G48)</f>
        <v>389675769.61999154</v>
      </c>
      <c r="H49" s="33"/>
      <c r="I49" s="16">
        <f>SUM(I46:I48)</f>
        <v>0</v>
      </c>
      <c r="J49" s="16">
        <f>SUM(J46:J48)</f>
        <v>2700043.7078579096</v>
      </c>
      <c r="K49" s="16">
        <f>SUM(K46:K48)</f>
        <v>0</v>
      </c>
      <c r="L49" s="16">
        <f>SUM(L46:L48)</f>
        <v>2700043.7078579096</v>
      </c>
      <c r="M49" s="16">
        <f>SUM(M46:M48)</f>
        <v>386975725.91213357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2700043.7078579096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2700043.7078579096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dimension ref="A2:Y62"/>
  <sheetViews>
    <sheetView showGridLines="0" tabSelected="1" workbookViewId="0">
      <pane xSplit="3" ySplit="10" topLeftCell="D16" activePane="bottomRight" state="frozen"/>
      <selection activeCell="D16" sqref="D16:M16"/>
      <selection pane="topRight" activeCell="D16" sqref="D16:M16"/>
      <selection pane="bottomLeft" activeCell="D16" sqref="D16:M16"/>
      <selection pane="bottomRight" activeCell="V14" sqref="V14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2.5546875" style="1" bestFit="1" customWidth="1"/>
    <col min="6" max="6" width="11.44140625" style="1" bestFit="1" customWidth="1"/>
    <col min="7" max="7" width="12.88671875" style="1" customWidth="1"/>
    <col min="8" max="8" width="5.5546875" style="2" customWidth="1"/>
    <col min="9" max="9" width="12.88671875" style="1" customWidth="1"/>
    <col min="10" max="10" width="9.88671875" style="1" bestFit="1" customWidth="1"/>
    <col min="11" max="11" width="7.6640625" style="1" customWidth="1"/>
    <col min="12" max="12" width="12" style="1" customWidth="1"/>
    <col min="13" max="13" width="12" style="1" bestFit="1" customWidth="1"/>
    <col min="14" max="14" width="9.1093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2" style="1" bestFit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61" t="s">
        <v>73</v>
      </c>
      <c r="T4" s="45" t="str">
        <f>F4</f>
        <v>ASPE</v>
      </c>
    </row>
    <row r="5" spans="1:25" ht="15.6" x14ac:dyDescent="0.3">
      <c r="E5" s="61" t="s">
        <v>74</v>
      </c>
      <c r="F5" s="45">
        <v>2023</v>
      </c>
      <c r="S5" s="61" t="s">
        <v>74</v>
      </c>
      <c r="T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4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17" t="s">
        <v>90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63"/>
      <c r="B12" s="63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5">
      <c r="A13" s="63"/>
      <c r="B13" s="63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5">
      <c r="A14" s="63"/>
      <c r="B14" s="63">
        <v>1611</v>
      </c>
      <c r="C14" s="14" t="s">
        <v>24</v>
      </c>
      <c r="D14" s="15">
        <f>+'2022 Combined'!G14</f>
        <v>0</v>
      </c>
      <c r="E14" s="15">
        <v>500000</v>
      </c>
      <c r="F14" s="15">
        <v>0</v>
      </c>
      <c r="G14" s="16">
        <f>SUM(D14:F14)</f>
        <v>500000</v>
      </c>
      <c r="H14" s="15">
        <v>5</v>
      </c>
      <c r="I14" s="15">
        <f>+'2022 Combined'!L14</f>
        <v>0</v>
      </c>
      <c r="J14" s="30">
        <f t="shared" si="2"/>
        <v>91666.666666666672</v>
      </c>
      <c r="K14" s="15"/>
      <c r="L14" s="16">
        <f>SUM(I14:K14)</f>
        <v>91666.666666666672</v>
      </c>
      <c r="M14" s="18">
        <f t="shared" si="0"/>
        <v>408333.33333333331</v>
      </c>
      <c r="O14" s="63"/>
      <c r="P14" s="63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500000</v>
      </c>
      <c r="V14" s="18">
        <v>458333.33333333331</v>
      </c>
      <c r="W14" s="39">
        <f t="shared" si="7"/>
        <v>5</v>
      </c>
      <c r="X14" s="19">
        <f t="shared" si="8"/>
        <v>0.2</v>
      </c>
      <c r="Y14" s="18">
        <f t="shared" si="1"/>
        <v>91666.666666666672</v>
      </c>
    </row>
    <row r="15" spans="1:25" x14ac:dyDescent="0.25">
      <c r="A15" s="63"/>
      <c r="B15" s="63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63"/>
      <c r="B17" s="63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'2023 LTPL'!V17+'2023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'2023 LTPL'!Y17+'2023 RCL'!Y17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'2023 LTPL'!V18+'2023 RCL'!V18</f>
        <v>0</v>
      </c>
      <c r="W18" s="39">
        <f t="shared" si="13"/>
        <v>0</v>
      </c>
      <c r="X18" s="19" t="str">
        <f t="shared" si="14"/>
        <v>-</v>
      </c>
      <c r="Y18" s="18">
        <f>'2023 LTPL'!Y18+'2023 RCL'!Y18</f>
        <v>0</v>
      </c>
    </row>
    <row r="19" spans="1:25" x14ac:dyDescent="0.25">
      <c r="A19" s="63"/>
      <c r="B19" s="63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'2023 LTPL'!V19+'2023 RCL'!V19</f>
        <v>0</v>
      </c>
      <c r="W19" s="39">
        <f t="shared" si="13"/>
        <v>0</v>
      </c>
      <c r="X19" s="19" t="str">
        <f t="shared" si="14"/>
        <v>-</v>
      </c>
      <c r="Y19" s="18">
        <f>'2023 LTPL'!Y19+'2023 RCL'!Y19</f>
        <v>0</v>
      </c>
    </row>
    <row r="20" spans="1:25" x14ac:dyDescent="0.25">
      <c r="A20" s="63"/>
      <c r="B20" s="63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'2023 LTPL'!V20+'2023 RCL'!V20</f>
        <v>0</v>
      </c>
      <c r="W20" s="39">
        <f t="shared" si="13"/>
        <v>0</v>
      </c>
      <c r="X20" s="19" t="str">
        <f t="shared" si="14"/>
        <v>-</v>
      </c>
      <c r="Y20" s="18">
        <f>'2023 LTPL'!Y20+'2023 RCL'!Y20</f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Combined'!G21</f>
        <v>101048929.05916515</v>
      </c>
      <c r="E21" s="15">
        <v>81691883.575605273</v>
      </c>
      <c r="F21" s="15">
        <v>0</v>
      </c>
      <c r="G21" s="16">
        <f t="shared" si="9"/>
        <v>182740812.63477042</v>
      </c>
      <c r="H21" s="15">
        <v>50</v>
      </c>
      <c r="I21" s="15">
        <f>+'2022 Combined'!L21</f>
        <v>827130.90276404819</v>
      </c>
      <c r="J21" s="30">
        <f t="shared" si="10"/>
        <v>2877753.3772292193</v>
      </c>
      <c r="K21" s="15"/>
      <c r="L21" s="16">
        <f t="shared" si="11"/>
        <v>3704884.2799932677</v>
      </c>
      <c r="M21" s="18">
        <f t="shared" si="12"/>
        <v>179035928.35477716</v>
      </c>
      <c r="O21" s="63">
        <v>47</v>
      </c>
      <c r="P21" s="63">
        <v>1715</v>
      </c>
      <c r="Q21" s="14" t="s">
        <v>14</v>
      </c>
      <c r="R21" s="18">
        <f t="shared" si="3"/>
        <v>101048929.05916515</v>
      </c>
      <c r="S21" s="32">
        <v>0</v>
      </c>
      <c r="T21" s="18">
        <f t="shared" si="4"/>
        <v>101048929.05916515</v>
      </c>
      <c r="U21" s="18">
        <f t="shared" si="5"/>
        <v>81691883.575605273</v>
      </c>
      <c r="V21" s="18">
        <f>'2023 LTPL'!V21+'2023 RCL'!V21</f>
        <v>143887668.86146095</v>
      </c>
      <c r="W21" s="39">
        <f t="shared" si="13"/>
        <v>50</v>
      </c>
      <c r="X21" s="19">
        <f t="shared" si="14"/>
        <v>0.02</v>
      </c>
      <c r="Y21" s="18">
        <f>'2023 LTPL'!Y21+'2023 RCL'!Y21</f>
        <v>2877753.3772292193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Combined'!G22</f>
        <v>12883433.576261908</v>
      </c>
      <c r="E22" s="15">
        <v>7435985.3173109023</v>
      </c>
      <c r="F22" s="15">
        <v>0</v>
      </c>
      <c r="G22" s="16">
        <f t="shared" si="9"/>
        <v>20319418.893572811</v>
      </c>
      <c r="H22" s="15">
        <v>40</v>
      </c>
      <c r="I22" s="15">
        <f>+'2022 Combined'!L22</f>
        <v>140127.7834791792</v>
      </c>
      <c r="J22" s="30">
        <f t="shared" si="10"/>
        <v>422241.12628500967</v>
      </c>
      <c r="K22" s="15"/>
      <c r="L22" s="16">
        <f t="shared" si="11"/>
        <v>562368.90976418881</v>
      </c>
      <c r="M22" s="18">
        <f t="shared" si="12"/>
        <v>19757049.983808622</v>
      </c>
      <c r="O22" s="63">
        <v>47</v>
      </c>
      <c r="P22" s="63" t="s">
        <v>10</v>
      </c>
      <c r="Q22" s="14" t="s">
        <v>21</v>
      </c>
      <c r="R22" s="18">
        <f t="shared" si="3"/>
        <v>12883433.576261908</v>
      </c>
      <c r="S22" s="32">
        <v>0</v>
      </c>
      <c r="T22" s="18">
        <f t="shared" si="4"/>
        <v>12883433.576261908</v>
      </c>
      <c r="U22" s="18">
        <f t="shared" si="5"/>
        <v>7435985.3173109023</v>
      </c>
      <c r="V22" s="18">
        <f>'2023 LTPL'!V22+'2023 RCL'!V22</f>
        <v>16889645.051400386</v>
      </c>
      <c r="W22" s="39">
        <f t="shared" si="13"/>
        <v>40</v>
      </c>
      <c r="X22" s="19">
        <f t="shared" si="14"/>
        <v>2.5000000000000001E-2</v>
      </c>
      <c r="Y22" s="18">
        <f>'2023 LTPL'!Y22+'2023 RCL'!Y22</f>
        <v>422241.12628500967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Combined'!G23</f>
        <v>4357508.1945747929</v>
      </c>
      <c r="E23" s="15">
        <v>3737771.6280490686</v>
      </c>
      <c r="F23" s="15">
        <v>0</v>
      </c>
      <c r="G23" s="16">
        <f t="shared" si="9"/>
        <v>8095279.822623862</v>
      </c>
      <c r="H23" s="15">
        <v>20</v>
      </c>
      <c r="I23" s="15">
        <f>+'2022 Combined'!L23</f>
        <v>87946.521074775315</v>
      </c>
      <c r="J23" s="30">
        <f t="shared" si="10"/>
        <v>315414.71697071008</v>
      </c>
      <c r="K23" s="15"/>
      <c r="L23" s="16">
        <f t="shared" si="11"/>
        <v>403361.2380454854</v>
      </c>
      <c r="M23" s="18">
        <f>G23-L23</f>
        <v>7691918.5845783763</v>
      </c>
      <c r="O23" s="63">
        <v>47</v>
      </c>
      <c r="P23" s="63" t="s">
        <v>11</v>
      </c>
      <c r="Q23" s="14" t="s">
        <v>22</v>
      </c>
      <c r="R23" s="18">
        <f t="shared" si="3"/>
        <v>4357508.1945747929</v>
      </c>
      <c r="S23" s="32">
        <v>0</v>
      </c>
      <c r="T23" s="18">
        <f t="shared" si="4"/>
        <v>4357508.1945747929</v>
      </c>
      <c r="U23" s="18">
        <f t="shared" si="5"/>
        <v>3737771.6280490686</v>
      </c>
      <c r="V23" s="18">
        <f>'2023 LTPL'!V23+'2023 RCL'!V23</f>
        <v>6308294.3394142017</v>
      </c>
      <c r="W23" s="39">
        <f t="shared" si="13"/>
        <v>20</v>
      </c>
      <c r="X23" s="19">
        <f t="shared" si="14"/>
        <v>0.05</v>
      </c>
      <c r="Y23" s="18">
        <f>'2023 LTPL'!Y23+'2023 RCL'!Y23</f>
        <v>315414.71697071008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Combined'!G24</f>
        <v>257839357.33447361</v>
      </c>
      <c r="E24" s="15">
        <v>124167558.68617736</v>
      </c>
      <c r="F24" s="15">
        <v>0</v>
      </c>
      <c r="G24" s="16">
        <f t="shared" si="9"/>
        <v>382006916.02065098</v>
      </c>
      <c r="H24" s="15">
        <v>60</v>
      </c>
      <c r="I24" s="15">
        <f>+'2022 Combined'!L24</f>
        <v>1769858.1076242514</v>
      </c>
      <c r="J24" s="30">
        <f t="shared" si="10"/>
        <v>5383966.6417841157</v>
      </c>
      <c r="K24" s="15"/>
      <c r="L24" s="16">
        <f t="shared" si="11"/>
        <v>7153824.7494083671</v>
      </c>
      <c r="M24" s="18">
        <f t="shared" ref="M24:M45" si="15">G24-L24</f>
        <v>374853091.27124262</v>
      </c>
      <c r="O24" s="63">
        <v>47</v>
      </c>
      <c r="P24" s="63">
        <v>1720</v>
      </c>
      <c r="Q24" s="14" t="s">
        <v>16</v>
      </c>
      <c r="R24" s="18">
        <f t="shared" si="3"/>
        <v>257839357.33447361</v>
      </c>
      <c r="S24" s="32">
        <v>0</v>
      </c>
      <c r="T24" s="18">
        <f t="shared" si="4"/>
        <v>257839357.33447361</v>
      </c>
      <c r="U24" s="18">
        <f t="shared" si="5"/>
        <v>124167558.68617736</v>
      </c>
      <c r="V24" s="18">
        <f>'2023 LTPL'!V24+'2023 RCL'!V24</f>
        <v>323037998.50704694</v>
      </c>
      <c r="W24" s="39">
        <f t="shared" si="13"/>
        <v>60</v>
      </c>
      <c r="X24" s="19">
        <f t="shared" si="14"/>
        <v>1.6666666666666666E-2</v>
      </c>
      <c r="Y24" s="18">
        <f>'2023 LTPL'!Y24+'2023 RCL'!Y24</f>
        <v>5383966.6417841157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Combined'!G25</f>
        <v>1738229.2096648396</v>
      </c>
      <c r="E25" s="15">
        <v>5873406.7425012914</v>
      </c>
      <c r="F25" s="15">
        <v>0</v>
      </c>
      <c r="G25" s="16">
        <f t="shared" si="9"/>
        <v>7611635.9521661308</v>
      </c>
      <c r="H25" s="15">
        <v>45</v>
      </c>
      <c r="I25" s="15">
        <f>+'2022 Combined'!L25</f>
        <v>12875.771923443257</v>
      </c>
      <c r="J25" s="30">
        <f t="shared" si="10"/>
        <v>110043.36162640552</v>
      </c>
      <c r="K25" s="15"/>
      <c r="L25" s="16">
        <f t="shared" si="11"/>
        <v>122919.13354984878</v>
      </c>
      <c r="M25" s="18">
        <f t="shared" si="15"/>
        <v>7488716.8186162822</v>
      </c>
      <c r="O25" s="63">
        <v>47</v>
      </c>
      <c r="P25" s="63">
        <v>1725</v>
      </c>
      <c r="Q25" s="14" t="s">
        <v>17</v>
      </c>
      <c r="R25" s="18">
        <f t="shared" si="3"/>
        <v>1738229.2096648396</v>
      </c>
      <c r="S25" s="32">
        <v>0</v>
      </c>
      <c r="T25" s="18">
        <f t="shared" si="4"/>
        <v>1738229.2096648396</v>
      </c>
      <c r="U25" s="18">
        <f t="shared" si="5"/>
        <v>5873406.7425012914</v>
      </c>
      <c r="V25" s="18">
        <f>'2023 LTPL'!V25+'2023 RCL'!V25</f>
        <v>4951951.2731882483</v>
      </c>
      <c r="W25" s="39">
        <f t="shared" si="13"/>
        <v>45</v>
      </c>
      <c r="X25" s="19">
        <f t="shared" si="14"/>
        <v>2.2222222222222223E-2</v>
      </c>
      <c r="Y25" s="18">
        <f>'2023 LTPL'!Y25+'2023 RCL'!Y25</f>
        <v>110043.36162640552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Combined'!G26</f>
        <v>301645045.41920471</v>
      </c>
      <c r="E26" s="15">
        <v>112724931.15529826</v>
      </c>
      <c r="F26" s="15">
        <v>0</v>
      </c>
      <c r="G26" s="16">
        <f t="shared" si="9"/>
        <v>414369976.57450294</v>
      </c>
      <c r="H26" s="15">
        <v>45</v>
      </c>
      <c r="I26" s="15">
        <f>+'2022 Combined'!L26</f>
        <v>2758356.765460012</v>
      </c>
      <c r="J26" s="30">
        <f t="shared" si="10"/>
        <v>7993522.4193220176</v>
      </c>
      <c r="K26" s="15"/>
      <c r="L26" s="16">
        <f t="shared" si="11"/>
        <v>10751879.18478203</v>
      </c>
      <c r="M26" s="18">
        <f t="shared" si="15"/>
        <v>403618097.38972092</v>
      </c>
      <c r="O26" s="63">
        <v>47</v>
      </c>
      <c r="P26" s="63">
        <v>1730</v>
      </c>
      <c r="Q26" s="14" t="s">
        <v>18</v>
      </c>
      <c r="R26" s="18">
        <f t="shared" si="3"/>
        <v>301645045.41920471</v>
      </c>
      <c r="S26" s="32">
        <v>0</v>
      </c>
      <c r="T26" s="18">
        <f t="shared" si="4"/>
        <v>301645045.41920471</v>
      </c>
      <c r="U26" s="18">
        <f t="shared" si="5"/>
        <v>112724931.15529826</v>
      </c>
      <c r="V26" s="18">
        <f>'2023 LTPL'!V26+'2023 RCL'!V26</f>
        <v>359708508.8694908</v>
      </c>
      <c r="W26" s="39">
        <f t="shared" si="13"/>
        <v>45</v>
      </c>
      <c r="X26" s="19">
        <f t="shared" si="14"/>
        <v>2.2222222222222223E-2</v>
      </c>
      <c r="Y26" s="18">
        <f>'2023 LTPL'!Y26+'2023 RCL'!Y26</f>
        <v>7993522.4193220176</v>
      </c>
    </row>
    <row r="27" spans="1:25" x14ac:dyDescent="0.25">
      <c r="A27" s="63"/>
      <c r="B27" s="63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63"/>
      <c r="P27" s="63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'2023 LTPL'!V27+'2023 RCL'!V27</f>
        <v>0</v>
      </c>
      <c r="W27" s="39">
        <f t="shared" si="13"/>
        <v>0</v>
      </c>
      <c r="X27" s="19" t="str">
        <f t="shared" si="14"/>
        <v>-</v>
      </c>
      <c r="Y27" s="18">
        <f>'2023 LTPL'!Y27+'2023 RCL'!Y27</f>
        <v>0</v>
      </c>
    </row>
    <row r="28" spans="1:25" x14ac:dyDescent="0.25">
      <c r="A28" s="63"/>
      <c r="B28" s="63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63"/>
      <c r="P28" s="63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'2023 LTPL'!V28+'2023 RCL'!V28</f>
        <v>0</v>
      </c>
      <c r="W28" s="39">
        <f t="shared" si="13"/>
        <v>0</v>
      </c>
      <c r="X28" s="19" t="str">
        <f t="shared" si="14"/>
        <v>-</v>
      </c>
      <c r="Y28" s="18">
        <f>'2023 LTPL'!Y28+'2023 RCL'!Y28</f>
        <v>0</v>
      </c>
    </row>
    <row r="29" spans="1:25" x14ac:dyDescent="0.25">
      <c r="A29" s="63"/>
      <c r="B29" s="63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63"/>
      <c r="P29" s="63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'2023 LTPL'!V29+'2023 RCL'!V29</f>
        <v>0</v>
      </c>
      <c r="W29" s="39">
        <f t="shared" si="13"/>
        <v>0</v>
      </c>
      <c r="X29" s="19" t="str">
        <f t="shared" si="14"/>
        <v>-</v>
      </c>
      <c r="Y29" s="18">
        <f>'2023 LTPL'!Y29+'2023 RCL'!Y29</f>
        <v>0</v>
      </c>
    </row>
    <row r="30" spans="1:25" ht="24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17" t="s">
        <v>90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63"/>
      <c r="B31" s="63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5" si="16">SUM(D31:F31)</f>
        <v>0</v>
      </c>
      <c r="H31" s="15">
        <v>0</v>
      </c>
      <c r="I31" s="15">
        <f>+'2022 Combined'!L31</f>
        <v>0</v>
      </c>
      <c r="J31" s="30">
        <f t="shared" ref="J31:J45" si="17">Y31</f>
        <v>0</v>
      </c>
      <c r="K31" s="15"/>
      <c r="L31" s="16">
        <f t="shared" ref="L31:L45" si="18">SUM(I31:K31)</f>
        <v>0</v>
      </c>
      <c r="M31" s="18">
        <f t="shared" si="15"/>
        <v>0</v>
      </c>
      <c r="O31" s="63"/>
      <c r="P31" s="63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5">
      <c r="A32" s="63">
        <v>10.1</v>
      </c>
      <c r="B32" s="63">
        <v>1908</v>
      </c>
      <c r="C32" s="14" t="s">
        <v>15</v>
      </c>
      <c r="D32" s="15">
        <f>+'2022 Combined'!G32</f>
        <v>0</v>
      </c>
      <c r="E32" s="15">
        <v>5000000</v>
      </c>
      <c r="F32" s="15">
        <v>0</v>
      </c>
      <c r="G32" s="16">
        <f t="shared" si="16"/>
        <v>5000000</v>
      </c>
      <c r="H32" s="15">
        <v>50</v>
      </c>
      <c r="I32" s="15">
        <f>+'2022 Combined'!L32</f>
        <v>0</v>
      </c>
      <c r="J32" s="30">
        <f t="shared" si="17"/>
        <v>16666.666666666668</v>
      </c>
      <c r="K32" s="15"/>
      <c r="L32" s="16">
        <f t="shared" si="18"/>
        <v>16666.666666666668</v>
      </c>
      <c r="M32" s="18">
        <f t="shared" si="15"/>
        <v>4983333.333333333</v>
      </c>
      <c r="O32" s="63">
        <v>10.1</v>
      </c>
      <c r="P32" s="63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5000000</v>
      </c>
      <c r="V32" s="18">
        <v>833333.33333333337</v>
      </c>
      <c r="W32" s="39">
        <f t="shared" si="19"/>
        <v>50</v>
      </c>
      <c r="X32" s="19">
        <f t="shared" si="20"/>
        <v>0.02</v>
      </c>
      <c r="Y32" s="18">
        <f t="shared" ref="Y32:Y45" si="21">IF(V32=0,0,V32*X32)</f>
        <v>16666.666666666668</v>
      </c>
    </row>
    <row r="33" spans="1:25" x14ac:dyDescent="0.25">
      <c r="A33" s="63">
        <v>8</v>
      </c>
      <c r="B33" s="63">
        <v>1915</v>
      </c>
      <c r="C33" s="14" t="s">
        <v>32</v>
      </c>
      <c r="D33" s="15">
        <f>+'2022 Combined'!G33</f>
        <v>0</v>
      </c>
      <c r="E33" s="15">
        <v>151420.00000000003</v>
      </c>
      <c r="F33" s="15">
        <v>0</v>
      </c>
      <c r="G33" s="16">
        <f t="shared" si="16"/>
        <v>151420.00000000003</v>
      </c>
      <c r="H33" s="15">
        <v>10</v>
      </c>
      <c r="I33" s="15">
        <f>+'2022 Combined'!L33</f>
        <v>0</v>
      </c>
      <c r="J33" s="30">
        <f t="shared" si="17"/>
        <v>2000</v>
      </c>
      <c r="K33" s="15"/>
      <c r="L33" s="16">
        <f t="shared" si="18"/>
        <v>2000</v>
      </c>
      <c r="M33" s="18">
        <f t="shared" si="15"/>
        <v>149420.00000000003</v>
      </c>
      <c r="O33" s="63">
        <v>8</v>
      </c>
      <c r="P33" s="63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151420.00000000003</v>
      </c>
      <c r="V33" s="18">
        <v>20000</v>
      </c>
      <c r="W33" s="39">
        <f t="shared" si="19"/>
        <v>10</v>
      </c>
      <c r="X33" s="19">
        <f t="shared" si="20"/>
        <v>0.1</v>
      </c>
      <c r="Y33" s="18">
        <f t="shared" si="21"/>
        <v>2000</v>
      </c>
    </row>
    <row r="34" spans="1:25" x14ac:dyDescent="0.25">
      <c r="A34" s="63"/>
      <c r="B34" s="63">
        <v>1920</v>
      </c>
      <c r="C34" s="14" t="s">
        <v>33</v>
      </c>
      <c r="D34" s="15">
        <f>+'2022 Combined'!G34</f>
        <v>0</v>
      </c>
      <c r="E34" s="15">
        <v>0</v>
      </c>
      <c r="F34" s="15">
        <v>0</v>
      </c>
      <c r="G34" s="16">
        <f t="shared" si="16"/>
        <v>0</v>
      </c>
      <c r="H34" s="15">
        <v>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63"/>
      <c r="P34" s="63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ref="V34:V45" si="22">T34+U34*8/12</f>
        <v>0</v>
      </c>
      <c r="W34" s="39">
        <f t="shared" si="19"/>
        <v>0</v>
      </c>
      <c r="X34" s="19" t="str">
        <f t="shared" si="20"/>
        <v>-</v>
      </c>
      <c r="Y34" s="18">
        <f t="shared" si="21"/>
        <v>0</v>
      </c>
    </row>
    <row r="35" spans="1:25" x14ac:dyDescent="0.25">
      <c r="A35" s="63">
        <v>10.1</v>
      </c>
      <c r="B35" s="63">
        <v>1930</v>
      </c>
      <c r="C35" s="14" t="s">
        <v>34</v>
      </c>
      <c r="D35" s="15">
        <f>+'2022 Combined'!G35</f>
        <v>220000</v>
      </c>
      <c r="E35" s="15">
        <v>50000</v>
      </c>
      <c r="F35" s="15">
        <v>0</v>
      </c>
      <c r="G35" s="16">
        <f t="shared" si="16"/>
        <v>270000</v>
      </c>
      <c r="H35" s="15">
        <v>5</v>
      </c>
      <c r="I35" s="15">
        <f>+'2022 Combined'!L35</f>
        <v>22000</v>
      </c>
      <c r="J35" s="30">
        <f t="shared" si="17"/>
        <v>53166.666666666664</v>
      </c>
      <c r="K35" s="15"/>
      <c r="L35" s="16">
        <f t="shared" si="18"/>
        <v>75166.666666666657</v>
      </c>
      <c r="M35" s="18">
        <f t="shared" si="15"/>
        <v>194833.33333333334</v>
      </c>
      <c r="O35" s="63">
        <v>10.1</v>
      </c>
      <c r="P35" s="63">
        <v>1930</v>
      </c>
      <c r="Q35" s="14" t="s">
        <v>34</v>
      </c>
      <c r="R35" s="18">
        <f t="shared" si="3"/>
        <v>220000</v>
      </c>
      <c r="S35" s="32">
        <v>0</v>
      </c>
      <c r="T35" s="18">
        <f t="shared" si="4"/>
        <v>220000</v>
      </c>
      <c r="U35" s="18">
        <f t="shared" si="5"/>
        <v>50000</v>
      </c>
      <c r="V35" s="103">
        <v>265833.33333333331</v>
      </c>
      <c r="W35" s="39">
        <f t="shared" si="19"/>
        <v>5</v>
      </c>
      <c r="X35" s="19">
        <f t="shared" si="20"/>
        <v>0.2</v>
      </c>
      <c r="Y35" s="18">
        <f t="shared" si="21"/>
        <v>53166.666666666664</v>
      </c>
    </row>
    <row r="36" spans="1:25" x14ac:dyDescent="0.25">
      <c r="A36" s="63"/>
      <c r="B36" s="63">
        <v>1935</v>
      </c>
      <c r="C36" s="14" t="s">
        <v>35</v>
      </c>
      <c r="D36" s="15">
        <f>+'2022 Combined'!G36</f>
        <v>0</v>
      </c>
      <c r="E36" s="15">
        <v>0</v>
      </c>
      <c r="F36" s="15">
        <v>0</v>
      </c>
      <c r="G36" s="16">
        <f t="shared" si="16"/>
        <v>0</v>
      </c>
      <c r="H36" s="15">
        <v>0</v>
      </c>
      <c r="I36" s="15">
        <f>+'2022 Combined'!L36</f>
        <v>0</v>
      </c>
      <c r="J36" s="30">
        <f t="shared" si="17"/>
        <v>0</v>
      </c>
      <c r="K36" s="15"/>
      <c r="L36" s="16">
        <f t="shared" si="18"/>
        <v>0</v>
      </c>
      <c r="M36" s="18">
        <f t="shared" si="15"/>
        <v>0</v>
      </c>
      <c r="O36" s="63"/>
      <c r="P36" s="63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2"/>
        <v>0</v>
      </c>
      <c r="W36" s="39">
        <f t="shared" si="19"/>
        <v>0</v>
      </c>
      <c r="X36" s="19" t="str">
        <f t="shared" si="20"/>
        <v>-</v>
      </c>
      <c r="Y36" s="18">
        <f t="shared" si="21"/>
        <v>0</v>
      </c>
    </row>
    <row r="37" spans="1:25" x14ac:dyDescent="0.25">
      <c r="A37" s="63"/>
      <c r="B37" s="63">
        <v>1940</v>
      </c>
      <c r="C37" s="14" t="s">
        <v>39</v>
      </c>
      <c r="D37" s="15">
        <f>+'2022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63"/>
      <c r="P37" s="63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2"/>
        <v>0</v>
      </c>
      <c r="W37" s="39">
        <f t="shared" si="19"/>
        <v>0</v>
      </c>
      <c r="X37" s="19" t="str">
        <f t="shared" si="20"/>
        <v>-</v>
      </c>
      <c r="Y37" s="18">
        <f t="shared" si="21"/>
        <v>0</v>
      </c>
    </row>
    <row r="38" spans="1:25" x14ac:dyDescent="0.25">
      <c r="A38" s="63"/>
      <c r="B38" s="63">
        <v>1945</v>
      </c>
      <c r="C38" s="14" t="s">
        <v>40</v>
      </c>
      <c r="D38" s="15">
        <f>+'2022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/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63"/>
      <c r="P38" s="63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2"/>
        <v>0</v>
      </c>
      <c r="W38" s="39">
        <f t="shared" si="19"/>
        <v>0</v>
      </c>
      <c r="X38" s="19" t="str">
        <f t="shared" si="20"/>
        <v>-</v>
      </c>
      <c r="Y38" s="18">
        <f t="shared" si="21"/>
        <v>0</v>
      </c>
    </row>
    <row r="39" spans="1:25" x14ac:dyDescent="0.25">
      <c r="A39" s="63"/>
      <c r="B39" s="63">
        <v>1950</v>
      </c>
      <c r="C39" s="14" t="s">
        <v>41</v>
      </c>
      <c r="D39" s="15">
        <f>+'2022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63"/>
      <c r="P39" s="63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2"/>
        <v>0</v>
      </c>
      <c r="W39" s="39">
        <f t="shared" si="19"/>
        <v>0</v>
      </c>
      <c r="X39" s="19" t="str">
        <f t="shared" si="20"/>
        <v>-</v>
      </c>
      <c r="Y39" s="18">
        <f t="shared" si="21"/>
        <v>0</v>
      </c>
    </row>
    <row r="40" spans="1:25" x14ac:dyDescent="0.25">
      <c r="A40" s="63"/>
      <c r="B40" s="63">
        <v>1955</v>
      </c>
      <c r="C40" s="14" t="s">
        <v>42</v>
      </c>
      <c r="D40" s="15">
        <f>+'2022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63"/>
      <c r="P40" s="63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2"/>
        <v>0</v>
      </c>
      <c r="W40" s="39">
        <f t="shared" si="19"/>
        <v>0</v>
      </c>
      <c r="X40" s="19" t="str">
        <f t="shared" si="20"/>
        <v>-</v>
      </c>
      <c r="Y40" s="18">
        <f t="shared" si="21"/>
        <v>0</v>
      </c>
    </row>
    <row r="41" spans="1:25" x14ac:dyDescent="0.25">
      <c r="A41" s="63"/>
      <c r="B41" s="63">
        <v>1960</v>
      </c>
      <c r="C41" s="14" t="s">
        <v>43</v>
      </c>
      <c r="D41" s="15">
        <f>+'2022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63"/>
      <c r="P41" s="63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2"/>
        <v>0</v>
      </c>
      <c r="W41" s="39">
        <f t="shared" si="19"/>
        <v>0</v>
      </c>
      <c r="X41" s="19" t="str">
        <f t="shared" si="20"/>
        <v>-</v>
      </c>
      <c r="Y41" s="18">
        <f t="shared" si="21"/>
        <v>0</v>
      </c>
    </row>
    <row r="42" spans="1:25" x14ac:dyDescent="0.25">
      <c r="A42" s="63"/>
      <c r="B42" s="63">
        <v>1980</v>
      </c>
      <c r="C42" s="14" t="s">
        <v>44</v>
      </c>
      <c r="D42" s="15">
        <f>+'2022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63"/>
      <c r="P42" s="63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2"/>
        <v>0</v>
      </c>
      <c r="W42" s="39">
        <f t="shared" si="19"/>
        <v>0</v>
      </c>
      <c r="X42" s="19" t="str">
        <f t="shared" si="20"/>
        <v>-</v>
      </c>
      <c r="Y42" s="18">
        <f t="shared" si="21"/>
        <v>0</v>
      </c>
    </row>
    <row r="43" spans="1:25" x14ac:dyDescent="0.25">
      <c r="A43" s="63"/>
      <c r="B43" s="46">
        <v>1995</v>
      </c>
      <c r="C43" s="40" t="s">
        <v>12</v>
      </c>
      <c r="D43" s="15">
        <f>+'2022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63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2"/>
        <v>0</v>
      </c>
      <c r="W43" s="39">
        <f t="shared" si="19"/>
        <v>0</v>
      </c>
      <c r="X43" s="19" t="str">
        <f t="shared" si="20"/>
        <v>-</v>
      </c>
      <c r="Y43" s="18">
        <f t="shared" si="21"/>
        <v>0</v>
      </c>
    </row>
    <row r="44" spans="1:25" x14ac:dyDescent="0.25">
      <c r="A44" s="47"/>
      <c r="B44" s="48">
        <v>2440</v>
      </c>
      <c r="C44" s="41" t="s">
        <v>57</v>
      </c>
      <c r="D44" s="15">
        <f>+'2022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2"/>
        <v>0</v>
      </c>
      <c r="W44" s="39">
        <f t="shared" si="19"/>
        <v>0</v>
      </c>
      <c r="X44" s="19" t="str">
        <f t="shared" si="20"/>
        <v>-</v>
      </c>
      <c r="Y44" s="18">
        <f t="shared" si="21"/>
        <v>0</v>
      </c>
    </row>
    <row r="45" spans="1:25" x14ac:dyDescent="0.25">
      <c r="A45" s="63"/>
      <c r="B45" s="63"/>
      <c r="C45" s="14"/>
      <c r="D45" s="15">
        <f>+'2022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N45" s="51"/>
      <c r="O45" s="63"/>
      <c r="P45" s="63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2"/>
        <v>0</v>
      </c>
      <c r="W45" s="39">
        <f>H45</f>
        <v>0</v>
      </c>
      <c r="X45" s="19" t="str">
        <f t="shared" si="20"/>
        <v>-</v>
      </c>
      <c r="Y45" s="18">
        <f t="shared" si="21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679732502.79334497</v>
      </c>
      <c r="E46" s="22">
        <f>SUM(E12:E15,E17:E29,E31:E45)</f>
        <v>341332957.10494214</v>
      </c>
      <c r="F46" s="22">
        <f>SUM(F12:F15,F17:F29,F31:F45)</f>
        <v>0</v>
      </c>
      <c r="G46" s="22">
        <f>SUM(G12:G15,G17:G29,G31:G45)</f>
        <v>1021065459.8982871</v>
      </c>
      <c r="H46" s="33"/>
      <c r="I46" s="22">
        <f>SUM(I12:I15,I17:I29,I31:I45)</f>
        <v>5618295.8523257095</v>
      </c>
      <c r="J46" s="22">
        <f>SUM(J12:J15,J17:J29,J31:J45)</f>
        <v>17266441.643217482</v>
      </c>
      <c r="K46" s="22">
        <f>SUM(K12:K15,K17:K29,K31:K45)</f>
        <v>0</v>
      </c>
      <c r="L46" s="22">
        <f>SUM(L12:L15,L17:L29,L31:L45)</f>
        <v>22884737.495543189</v>
      </c>
      <c r="M46" s="22">
        <f>SUM(M12:M15,M17:M29,M31:M45)</f>
        <v>998180722.40274405</v>
      </c>
      <c r="N46" s="52"/>
      <c r="O46" s="49"/>
      <c r="P46" s="49"/>
      <c r="Q46" s="20" t="s">
        <v>77</v>
      </c>
      <c r="R46" s="22">
        <f>SUM(R12:R15,R17:R29,R31:R45)</f>
        <v>679732502.79334497</v>
      </c>
      <c r="S46" s="22">
        <f>SUM(S12:S15,S17:S29,S31:S45)</f>
        <v>0</v>
      </c>
      <c r="T46" s="22">
        <f>SUM(T12:T15,T17:T29,T31:T45)</f>
        <v>679732502.79334497</v>
      </c>
      <c r="U46" s="22">
        <f>SUM(U12:U15,U17:U29,U31:U45)</f>
        <v>341332957.10494214</v>
      </c>
      <c r="V46" s="22">
        <f>SUM(V12:V15,V17:V29,V31:V45)</f>
        <v>856361566.90200162</v>
      </c>
      <c r="W46" s="24"/>
      <c r="X46" s="24"/>
      <c r="Y46" s="22">
        <f>SUM(Y12:Y15,Y17:Y29,Y31:Y44)</f>
        <v>17266441.643217482</v>
      </c>
    </row>
    <row r="47" spans="1:25" x14ac:dyDescent="0.25">
      <c r="A47" s="63"/>
      <c r="B47" s="49">
        <v>2055</v>
      </c>
      <c r="C47" s="20" t="s">
        <v>59</v>
      </c>
      <c r="D47" s="15">
        <f>+'2022 Combined'!G47</f>
        <v>882200226.20665503</v>
      </c>
      <c r="E47" s="15">
        <v>221941048</v>
      </c>
      <c r="F47" s="15">
        <v>-341332957.10494214</v>
      </c>
      <c r="G47" s="16">
        <f t="shared" ref="G47:G48" si="23">SUM(D47:F47)</f>
        <v>762808317.10171294</v>
      </c>
      <c r="H47" s="33"/>
      <c r="I47" s="15"/>
      <c r="J47" s="15"/>
      <c r="K47" s="15"/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Combined'!G48</f>
        <v>0</v>
      </c>
      <c r="E48" s="15">
        <v>0</v>
      </c>
      <c r="F48" s="15">
        <v>0</v>
      </c>
      <c r="G48" s="16">
        <f t="shared" si="23"/>
        <v>0</v>
      </c>
      <c r="H48" s="33"/>
      <c r="I48" s="15"/>
      <c r="J48" s="15"/>
      <c r="K48" s="15"/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1561932729</v>
      </c>
      <c r="E49" s="16">
        <f>SUM(E46:E48)</f>
        <v>563274005.10494208</v>
      </c>
      <c r="F49" s="16">
        <f>SUM(F46:F48)</f>
        <v>-341332957.10494214</v>
      </c>
      <c r="G49" s="16">
        <f>SUM(G46:G48)</f>
        <v>1783873777</v>
      </c>
      <c r="H49" s="33"/>
      <c r="I49" s="16">
        <f>SUM(I46:I48)</f>
        <v>5618295.8523257095</v>
      </c>
      <c r="J49" s="16">
        <f>SUM(J46:J48)</f>
        <v>17266441.643217482</v>
      </c>
      <c r="K49" s="16">
        <f>SUM(K46:K48)</f>
        <v>0</v>
      </c>
      <c r="L49" s="16">
        <f>SUM(L46:L48)</f>
        <v>22884737.495543189</v>
      </c>
      <c r="M49" s="16">
        <f>SUM(M46:M48)</f>
        <v>998180722.40274405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17266441.643217482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17266441.643217482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dimension ref="A2:Y62"/>
  <sheetViews>
    <sheetView showGridLines="0" workbookViewId="0">
      <pane xSplit="3" ySplit="10" topLeftCell="L11" activePane="bottomRight" state="frozen"/>
      <selection activeCell="D16" sqref="D16:M16"/>
      <selection pane="topRight" activeCell="D16" sqref="D16:M16"/>
      <selection pane="bottomLeft" activeCell="D16" sqref="D16:M16"/>
      <selection pane="bottomRight" activeCell="V26" sqref="V26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1.21875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" style="1" bestFit="1" customWidth="1"/>
    <col min="11" max="11" width="7.6640625" style="1" bestFit="1" customWidth="1"/>
    <col min="12" max="12" width="12" style="1" bestFit="1" customWidth="1"/>
    <col min="13" max="13" width="11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0.6640625" style="1" customWidth="1"/>
    <col min="22" max="22" width="11.441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61" t="s">
        <v>73</v>
      </c>
      <c r="U4" s="45" t="str">
        <f>F4</f>
        <v>ASPE</v>
      </c>
    </row>
    <row r="5" spans="1:25" ht="15.6" x14ac:dyDescent="0.3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5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5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85</v>
      </c>
      <c r="W16" s="59" t="s">
        <v>55</v>
      </c>
      <c r="X16" s="59" t="s">
        <v>56</v>
      </c>
      <c r="Y16" s="59" t="s">
        <v>70</v>
      </c>
    </row>
    <row r="17" spans="1:25" x14ac:dyDescent="0.25">
      <c r="A17" s="63"/>
      <c r="B17" s="63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63"/>
      <c r="B19" s="63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63"/>
      <c r="B20" s="63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LTPL'!G21</f>
        <v>35534357.850341961</v>
      </c>
      <c r="E21" s="15">
        <v>0</v>
      </c>
      <c r="F21" s="15">
        <v>0</v>
      </c>
      <c r="G21" s="16">
        <f t="shared" si="9"/>
        <v>35534357.850341961</v>
      </c>
      <c r="H21" s="38">
        <f>'2023 Combined'!H21</f>
        <v>50</v>
      </c>
      <c r="I21" s="32">
        <f>+'2022 LTPL'!L21</f>
        <v>355343.57850341959</v>
      </c>
      <c r="J21" s="30">
        <f t="shared" si="10"/>
        <v>710687.15700683917</v>
      </c>
      <c r="K21" s="32"/>
      <c r="L21" s="16">
        <f t="shared" si="11"/>
        <v>1066030.7355102587</v>
      </c>
      <c r="M21" s="18">
        <f t="shared" si="12"/>
        <v>34468327.114831701</v>
      </c>
      <c r="O21" s="63">
        <v>47</v>
      </c>
      <c r="P21" s="63">
        <v>1715</v>
      </c>
      <c r="Q21" s="14" t="s">
        <v>14</v>
      </c>
      <c r="R21" s="18">
        <f t="shared" si="2"/>
        <v>35534357.850341961</v>
      </c>
      <c r="S21" s="32">
        <v>0</v>
      </c>
      <c r="T21" s="18">
        <f t="shared" si="3"/>
        <v>35534357.850341961</v>
      </c>
      <c r="U21" s="18">
        <f t="shared" si="4"/>
        <v>0</v>
      </c>
      <c r="V21" s="60">
        <f>T21+U21</f>
        <v>35534357.850341961</v>
      </c>
      <c r="W21" s="39">
        <f t="shared" si="14"/>
        <v>50</v>
      </c>
      <c r="X21" s="19">
        <f t="shared" si="15"/>
        <v>0.02</v>
      </c>
      <c r="Y21" s="18">
        <f t="shared" si="16"/>
        <v>710687.15700683917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LTPL'!G22</f>
        <v>6234973.2070623366</v>
      </c>
      <c r="E22" s="15">
        <v>0</v>
      </c>
      <c r="F22" s="15">
        <v>0</v>
      </c>
      <c r="G22" s="16">
        <f t="shared" si="9"/>
        <v>6234973.2070623366</v>
      </c>
      <c r="H22" s="38">
        <f>'2023 Combined'!H22</f>
        <v>40</v>
      </c>
      <c r="I22" s="32">
        <f>+'2022 LTPL'!L22</f>
        <v>77937.165088279216</v>
      </c>
      <c r="J22" s="30">
        <f t="shared" si="10"/>
        <v>155874.33017655843</v>
      </c>
      <c r="K22" s="32"/>
      <c r="L22" s="16">
        <f t="shared" si="11"/>
        <v>233811.49526483763</v>
      </c>
      <c r="M22" s="18">
        <f t="shared" si="12"/>
        <v>6001161.7117974991</v>
      </c>
      <c r="O22" s="63">
        <v>47</v>
      </c>
      <c r="P22" s="63" t="s">
        <v>10</v>
      </c>
      <c r="Q22" s="14" t="s">
        <v>21</v>
      </c>
      <c r="R22" s="18">
        <f t="shared" si="2"/>
        <v>6234973.2070623366</v>
      </c>
      <c r="S22" s="32">
        <v>0</v>
      </c>
      <c r="T22" s="18">
        <f t="shared" si="3"/>
        <v>6234973.2070623366</v>
      </c>
      <c r="U22" s="18">
        <f t="shared" si="4"/>
        <v>0</v>
      </c>
      <c r="V22" s="60">
        <f>T22+U22</f>
        <v>6234973.2070623366</v>
      </c>
      <c r="W22" s="39">
        <f t="shared" si="14"/>
        <v>40</v>
      </c>
      <c r="X22" s="19">
        <f t="shared" si="15"/>
        <v>2.5000000000000001E-2</v>
      </c>
      <c r="Y22" s="18">
        <f t="shared" si="16"/>
        <v>155874.33017655843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LTPL'!G23</f>
        <v>1476085.3434613748</v>
      </c>
      <c r="E23" s="15">
        <v>0</v>
      </c>
      <c r="F23" s="15">
        <v>0</v>
      </c>
      <c r="G23" s="16">
        <f t="shared" si="9"/>
        <v>1476085.3434613748</v>
      </c>
      <c r="H23" s="38">
        <f>'2023 Combined'!H23</f>
        <v>20</v>
      </c>
      <c r="I23" s="32">
        <f>+'2022 LTPL'!L23</f>
        <v>36902.133586534372</v>
      </c>
      <c r="J23" s="30">
        <f t="shared" si="10"/>
        <v>73804.267173068743</v>
      </c>
      <c r="K23" s="32"/>
      <c r="L23" s="16">
        <f t="shared" si="11"/>
        <v>110706.40075960312</v>
      </c>
      <c r="M23" s="18">
        <f>G23-L23</f>
        <v>1365378.9427017716</v>
      </c>
      <c r="O23" s="63">
        <v>47</v>
      </c>
      <c r="P23" s="63" t="s">
        <v>11</v>
      </c>
      <c r="Q23" s="14" t="s">
        <v>22</v>
      </c>
      <c r="R23" s="18">
        <f t="shared" si="2"/>
        <v>1476085.3434613748</v>
      </c>
      <c r="S23" s="32">
        <v>0</v>
      </c>
      <c r="T23" s="18">
        <f t="shared" si="3"/>
        <v>1476085.3434613748</v>
      </c>
      <c r="U23" s="18">
        <f t="shared" si="4"/>
        <v>0</v>
      </c>
      <c r="V23" s="60">
        <f>T23+U23</f>
        <v>1476085.3434613748</v>
      </c>
      <c r="W23" s="39">
        <f t="shared" si="14"/>
        <v>20</v>
      </c>
      <c r="X23" s="19">
        <f t="shared" si="15"/>
        <v>0.05</v>
      </c>
      <c r="Y23" s="18">
        <f t="shared" si="16"/>
        <v>73804.267173068743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LTPL'!G24</f>
        <v>112980330.86570723</v>
      </c>
      <c r="E24" s="15">
        <v>0</v>
      </c>
      <c r="F24" s="15">
        <v>0</v>
      </c>
      <c r="G24" s="16">
        <f t="shared" si="9"/>
        <v>112980330.86570723</v>
      </c>
      <c r="H24" s="38">
        <f>'2023 Combined'!H24</f>
        <v>60</v>
      </c>
      <c r="I24" s="32">
        <f>+'2022 LTPL'!L24</f>
        <v>941502.75721422688</v>
      </c>
      <c r="J24" s="30">
        <f t="shared" si="10"/>
        <v>1883005.5144284538</v>
      </c>
      <c r="K24" s="32"/>
      <c r="L24" s="16">
        <f t="shared" si="11"/>
        <v>2824508.2716426807</v>
      </c>
      <c r="M24" s="18">
        <f t="shared" ref="M24:M45" si="17">G24-L24</f>
        <v>110155822.59406455</v>
      </c>
      <c r="O24" s="63">
        <v>47</v>
      </c>
      <c r="P24" s="63">
        <v>1720</v>
      </c>
      <c r="Q24" s="14" t="s">
        <v>16</v>
      </c>
      <c r="R24" s="18">
        <f t="shared" si="2"/>
        <v>112980330.86570723</v>
      </c>
      <c r="S24" s="32">
        <v>0</v>
      </c>
      <c r="T24" s="18">
        <f t="shared" si="3"/>
        <v>112980330.86570723</v>
      </c>
      <c r="U24" s="18">
        <f t="shared" si="4"/>
        <v>0</v>
      </c>
      <c r="V24" s="60">
        <f>T24+U24</f>
        <v>112980330.86570723</v>
      </c>
      <c r="W24" s="39">
        <f t="shared" si="14"/>
        <v>60</v>
      </c>
      <c r="X24" s="19">
        <f t="shared" si="15"/>
        <v>1.6666666666666666E-2</v>
      </c>
      <c r="Y24" s="18">
        <f t="shared" si="16"/>
        <v>1883005.5144284538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63">
        <v>47</v>
      </c>
      <c r="P25" s="63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>T25+U25/2</f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LTPL'!G26</f>
        <v>133610985.90678059</v>
      </c>
      <c r="E26" s="15">
        <v>0</v>
      </c>
      <c r="F26" s="15">
        <v>0</v>
      </c>
      <c r="G26" s="16">
        <f t="shared" si="9"/>
        <v>133610985.90678059</v>
      </c>
      <c r="H26" s="38">
        <f>'2023 Combined'!H26</f>
        <v>45</v>
      </c>
      <c r="I26" s="32">
        <f>+'2022 LTPL'!L26</f>
        <v>1484566.5100753398</v>
      </c>
      <c r="J26" s="30">
        <f t="shared" si="10"/>
        <v>2969133.0201506796</v>
      </c>
      <c r="K26" s="32"/>
      <c r="L26" s="16">
        <f t="shared" si="11"/>
        <v>4453699.5302260192</v>
      </c>
      <c r="M26" s="18">
        <f t="shared" si="17"/>
        <v>129157286.37655456</v>
      </c>
      <c r="O26" s="63">
        <v>47</v>
      </c>
      <c r="P26" s="63">
        <v>1730</v>
      </c>
      <c r="Q26" s="14" t="s">
        <v>18</v>
      </c>
      <c r="R26" s="18">
        <f t="shared" si="2"/>
        <v>133610985.90678059</v>
      </c>
      <c r="S26" s="32">
        <v>0</v>
      </c>
      <c r="T26" s="18">
        <f t="shared" si="3"/>
        <v>133610985.90678059</v>
      </c>
      <c r="U26" s="18">
        <f t="shared" si="4"/>
        <v>0</v>
      </c>
      <c r="V26" s="60">
        <f>T26+U26</f>
        <v>133610985.90678059</v>
      </c>
      <c r="W26" s="39">
        <f t="shared" si="14"/>
        <v>45</v>
      </c>
      <c r="X26" s="19">
        <f t="shared" si="15"/>
        <v>2.2222222222222223E-2</v>
      </c>
      <c r="Y26" s="18">
        <f t="shared" si="16"/>
        <v>2969133.0201506796</v>
      </c>
    </row>
    <row r="27" spans="1:25" x14ac:dyDescent="0.25">
      <c r="A27" s="63"/>
      <c r="B27" s="63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63"/>
      <c r="P27" s="63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63"/>
      <c r="B28" s="63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63"/>
      <c r="P28" s="63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63"/>
      <c r="B29" s="63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63"/>
      <c r="P29" s="63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63"/>
      <c r="P31" s="63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5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63">
        <v>10.1</v>
      </c>
      <c r="P32" s="63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5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63">
        <v>8</v>
      </c>
      <c r="P33" s="63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5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63"/>
      <c r="P34" s="63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5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63">
        <v>10.1</v>
      </c>
      <c r="P35" s="63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5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63"/>
      <c r="P36" s="63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5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63"/>
      <c r="P37" s="63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5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63"/>
      <c r="P38" s="63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5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63"/>
      <c r="P39" s="63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5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63"/>
      <c r="P40" s="63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5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63"/>
      <c r="P41" s="63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5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63"/>
      <c r="P42" s="63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5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63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5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63"/>
      <c r="P45" s="63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289836733.17335349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289836733.17335349</v>
      </c>
      <c r="H46" s="33"/>
      <c r="I46" s="22">
        <f>SUM(I12:I15,I17:I29,I31:I45)</f>
        <v>2896252.1444677999</v>
      </c>
      <c r="J46" s="22">
        <f>SUM(J12:J15,J17:J29,J31:J45)</f>
        <v>5792504.2889355998</v>
      </c>
      <c r="K46" s="22">
        <f>SUM(K12:K15,K17:K29,K31:K45)</f>
        <v>0</v>
      </c>
      <c r="L46" s="22">
        <f>SUM(L12:L15,L17:L29,L31:L45)</f>
        <v>8688756.4334033988</v>
      </c>
      <c r="M46" s="22">
        <f>SUM(M12:M15,M17:M29,M31:M45)</f>
        <v>281147976.73995006</v>
      </c>
      <c r="N46" s="23"/>
      <c r="O46" s="49"/>
      <c r="P46" s="49"/>
      <c r="Q46" s="20" t="s">
        <v>77</v>
      </c>
      <c r="R46" s="22">
        <f>SUM(R12:R15,R17:R29,R31:R45)</f>
        <v>289836733.17335349</v>
      </c>
      <c r="S46" s="22">
        <f>SUM(S12:S15,S17:S29,S31:S45)</f>
        <v>0</v>
      </c>
      <c r="T46" s="22">
        <f>SUM(T12:T15,T17:T29,T31:T45)</f>
        <v>289836733.17335349</v>
      </c>
      <c r="U46" s="22">
        <f>SUM(U12:U15,U17:U29,U31:U45)</f>
        <v>0</v>
      </c>
      <c r="V46" s="22">
        <f>SUM(V12:V15,V17:V29,V31:V45)</f>
        <v>289836733.17335349</v>
      </c>
      <c r="W46" s="24"/>
      <c r="X46" s="24"/>
      <c r="Y46" s="22">
        <f>SUM(Y12:Y15,Y17:Y29,Y31:Y44)</f>
        <v>5792504.2889355998</v>
      </c>
    </row>
    <row r="47" spans="1:25" x14ac:dyDescent="0.25">
      <c r="A47" s="63"/>
      <c r="B47" s="49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289836733.17335349</v>
      </c>
      <c r="E49" s="16">
        <f>SUM(E46:E48)</f>
        <v>0</v>
      </c>
      <c r="F49" s="16">
        <f>SUM(F46:F48)</f>
        <v>0</v>
      </c>
      <c r="G49" s="16">
        <f>SUM(G46:G48)</f>
        <v>289836733.17335349</v>
      </c>
      <c r="H49" s="33"/>
      <c r="I49" s="16">
        <f>SUM(I46:I48)</f>
        <v>2896252.1444677999</v>
      </c>
      <c r="J49" s="16">
        <f>SUM(J46:J48)</f>
        <v>5792504.2889355998</v>
      </c>
      <c r="K49" s="16">
        <f>SUM(K46:K48)</f>
        <v>0</v>
      </c>
      <c r="L49" s="16">
        <f>SUM(L46:L48)</f>
        <v>8688756.4334033988</v>
      </c>
      <c r="M49" s="16">
        <f>SUM(M46:M48)</f>
        <v>281147976.73995006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5792504.2889355998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5792504.2889355998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dimension ref="A2:Y62"/>
  <sheetViews>
    <sheetView showGridLines="0" workbookViewId="0">
      <pane xSplit="3" ySplit="10" topLeftCell="M11" activePane="bottomRight" state="frozen"/>
      <selection activeCell="D16" sqref="D16:M16"/>
      <selection pane="topRight" activeCell="D16" sqref="D16:M16"/>
      <selection pane="bottomLeft" activeCell="D16" sqref="D16:M16"/>
      <selection pane="bottomRight" activeCell="V16" sqref="V16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2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.88671875" style="1" bestFit="1" customWidth="1"/>
    <col min="11" max="11" width="7.6640625" style="1" bestFit="1" customWidth="1"/>
    <col min="12" max="13" width="12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3.88671875" style="1" customWidth="1"/>
    <col min="22" max="22" width="13.66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61" t="s">
        <v>73</v>
      </c>
      <c r="U4" s="45" t="str">
        <f>F4</f>
        <v>ASPE</v>
      </c>
    </row>
    <row r="5" spans="1:25" ht="15.6" x14ac:dyDescent="0.3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5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5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5">
      <c r="A17" s="63"/>
      <c r="B17" s="63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63"/>
      <c r="P17" s="63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63"/>
      <c r="P18" s="63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5">
      <c r="A19" s="63"/>
      <c r="B19" s="63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63"/>
      <c r="P19" s="63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5">
      <c r="A20" s="63"/>
      <c r="B20" s="63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63"/>
      <c r="P20" s="63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RCL'!G21</f>
        <v>65514571.208823182</v>
      </c>
      <c r="E21" s="15">
        <v>81691883.575605273</v>
      </c>
      <c r="F21" s="15">
        <v>0</v>
      </c>
      <c r="G21" s="16">
        <f t="shared" si="4"/>
        <v>147206454.78442845</v>
      </c>
      <c r="H21" s="38">
        <f>'2023 Combined'!H21</f>
        <v>50</v>
      </c>
      <c r="I21" s="32">
        <f>+'2022 RCL'!L21</f>
        <v>471787.32426062867</v>
      </c>
      <c r="J21" s="30">
        <f t="shared" si="5"/>
        <v>2167066.22022238</v>
      </c>
      <c r="K21" s="32"/>
      <c r="L21" s="16">
        <f t="shared" si="6"/>
        <v>2638853.5444830088</v>
      </c>
      <c r="M21" s="18">
        <f t="shared" si="7"/>
        <v>144567601.23994544</v>
      </c>
      <c r="O21" s="63">
        <v>47</v>
      </c>
      <c r="P21" s="63">
        <v>1715</v>
      </c>
      <c r="Q21" s="14" t="s">
        <v>14</v>
      </c>
      <c r="R21" s="18">
        <f t="shared" si="8"/>
        <v>65514571.208823182</v>
      </c>
      <c r="S21" s="32">
        <v>0</v>
      </c>
      <c r="T21" s="18">
        <f t="shared" si="2"/>
        <v>65514571.208823182</v>
      </c>
      <c r="U21" s="18">
        <f t="shared" si="9"/>
        <v>81691883.575605273</v>
      </c>
      <c r="V21" s="18">
        <v>108353311.01111899</v>
      </c>
      <c r="W21" s="39">
        <f t="shared" si="11"/>
        <v>50</v>
      </c>
      <c r="X21" s="19">
        <f t="shared" si="12"/>
        <v>0.02</v>
      </c>
      <c r="Y21" s="18">
        <f t="shared" si="13"/>
        <v>2167066.22022238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RCL'!G22</f>
        <v>6648460.3691995703</v>
      </c>
      <c r="E22" s="15">
        <v>7435985.3173109023</v>
      </c>
      <c r="F22" s="15">
        <v>0</v>
      </c>
      <c r="G22" s="16">
        <f t="shared" si="4"/>
        <v>14084445.686510473</v>
      </c>
      <c r="H22" s="38">
        <f>'2023 Combined'!H22</f>
        <v>40</v>
      </c>
      <c r="I22" s="32">
        <f>+'2022 RCL'!L22</f>
        <v>62190.618390899966</v>
      </c>
      <c r="J22" s="30">
        <f t="shared" si="5"/>
        <v>266366.79610845121</v>
      </c>
      <c r="K22" s="32"/>
      <c r="L22" s="16">
        <f t="shared" si="6"/>
        <v>328557.41449935117</v>
      </c>
      <c r="M22" s="18">
        <f t="shared" si="7"/>
        <v>13755888.272011122</v>
      </c>
      <c r="O22" s="63">
        <v>47</v>
      </c>
      <c r="P22" s="63" t="s">
        <v>10</v>
      </c>
      <c r="Q22" s="14" t="s">
        <v>21</v>
      </c>
      <c r="R22" s="18">
        <f t="shared" si="8"/>
        <v>6648460.3691995703</v>
      </c>
      <c r="S22" s="32">
        <v>0</v>
      </c>
      <c r="T22" s="18">
        <f t="shared" si="2"/>
        <v>6648460.3691995703</v>
      </c>
      <c r="U22" s="18">
        <f t="shared" si="9"/>
        <v>7435985.3173109023</v>
      </c>
      <c r="V22" s="18">
        <v>10654671.844338048</v>
      </c>
      <c r="W22" s="39">
        <f t="shared" si="11"/>
        <v>40</v>
      </c>
      <c r="X22" s="19">
        <f t="shared" si="12"/>
        <v>2.5000000000000001E-2</v>
      </c>
      <c r="Y22" s="18">
        <f t="shared" si="13"/>
        <v>266366.79610845121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RCL'!G23</f>
        <v>2881422.8511134181</v>
      </c>
      <c r="E23" s="15">
        <v>3737771.6280490686</v>
      </c>
      <c r="F23" s="15">
        <v>0</v>
      </c>
      <c r="G23" s="16">
        <f t="shared" si="4"/>
        <v>6619194.4791624863</v>
      </c>
      <c r="H23" s="38">
        <f>'2023 Combined'!H23</f>
        <v>20</v>
      </c>
      <c r="I23" s="32">
        <f>+'2022 RCL'!L23</f>
        <v>51044.387488240936</v>
      </c>
      <c r="J23" s="30">
        <f t="shared" si="5"/>
        <v>241610.44979764137</v>
      </c>
      <c r="K23" s="32"/>
      <c r="L23" s="16">
        <f t="shared" si="6"/>
        <v>292654.83728588233</v>
      </c>
      <c r="M23" s="18">
        <f>G23-L23</f>
        <v>6326539.6418766044</v>
      </c>
      <c r="O23" s="63">
        <v>47</v>
      </c>
      <c r="P23" s="63" t="s">
        <v>11</v>
      </c>
      <c r="Q23" s="14" t="s">
        <v>22</v>
      </c>
      <c r="R23" s="18">
        <f t="shared" si="8"/>
        <v>2881422.8511134181</v>
      </c>
      <c r="S23" s="32">
        <v>0</v>
      </c>
      <c r="T23" s="18">
        <f t="shared" si="2"/>
        <v>2881422.8511134181</v>
      </c>
      <c r="U23" s="18">
        <f t="shared" si="9"/>
        <v>3737771.6280490686</v>
      </c>
      <c r="V23" s="18">
        <v>4832208.9959528269</v>
      </c>
      <c r="W23" s="39">
        <f t="shared" si="11"/>
        <v>20</v>
      </c>
      <c r="X23" s="19">
        <f t="shared" si="12"/>
        <v>0.05</v>
      </c>
      <c r="Y23" s="18">
        <f t="shared" si="13"/>
        <v>241610.44979764137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RCL'!G24</f>
        <v>144859026.46876639</v>
      </c>
      <c r="E24" s="15">
        <v>124167558.68617736</v>
      </c>
      <c r="F24" s="15">
        <v>0</v>
      </c>
      <c r="G24" s="16">
        <f t="shared" si="4"/>
        <v>269026585.15494376</v>
      </c>
      <c r="H24" s="38">
        <f>'2023 Combined'!H24</f>
        <v>60</v>
      </c>
      <c r="I24" s="32">
        <f>+'2022 RCL'!L24</f>
        <v>828355.35041002452</v>
      </c>
      <c r="J24" s="30">
        <f t="shared" si="5"/>
        <v>3500961.1273556617</v>
      </c>
      <c r="K24" s="32"/>
      <c r="L24" s="16">
        <f t="shared" si="6"/>
        <v>4329316.4777656859</v>
      </c>
      <c r="M24" s="18">
        <f t="shared" ref="M24:M45" si="14">G24-L24</f>
        <v>264697268.67717808</v>
      </c>
      <c r="O24" s="63">
        <v>47</v>
      </c>
      <c r="P24" s="63">
        <v>1720</v>
      </c>
      <c r="Q24" s="14" t="s">
        <v>16</v>
      </c>
      <c r="R24" s="18">
        <f t="shared" si="8"/>
        <v>144859026.46876639</v>
      </c>
      <c r="S24" s="32">
        <v>0</v>
      </c>
      <c r="T24" s="18">
        <f t="shared" si="2"/>
        <v>144859026.46876639</v>
      </c>
      <c r="U24" s="18">
        <f t="shared" si="9"/>
        <v>124167558.68617736</v>
      </c>
      <c r="V24" s="18">
        <v>210057667.64133972</v>
      </c>
      <c r="W24" s="39">
        <f t="shared" si="11"/>
        <v>60</v>
      </c>
      <c r="X24" s="19">
        <f t="shared" si="12"/>
        <v>1.6666666666666666E-2</v>
      </c>
      <c r="Y24" s="18">
        <f t="shared" si="13"/>
        <v>3500961.1273556617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RCL'!G25</f>
        <v>1738229.2096648396</v>
      </c>
      <c r="E25" s="15">
        <v>5873406.7425012914</v>
      </c>
      <c r="F25" s="15">
        <v>0</v>
      </c>
      <c r="G25" s="16">
        <f t="shared" si="4"/>
        <v>7611635.9521661308</v>
      </c>
      <c r="H25" s="38">
        <f>'2023 Combined'!H25</f>
        <v>45</v>
      </c>
      <c r="I25" s="32">
        <f>+'2022 RCL'!L25</f>
        <v>12875.771923443257</v>
      </c>
      <c r="J25" s="30">
        <f t="shared" si="5"/>
        <v>110043.36162640552</v>
      </c>
      <c r="K25" s="32"/>
      <c r="L25" s="16">
        <f t="shared" si="6"/>
        <v>122919.13354984878</v>
      </c>
      <c r="M25" s="18">
        <f t="shared" si="14"/>
        <v>7488716.8186162822</v>
      </c>
      <c r="O25" s="63">
        <v>47</v>
      </c>
      <c r="P25" s="63">
        <v>1725</v>
      </c>
      <c r="Q25" s="14" t="s">
        <v>17</v>
      </c>
      <c r="R25" s="18">
        <f t="shared" si="8"/>
        <v>1738229.2096648396</v>
      </c>
      <c r="S25" s="32">
        <v>0</v>
      </c>
      <c r="T25" s="18">
        <f t="shared" si="2"/>
        <v>1738229.2096648396</v>
      </c>
      <c r="U25" s="18">
        <f t="shared" si="9"/>
        <v>5873406.7425012914</v>
      </c>
      <c r="V25" s="18">
        <v>4951951.2731882483</v>
      </c>
      <c r="W25" s="39">
        <f t="shared" si="11"/>
        <v>45</v>
      </c>
      <c r="X25" s="19">
        <f t="shared" si="12"/>
        <v>2.2222222222222223E-2</v>
      </c>
      <c r="Y25" s="18">
        <f t="shared" si="13"/>
        <v>110043.36162640552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RCL'!G26</f>
        <v>168034059.51242411</v>
      </c>
      <c r="E26" s="15">
        <v>112724931.15529826</v>
      </c>
      <c r="F26" s="15">
        <v>0</v>
      </c>
      <c r="G26" s="16">
        <f t="shared" si="4"/>
        <v>280758990.66772234</v>
      </c>
      <c r="H26" s="38">
        <f>'2023 Combined'!H26</f>
        <v>45</v>
      </c>
      <c r="I26" s="32">
        <f>+'2022 RCL'!L26</f>
        <v>1273790.2553846722</v>
      </c>
      <c r="J26" s="30">
        <f t="shared" si="5"/>
        <v>5024389.3991713384</v>
      </c>
      <c r="K26" s="32"/>
      <c r="L26" s="16">
        <f t="shared" si="6"/>
        <v>6298179.6545560108</v>
      </c>
      <c r="M26" s="18">
        <f t="shared" si="14"/>
        <v>274460811.01316631</v>
      </c>
      <c r="O26" s="63">
        <v>47</v>
      </c>
      <c r="P26" s="63">
        <v>1730</v>
      </c>
      <c r="Q26" s="14" t="s">
        <v>18</v>
      </c>
      <c r="R26" s="18">
        <f t="shared" si="8"/>
        <v>168034059.51242411</v>
      </c>
      <c r="S26" s="32">
        <v>0</v>
      </c>
      <c r="T26" s="18">
        <f t="shared" si="2"/>
        <v>168034059.51242411</v>
      </c>
      <c r="U26" s="18">
        <f t="shared" si="9"/>
        <v>112724931.15529826</v>
      </c>
      <c r="V26" s="18">
        <v>226097522.9627102</v>
      </c>
      <c r="W26" s="39">
        <f t="shared" si="11"/>
        <v>45</v>
      </c>
      <c r="X26" s="19">
        <f t="shared" si="12"/>
        <v>2.2222222222222223E-2</v>
      </c>
      <c r="Y26" s="18">
        <f t="shared" si="13"/>
        <v>5024389.3991713384</v>
      </c>
    </row>
    <row r="27" spans="1:25" x14ac:dyDescent="0.25">
      <c r="A27" s="63"/>
      <c r="B27" s="63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63"/>
      <c r="P27" s="63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5">
      <c r="A28" s="63"/>
      <c r="B28" s="63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63"/>
      <c r="P28" s="63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5">
      <c r="A29" s="63"/>
      <c r="B29" s="63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63"/>
      <c r="P29" s="63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63"/>
      <c r="P31" s="63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5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63">
        <v>10.1</v>
      </c>
      <c r="P32" s="63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5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63">
        <v>8</v>
      </c>
      <c r="P33" s="63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5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63"/>
      <c r="P34" s="63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5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63">
        <v>10.1</v>
      </c>
      <c r="P35" s="63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5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63"/>
      <c r="P36" s="63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5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63"/>
      <c r="P37" s="63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5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63"/>
      <c r="P38" s="63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5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63"/>
      <c r="P39" s="63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5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63"/>
      <c r="P40" s="63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5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63"/>
      <c r="P41" s="63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5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63"/>
      <c r="P42" s="63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5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63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5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63"/>
      <c r="P45" s="63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389675769.61999154</v>
      </c>
      <c r="E46" s="22">
        <f>SUM(E12:E15,E17:E29,E31:E45)</f>
        <v>335631537.10494214</v>
      </c>
      <c r="F46" s="22">
        <f>SUM(F12:F15,F17:F29,F31:F45)</f>
        <v>0</v>
      </c>
      <c r="G46" s="22">
        <f>SUM(G12:G15,G17:G29,G31:G45)</f>
        <v>725307306.72493362</v>
      </c>
      <c r="H46" s="33"/>
      <c r="I46" s="22">
        <f>SUM(I12:I15,I17:I29,I31:I45)</f>
        <v>2700043.7078579096</v>
      </c>
      <c r="J46" s="22">
        <f>SUM(J12:J15,J17:J29,J31:J45)</f>
        <v>11310437.354281878</v>
      </c>
      <c r="K46" s="22">
        <f>SUM(K12:K15,K17:K29,K31:K45)</f>
        <v>0</v>
      </c>
      <c r="L46" s="22">
        <f>SUM(L12:L15,L17:L29,L31:L45)</f>
        <v>14010481.062139787</v>
      </c>
      <c r="M46" s="22">
        <f>SUM(M12:M15,M17:M29,M31:M45)</f>
        <v>711296825.66279387</v>
      </c>
      <c r="N46" s="23"/>
      <c r="O46" s="49"/>
      <c r="P46" s="49"/>
      <c r="Q46" s="20" t="s">
        <v>77</v>
      </c>
      <c r="R46" s="22">
        <f>SUM(R12:R15,R17:R29,R31:R45)</f>
        <v>389675769.61999154</v>
      </c>
      <c r="S46" s="22">
        <f>SUM(S12:S15,S17:S29,S31:S45)</f>
        <v>0</v>
      </c>
      <c r="T46" s="22">
        <f>SUM(T12:T15,T17:T29,T31:T45)</f>
        <v>389675769.61999154</v>
      </c>
      <c r="U46" s="22">
        <f>SUM(U12:U15,U17:U29,U31:U45)</f>
        <v>335631537.10494214</v>
      </c>
      <c r="V46" s="22">
        <f>SUM(V12:V15,V17:V29,V31:V45)</f>
        <v>564947333.72864795</v>
      </c>
      <c r="W46" s="24"/>
      <c r="X46" s="24"/>
      <c r="Y46" s="22">
        <f>SUM(Y12:Y15,Y17:Y29,Y31:Y44)</f>
        <v>11310437.354281878</v>
      </c>
    </row>
    <row r="47" spans="1:25" x14ac:dyDescent="0.25">
      <c r="A47" s="63"/>
      <c r="B47" s="49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389675769.61999154</v>
      </c>
      <c r="E49" s="16">
        <f>SUM(E46:E48)</f>
        <v>335631537.10494214</v>
      </c>
      <c r="F49" s="16">
        <f>SUM(F46:F48)</f>
        <v>0</v>
      </c>
      <c r="G49" s="16">
        <f>SUM(G46:G48)</f>
        <v>725307306.72493362</v>
      </c>
      <c r="H49" s="33"/>
      <c r="I49" s="16">
        <f>SUM(I46:I48)</f>
        <v>2700043.7078579096</v>
      </c>
      <c r="J49" s="16">
        <f>SUM(J46:J48)</f>
        <v>11310437.354281878</v>
      </c>
      <c r="K49" s="16">
        <f>SUM(K46:K48)</f>
        <v>0</v>
      </c>
      <c r="L49" s="16">
        <f>SUM(L46:L48)</f>
        <v>14010481.062139787</v>
      </c>
      <c r="M49" s="16">
        <f>SUM(M46:M48)</f>
        <v>711296825.66279387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11310437.354281878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11310437.354281878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topLeftCell="A30" workbookViewId="0">
      <selection activeCell="F188" sqref="A186:F188"/>
    </sheetView>
  </sheetViews>
  <sheetFormatPr defaultColWidth="9.109375" defaultRowHeight="13.8" x14ac:dyDescent="0.3"/>
  <cols>
    <col min="1" max="1" width="9.109375" style="64"/>
    <col min="2" max="2" width="46.5546875" style="64" bestFit="1" customWidth="1"/>
    <col min="3" max="3" width="23.6640625" style="64" customWidth="1"/>
    <col min="4" max="4" width="26" style="64" customWidth="1"/>
    <col min="5" max="6" width="17.88671875" style="64" customWidth="1"/>
    <col min="7" max="7" width="4.6640625" style="64" customWidth="1"/>
    <col min="8" max="8" width="9.109375" style="64"/>
    <col min="9" max="9" width="16.21875" style="64" bestFit="1" customWidth="1"/>
    <col min="10" max="10" width="10.109375" style="67" bestFit="1" customWidth="1"/>
    <col min="11" max="12" width="9.109375" style="67"/>
    <col min="13" max="13" width="9.88671875" style="67" bestFit="1" customWidth="1"/>
    <col min="14" max="17" width="9.109375" style="67"/>
    <col min="18" max="20" width="9.5546875" style="67" bestFit="1" customWidth="1"/>
    <col min="21" max="21" width="10" style="67" customWidth="1"/>
    <col min="22" max="22" width="9.109375" style="67"/>
    <col min="23" max="23" width="10.5546875" style="65" customWidth="1"/>
    <col min="24" max="25" width="9.109375" style="64"/>
    <col min="26" max="26" width="16.5546875" style="64" bestFit="1" customWidth="1"/>
    <col min="27" max="27" width="17.5546875" style="64" bestFit="1" customWidth="1"/>
    <col min="28" max="16384" width="9.109375" style="64"/>
  </cols>
  <sheetData>
    <row r="1" spans="2:23" x14ac:dyDescent="0.3">
      <c r="B1" s="119" t="s">
        <v>91</v>
      </c>
      <c r="C1" s="119"/>
      <c r="D1" s="119"/>
      <c r="E1" s="119"/>
      <c r="F1" s="119"/>
      <c r="H1" s="119" t="s">
        <v>92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4" spans="2:23" x14ac:dyDescent="0.3">
      <c r="B4" s="66" t="s">
        <v>93</v>
      </c>
      <c r="H4" s="66" t="s">
        <v>94</v>
      </c>
    </row>
    <row r="6" spans="2:23" ht="27.6" x14ac:dyDescent="0.3">
      <c r="B6" s="68" t="s">
        <v>95</v>
      </c>
      <c r="C6" s="69" t="s">
        <v>96</v>
      </c>
      <c r="D6" s="69" t="s">
        <v>97</v>
      </c>
      <c r="E6" s="70" t="s">
        <v>77</v>
      </c>
      <c r="F6" s="71"/>
      <c r="H6" s="120"/>
      <c r="I6" s="121"/>
      <c r="J6" s="72" t="s">
        <v>98</v>
      </c>
      <c r="K6" s="72" t="s">
        <v>99</v>
      </c>
      <c r="L6" s="72" t="s">
        <v>100</v>
      </c>
      <c r="M6" s="72" t="s">
        <v>101</v>
      </c>
      <c r="N6" s="72" t="s">
        <v>102</v>
      </c>
      <c r="O6" s="72" t="s">
        <v>103</v>
      </c>
      <c r="P6" s="72" t="s">
        <v>104</v>
      </c>
      <c r="Q6" s="72" t="s">
        <v>105</v>
      </c>
      <c r="R6" s="72" t="s">
        <v>106</v>
      </c>
      <c r="S6" s="72" t="s">
        <v>107</v>
      </c>
      <c r="T6" s="72" t="s">
        <v>108</v>
      </c>
      <c r="U6" s="72" t="s">
        <v>109</v>
      </c>
      <c r="V6" s="72" t="s">
        <v>110</v>
      </c>
    </row>
    <row r="7" spans="2:23" x14ac:dyDescent="0.3">
      <c r="B7" s="73" t="s">
        <v>111</v>
      </c>
      <c r="C7" s="72">
        <f>U45</f>
        <v>32526.268629860737</v>
      </c>
      <c r="D7" s="72">
        <f>U87</f>
        <v>150214.54400490969</v>
      </c>
      <c r="E7" s="72">
        <f t="shared" ref="E7:E12" si="0">SUM(C7:D7)</f>
        <v>182740.81263477044</v>
      </c>
      <c r="F7" s="74"/>
      <c r="H7" s="122" t="s">
        <v>112</v>
      </c>
      <c r="I7" s="73" t="s">
        <v>113</v>
      </c>
      <c r="J7" s="72">
        <f>+J51</f>
        <v>286079.52000056388</v>
      </c>
      <c r="K7" s="72">
        <f>J9</f>
        <v>286079.52000056388</v>
      </c>
      <c r="L7" s="72">
        <f t="shared" ref="L7:U7" si="1">K9</f>
        <v>286079.52000056388</v>
      </c>
      <c r="M7" s="72">
        <f t="shared" si="1"/>
        <v>286079.52000056388</v>
      </c>
      <c r="N7" s="72">
        <f t="shared" si="1"/>
        <v>286079.52000056388</v>
      </c>
      <c r="O7" s="72">
        <f t="shared" si="1"/>
        <v>286079.52000056388</v>
      </c>
      <c r="P7" s="72">
        <f t="shared" si="1"/>
        <v>286079.52000056388</v>
      </c>
      <c r="Q7" s="72">
        <f t="shared" si="1"/>
        <v>286079.52000056388</v>
      </c>
      <c r="R7" s="72">
        <f t="shared" si="1"/>
        <v>286079.52000056388</v>
      </c>
      <c r="S7" s="72">
        <f t="shared" si="1"/>
        <v>286079.52000056388</v>
      </c>
      <c r="T7" s="72">
        <f t="shared" si="1"/>
        <v>286079.52000056388</v>
      </c>
      <c r="U7" s="72">
        <f t="shared" si="1"/>
        <v>286079.52000056388</v>
      </c>
      <c r="V7" s="72"/>
    </row>
    <row r="8" spans="2:23" x14ac:dyDescent="0.3">
      <c r="B8" s="73" t="s">
        <v>114</v>
      </c>
      <c r="C8" s="72">
        <f t="shared" ref="C8:C12" si="2">U46</f>
        <v>5633.4480876081798</v>
      </c>
      <c r="D8" s="72">
        <f t="shared" ref="D8:D12" si="3">U88</f>
        <v>14685.970805964631</v>
      </c>
      <c r="E8" s="72">
        <f t="shared" si="0"/>
        <v>20319.418893572809</v>
      </c>
      <c r="F8" s="74"/>
      <c r="H8" s="123"/>
      <c r="I8" s="73" t="s">
        <v>4</v>
      </c>
      <c r="J8" s="72">
        <f>+J59</f>
        <v>0</v>
      </c>
      <c r="K8" s="72">
        <f t="shared" ref="K8:U8" si="4">K59</f>
        <v>0</v>
      </c>
      <c r="L8" s="72">
        <f t="shared" si="4"/>
        <v>0</v>
      </c>
      <c r="M8" s="72">
        <f t="shared" si="4"/>
        <v>0</v>
      </c>
      <c r="N8" s="72">
        <f t="shared" si="4"/>
        <v>0</v>
      </c>
      <c r="O8" s="72">
        <f t="shared" si="4"/>
        <v>0</v>
      </c>
      <c r="P8" s="72">
        <f t="shared" si="4"/>
        <v>0</v>
      </c>
      <c r="Q8" s="72">
        <f t="shared" si="4"/>
        <v>0</v>
      </c>
      <c r="R8" s="72">
        <f t="shared" si="4"/>
        <v>0</v>
      </c>
      <c r="S8" s="72">
        <f t="shared" si="4"/>
        <v>0</v>
      </c>
      <c r="T8" s="72">
        <f t="shared" si="4"/>
        <v>0</v>
      </c>
      <c r="U8" s="72">
        <f t="shared" si="4"/>
        <v>0</v>
      </c>
      <c r="V8" s="72"/>
    </row>
    <row r="9" spans="2:23" x14ac:dyDescent="0.3">
      <c r="B9" s="73" t="s">
        <v>115</v>
      </c>
      <c r="C9" s="72">
        <f t="shared" si="2"/>
        <v>1328.4865106071434</v>
      </c>
      <c r="D9" s="72">
        <f t="shared" si="3"/>
        <v>6766.7933120167181</v>
      </c>
      <c r="E9" s="72">
        <f t="shared" si="0"/>
        <v>8095.279822623861</v>
      </c>
      <c r="F9" s="74"/>
      <c r="H9" s="123"/>
      <c r="I9" s="73" t="s">
        <v>116</v>
      </c>
      <c r="J9" s="72">
        <f>SUM(J7:J8)</f>
        <v>286079.52000056388</v>
      </c>
      <c r="K9" s="72">
        <f t="shared" ref="K9:U9" si="5">SUM(K7:K8)</f>
        <v>286079.52000056388</v>
      </c>
      <c r="L9" s="72">
        <f t="shared" si="5"/>
        <v>286079.52000056388</v>
      </c>
      <c r="M9" s="72">
        <f t="shared" si="5"/>
        <v>286079.52000056388</v>
      </c>
      <c r="N9" s="72">
        <f t="shared" si="5"/>
        <v>286079.52000056388</v>
      </c>
      <c r="O9" s="72">
        <f t="shared" si="5"/>
        <v>286079.52000056388</v>
      </c>
      <c r="P9" s="72">
        <f t="shared" si="5"/>
        <v>286079.52000056388</v>
      </c>
      <c r="Q9" s="72">
        <f t="shared" si="5"/>
        <v>286079.52000056388</v>
      </c>
      <c r="R9" s="72">
        <f t="shared" si="5"/>
        <v>286079.52000056388</v>
      </c>
      <c r="S9" s="72">
        <f t="shared" si="5"/>
        <v>286079.52000056388</v>
      </c>
      <c r="T9" s="72">
        <f t="shared" si="5"/>
        <v>286079.52000056388</v>
      </c>
      <c r="U9" s="72">
        <f t="shared" si="5"/>
        <v>286079.52000056388</v>
      </c>
      <c r="V9" s="72"/>
    </row>
    <row r="10" spans="2:23" x14ac:dyDescent="0.3">
      <c r="B10" s="73" t="s">
        <v>117</v>
      </c>
      <c r="C10" s="72">
        <f t="shared" si="2"/>
        <v>112980.33086570723</v>
      </c>
      <c r="D10" s="72">
        <f t="shared" si="3"/>
        <v>269026.58515494375</v>
      </c>
      <c r="E10" s="72">
        <f t="shared" si="0"/>
        <v>382006.916020651</v>
      </c>
      <c r="F10" s="74"/>
      <c r="H10" s="124"/>
      <c r="I10" s="73" t="s">
        <v>118</v>
      </c>
      <c r="J10" s="72">
        <f>AVERAGE(J7,J9)</f>
        <v>286079.52000056388</v>
      </c>
      <c r="K10" s="72">
        <f t="shared" ref="K10:U10" si="6">AVERAGE(K7,K9)</f>
        <v>286079.52000056388</v>
      </c>
      <c r="L10" s="72">
        <f t="shared" si="6"/>
        <v>286079.52000056388</v>
      </c>
      <c r="M10" s="72">
        <f>AVERAGE(M7,M9)</f>
        <v>286079.52000056388</v>
      </c>
      <c r="N10" s="72">
        <f t="shared" si="6"/>
        <v>286079.52000056388</v>
      </c>
      <c r="O10" s="72">
        <f t="shared" si="6"/>
        <v>286079.52000056388</v>
      </c>
      <c r="P10" s="72">
        <f t="shared" si="6"/>
        <v>286079.52000056388</v>
      </c>
      <c r="Q10" s="72">
        <f t="shared" si="6"/>
        <v>286079.52000056388</v>
      </c>
      <c r="R10" s="72">
        <f t="shared" si="6"/>
        <v>286079.52000056388</v>
      </c>
      <c r="S10" s="72">
        <f t="shared" si="6"/>
        <v>286079.52000056388</v>
      </c>
      <c r="T10" s="72">
        <f t="shared" si="6"/>
        <v>286079.52000056388</v>
      </c>
      <c r="U10" s="72">
        <f t="shared" si="6"/>
        <v>286079.52000056388</v>
      </c>
      <c r="V10" s="72">
        <f>AVERAGE(J10:U10)</f>
        <v>286079.52000056388</v>
      </c>
    </row>
    <row r="11" spans="2:23" x14ac:dyDescent="0.3">
      <c r="B11" s="73" t="s">
        <v>119</v>
      </c>
      <c r="C11" s="72">
        <f t="shared" si="2"/>
        <v>0</v>
      </c>
      <c r="D11" s="72">
        <f t="shared" si="3"/>
        <v>7611.6359521661316</v>
      </c>
      <c r="E11" s="72">
        <f t="shared" si="0"/>
        <v>7611.6359521661316</v>
      </c>
      <c r="F11" s="74"/>
      <c r="H11" s="120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1"/>
    </row>
    <row r="12" spans="2:23" x14ac:dyDescent="0.3">
      <c r="B12" s="73" t="s">
        <v>120</v>
      </c>
      <c r="C12" s="72">
        <f t="shared" si="2"/>
        <v>133610.98590678058</v>
      </c>
      <c r="D12" s="72">
        <f t="shared" si="3"/>
        <v>280758.99066772236</v>
      </c>
      <c r="E12" s="72">
        <f t="shared" si="0"/>
        <v>414369.97657450294</v>
      </c>
      <c r="F12" s="74"/>
      <c r="H12" s="113" t="s">
        <v>121</v>
      </c>
      <c r="I12" s="75" t="s">
        <v>113</v>
      </c>
      <c r="J12" s="76">
        <f>+J77</f>
        <v>393432.98279278108</v>
      </c>
      <c r="K12" s="76">
        <f>J14</f>
        <v>393432.98279278108</v>
      </c>
      <c r="L12" s="76">
        <f t="shared" ref="L12:U12" si="7">K14</f>
        <v>393432.98279278108</v>
      </c>
      <c r="M12" s="76">
        <f t="shared" si="7"/>
        <v>393432.98279278108</v>
      </c>
      <c r="N12" s="76">
        <f t="shared" si="7"/>
        <v>393432.98279278108</v>
      </c>
      <c r="O12" s="76">
        <f t="shared" si="7"/>
        <v>563190.11948141549</v>
      </c>
      <c r="P12" s="76">
        <f t="shared" si="7"/>
        <v>648776.92988330976</v>
      </c>
      <c r="Q12" s="76">
        <f t="shared" si="7"/>
        <v>729064.51989772322</v>
      </c>
      <c r="R12" s="76">
        <f t="shared" si="7"/>
        <v>729064.51989772322</v>
      </c>
      <c r="S12" s="76">
        <f t="shared" si="7"/>
        <v>729064.51989772322</v>
      </c>
      <c r="T12" s="76">
        <f t="shared" si="7"/>
        <v>729064.51989772322</v>
      </c>
      <c r="U12" s="76">
        <f t="shared" si="7"/>
        <v>729064.51989772322</v>
      </c>
      <c r="V12" s="76"/>
      <c r="W12" s="77"/>
    </row>
    <row r="13" spans="2:23" x14ac:dyDescent="0.3">
      <c r="B13" s="68" t="s">
        <v>122</v>
      </c>
      <c r="C13" s="78">
        <f>SUM(C7:C12)</f>
        <v>286079.52000056388</v>
      </c>
      <c r="D13" s="78">
        <f>SUM(D7:D12)</f>
        <v>729064.51989772334</v>
      </c>
      <c r="E13" s="78">
        <f>SUM(E7:E12)</f>
        <v>1015144.0398982873</v>
      </c>
      <c r="F13" s="79"/>
      <c r="H13" s="114"/>
      <c r="I13" s="75" t="s">
        <v>4</v>
      </c>
      <c r="J13" s="76">
        <f>J85</f>
        <v>0</v>
      </c>
      <c r="K13" s="76">
        <f t="shared" ref="K13:U13" si="8">K85</f>
        <v>0</v>
      </c>
      <c r="L13" s="76">
        <f t="shared" si="8"/>
        <v>0</v>
      </c>
      <c r="M13" s="76">
        <f t="shared" si="8"/>
        <v>0</v>
      </c>
      <c r="N13" s="76">
        <f t="shared" si="8"/>
        <v>169757.1366886344</v>
      </c>
      <c r="O13" s="76">
        <f t="shared" si="8"/>
        <v>85586.810401894269</v>
      </c>
      <c r="P13" s="76">
        <f t="shared" si="8"/>
        <v>80287.590014413508</v>
      </c>
      <c r="Q13" s="76">
        <f t="shared" si="8"/>
        <v>0</v>
      </c>
      <c r="R13" s="76">
        <f t="shared" si="8"/>
        <v>0</v>
      </c>
      <c r="S13" s="76">
        <f t="shared" si="8"/>
        <v>0</v>
      </c>
      <c r="T13" s="76">
        <f t="shared" si="8"/>
        <v>0</v>
      </c>
      <c r="U13" s="76">
        <f t="shared" si="8"/>
        <v>0</v>
      </c>
      <c r="V13" s="76"/>
      <c r="W13" s="77"/>
    </row>
    <row r="14" spans="2:23" x14ac:dyDescent="0.3">
      <c r="B14" s="73" t="s">
        <v>123</v>
      </c>
      <c r="C14" s="76">
        <f>E14*C44</f>
        <v>1940.7335998410961</v>
      </c>
      <c r="D14" s="76">
        <f>E14*D44</f>
        <v>3980.6864001589033</v>
      </c>
      <c r="E14" s="72">
        <f>U19</f>
        <v>5921.42</v>
      </c>
      <c r="F14" s="74"/>
      <c r="H14" s="114"/>
      <c r="I14" s="75" t="s">
        <v>116</v>
      </c>
      <c r="J14" s="76">
        <f t="shared" ref="J14:U14" si="9">SUM(J12:J13)</f>
        <v>393432.98279278108</v>
      </c>
      <c r="K14" s="76">
        <f t="shared" si="9"/>
        <v>393432.98279278108</v>
      </c>
      <c r="L14" s="76">
        <f t="shared" si="9"/>
        <v>393432.98279278108</v>
      </c>
      <c r="M14" s="76">
        <f t="shared" si="9"/>
        <v>393432.98279278108</v>
      </c>
      <c r="N14" s="76">
        <f t="shared" si="9"/>
        <v>563190.11948141549</v>
      </c>
      <c r="O14" s="76">
        <f t="shared" si="9"/>
        <v>648776.92988330976</v>
      </c>
      <c r="P14" s="76">
        <f t="shared" si="9"/>
        <v>729064.51989772322</v>
      </c>
      <c r="Q14" s="76">
        <f t="shared" si="9"/>
        <v>729064.51989772322</v>
      </c>
      <c r="R14" s="76">
        <f t="shared" si="9"/>
        <v>729064.51989772322</v>
      </c>
      <c r="S14" s="76">
        <f t="shared" si="9"/>
        <v>729064.51989772322</v>
      </c>
      <c r="T14" s="76">
        <f t="shared" si="9"/>
        <v>729064.51989772322</v>
      </c>
      <c r="U14" s="76">
        <f t="shared" si="9"/>
        <v>729064.51989772322</v>
      </c>
      <c r="V14" s="76"/>
      <c r="W14" s="77"/>
    </row>
    <row r="15" spans="2:23" x14ac:dyDescent="0.3">
      <c r="B15" s="80" t="s">
        <v>77</v>
      </c>
      <c r="C15" s="81">
        <f>SUM(C13:C14)</f>
        <v>288020.25360040495</v>
      </c>
      <c r="D15" s="81">
        <f>SUM(D13:D14)</f>
        <v>733045.20629788225</v>
      </c>
      <c r="E15" s="81">
        <f>SUM(E13:E14)</f>
        <v>1021065.4598982873</v>
      </c>
      <c r="F15" s="82"/>
      <c r="H15" s="115"/>
      <c r="I15" s="75" t="s">
        <v>118</v>
      </c>
      <c r="J15" s="76">
        <f t="shared" ref="J15:U15" si="10">AVERAGE(J12,J14)</f>
        <v>393432.98279278108</v>
      </c>
      <c r="K15" s="76">
        <f t="shared" si="10"/>
        <v>393432.98279278108</v>
      </c>
      <c r="L15" s="76">
        <f t="shared" si="10"/>
        <v>393432.98279278108</v>
      </c>
      <c r="M15" s="76">
        <f t="shared" si="10"/>
        <v>393432.98279278108</v>
      </c>
      <c r="N15" s="76">
        <f t="shared" si="10"/>
        <v>478311.55113709829</v>
      </c>
      <c r="O15" s="76">
        <f t="shared" si="10"/>
        <v>605983.52468236256</v>
      </c>
      <c r="P15" s="76">
        <f t="shared" si="10"/>
        <v>688920.72489051649</v>
      </c>
      <c r="Q15" s="76">
        <f t="shared" si="10"/>
        <v>729064.51989772322</v>
      </c>
      <c r="R15" s="76">
        <f t="shared" si="10"/>
        <v>729064.51989772322</v>
      </c>
      <c r="S15" s="76">
        <f t="shared" si="10"/>
        <v>729064.51989772322</v>
      </c>
      <c r="T15" s="76">
        <f t="shared" si="10"/>
        <v>729064.51989772322</v>
      </c>
      <c r="U15" s="76">
        <f t="shared" si="10"/>
        <v>729064.51989772322</v>
      </c>
      <c r="V15" s="76">
        <f>AVERAGE(J15:U15)</f>
        <v>582689.19428080996</v>
      </c>
      <c r="W15" s="77"/>
    </row>
    <row r="16" spans="2:23" x14ac:dyDescent="0.3"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77"/>
    </row>
    <row r="17" spans="2:23" x14ac:dyDescent="0.3">
      <c r="C17" s="67"/>
      <c r="D17" s="67"/>
      <c r="E17" s="67"/>
      <c r="F17" s="67"/>
      <c r="H17" s="113" t="s">
        <v>124</v>
      </c>
      <c r="I17" s="75" t="s">
        <v>113</v>
      </c>
      <c r="J17" s="76">
        <f>+J103</f>
        <v>220</v>
      </c>
      <c r="K17" s="76">
        <f>J19</f>
        <v>770</v>
      </c>
      <c r="L17" s="76">
        <f t="shared" ref="L17:U17" si="11">K19</f>
        <v>770</v>
      </c>
      <c r="M17" s="76">
        <f t="shared" si="11"/>
        <v>770</v>
      </c>
      <c r="N17" s="76">
        <f t="shared" si="11"/>
        <v>770</v>
      </c>
      <c r="O17" s="76">
        <f t="shared" si="11"/>
        <v>770</v>
      </c>
      <c r="P17" s="76">
        <f t="shared" si="11"/>
        <v>810</v>
      </c>
      <c r="Q17" s="76">
        <f t="shared" si="11"/>
        <v>810</v>
      </c>
      <c r="R17" s="76">
        <f t="shared" si="11"/>
        <v>810</v>
      </c>
      <c r="S17" s="76">
        <f t="shared" si="11"/>
        <v>810</v>
      </c>
      <c r="T17" s="76">
        <f t="shared" si="11"/>
        <v>5810</v>
      </c>
      <c r="U17" s="76">
        <f t="shared" si="11"/>
        <v>5810</v>
      </c>
      <c r="V17" s="76"/>
      <c r="W17" s="77"/>
    </row>
    <row r="18" spans="2:23" x14ac:dyDescent="0.3">
      <c r="E18" s="65"/>
      <c r="F18" s="65"/>
      <c r="H18" s="114"/>
      <c r="I18" s="75" t="s">
        <v>4</v>
      </c>
      <c r="J18" s="76">
        <f>J111</f>
        <v>550</v>
      </c>
      <c r="K18" s="76">
        <f t="shared" ref="K18:U18" si="12">K111</f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40</v>
      </c>
      <c r="P18" s="76">
        <f t="shared" si="12"/>
        <v>0</v>
      </c>
      <c r="Q18" s="76">
        <f t="shared" si="12"/>
        <v>0</v>
      </c>
      <c r="R18" s="76">
        <f t="shared" si="12"/>
        <v>0</v>
      </c>
      <c r="S18" s="76">
        <f t="shared" si="12"/>
        <v>5000</v>
      </c>
      <c r="T18" s="76">
        <f t="shared" si="12"/>
        <v>0</v>
      </c>
      <c r="U18" s="76">
        <f t="shared" si="12"/>
        <v>111.42</v>
      </c>
      <c r="V18" s="76"/>
      <c r="W18" s="77"/>
    </row>
    <row r="19" spans="2:23" x14ac:dyDescent="0.3">
      <c r="H19" s="114"/>
      <c r="I19" s="75" t="s">
        <v>116</v>
      </c>
      <c r="J19" s="76">
        <f t="shared" ref="J19:U19" si="13">SUM(J17:J18)</f>
        <v>770</v>
      </c>
      <c r="K19" s="76">
        <f t="shared" si="13"/>
        <v>770</v>
      </c>
      <c r="L19" s="76">
        <f t="shared" si="13"/>
        <v>770</v>
      </c>
      <c r="M19" s="76">
        <f t="shared" si="13"/>
        <v>770</v>
      </c>
      <c r="N19" s="76">
        <f t="shared" si="13"/>
        <v>770</v>
      </c>
      <c r="O19" s="76">
        <f t="shared" si="13"/>
        <v>810</v>
      </c>
      <c r="P19" s="76">
        <f t="shared" si="13"/>
        <v>810</v>
      </c>
      <c r="Q19" s="76">
        <f t="shared" si="13"/>
        <v>810</v>
      </c>
      <c r="R19" s="76">
        <f t="shared" si="13"/>
        <v>810</v>
      </c>
      <c r="S19" s="76">
        <f t="shared" si="13"/>
        <v>5810</v>
      </c>
      <c r="T19" s="76">
        <f t="shared" si="13"/>
        <v>5810</v>
      </c>
      <c r="U19" s="76">
        <f t="shared" si="13"/>
        <v>5921.42</v>
      </c>
      <c r="V19" s="76"/>
      <c r="W19" s="77"/>
    </row>
    <row r="20" spans="2:23" x14ac:dyDescent="0.3">
      <c r="B20" s="66" t="s">
        <v>125</v>
      </c>
      <c r="H20" s="115"/>
      <c r="I20" s="75" t="s">
        <v>118</v>
      </c>
      <c r="J20" s="76">
        <f t="shared" ref="J20:U20" si="14">AVERAGE(J17,J19)</f>
        <v>495</v>
      </c>
      <c r="K20" s="76">
        <f t="shared" si="14"/>
        <v>770</v>
      </c>
      <c r="L20" s="76">
        <f t="shared" si="14"/>
        <v>770</v>
      </c>
      <c r="M20" s="76">
        <f t="shared" si="14"/>
        <v>770</v>
      </c>
      <c r="N20" s="76">
        <f t="shared" si="14"/>
        <v>770</v>
      </c>
      <c r="O20" s="76">
        <f t="shared" si="14"/>
        <v>790</v>
      </c>
      <c r="P20" s="76">
        <f t="shared" si="14"/>
        <v>810</v>
      </c>
      <c r="Q20" s="76">
        <f t="shared" si="14"/>
        <v>810</v>
      </c>
      <c r="R20" s="76">
        <f t="shared" si="14"/>
        <v>810</v>
      </c>
      <c r="S20" s="76">
        <f t="shared" si="14"/>
        <v>3310</v>
      </c>
      <c r="T20" s="76">
        <f t="shared" si="14"/>
        <v>5810</v>
      </c>
      <c r="U20" s="76">
        <f t="shared" si="14"/>
        <v>5865.71</v>
      </c>
      <c r="V20" s="76">
        <f>AVERAGE(J20:U20)</f>
        <v>1815.0591666666667</v>
      </c>
      <c r="W20" s="77"/>
    </row>
    <row r="21" spans="2:23" x14ac:dyDescent="0.3">
      <c r="H21" s="83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77"/>
    </row>
    <row r="22" spans="2:23" ht="27.6" x14ac:dyDescent="0.3">
      <c r="B22" s="68" t="s">
        <v>95</v>
      </c>
      <c r="C22" s="69" t="s">
        <v>96</v>
      </c>
      <c r="D22" s="69" t="s">
        <v>97</v>
      </c>
      <c r="E22" s="70" t="s">
        <v>77</v>
      </c>
      <c r="F22" s="71"/>
      <c r="H22" s="86" t="s">
        <v>126</v>
      </c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77"/>
    </row>
    <row r="23" spans="2:23" x14ac:dyDescent="0.3">
      <c r="B23" s="73" t="s">
        <v>111</v>
      </c>
      <c r="C23" s="72">
        <f>U142</f>
        <v>975.78805889582236</v>
      </c>
      <c r="D23" s="72">
        <f>U168</f>
        <v>2729.0962210974367</v>
      </c>
      <c r="E23" s="72">
        <f t="shared" ref="E23:E29" si="15">SUM(C23:D23)</f>
        <v>3704.884279993259</v>
      </c>
      <c r="F23" s="74"/>
      <c r="H23" s="87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77"/>
    </row>
    <row r="24" spans="2:23" x14ac:dyDescent="0.3">
      <c r="B24" s="73" t="s">
        <v>114</v>
      </c>
      <c r="C24" s="72">
        <f t="shared" ref="C24:C28" si="16">U143</f>
        <v>211.25430328530675</v>
      </c>
      <c r="D24" s="72">
        <f t="shared" ref="D24:D28" si="17">U169</f>
        <v>351.11460647888208</v>
      </c>
      <c r="E24" s="72">
        <f t="shared" si="15"/>
        <v>562.36890976418886</v>
      </c>
      <c r="F24" s="74"/>
      <c r="H24" s="116"/>
      <c r="I24" s="118"/>
      <c r="J24" s="76" t="s">
        <v>98</v>
      </c>
      <c r="K24" s="76" t="s">
        <v>99</v>
      </c>
      <c r="L24" s="76" t="s">
        <v>100</v>
      </c>
      <c r="M24" s="76" t="s">
        <v>101</v>
      </c>
      <c r="N24" s="76" t="s">
        <v>102</v>
      </c>
      <c r="O24" s="76" t="s">
        <v>103</v>
      </c>
      <c r="P24" s="76" t="s">
        <v>104</v>
      </c>
      <c r="Q24" s="76" t="s">
        <v>105</v>
      </c>
      <c r="R24" s="76" t="s">
        <v>106</v>
      </c>
      <c r="S24" s="76" t="s">
        <v>107</v>
      </c>
      <c r="T24" s="76" t="s">
        <v>108</v>
      </c>
      <c r="U24" s="76" t="s">
        <v>109</v>
      </c>
      <c r="V24" s="76" t="s">
        <v>110</v>
      </c>
      <c r="W24" s="89" t="s">
        <v>77</v>
      </c>
    </row>
    <row r="25" spans="2:23" x14ac:dyDescent="0.3">
      <c r="B25" s="73" t="s">
        <v>115</v>
      </c>
      <c r="C25" s="72">
        <f t="shared" si="16"/>
        <v>99.636488295535784</v>
      </c>
      <c r="D25" s="72">
        <f t="shared" si="17"/>
        <v>303.72474974994969</v>
      </c>
      <c r="E25" s="72">
        <f t="shared" si="15"/>
        <v>403.36123804548549</v>
      </c>
      <c r="F25" s="74"/>
      <c r="H25" s="113" t="s">
        <v>112</v>
      </c>
      <c r="I25" s="75" t="s">
        <v>113</v>
      </c>
      <c r="J25" s="76">
        <f>+J132</f>
        <v>2854.9622174484548</v>
      </c>
      <c r="K25" s="76">
        <f t="shared" ref="K25:U25" si="18">J27</f>
        <v>3330.7892536898639</v>
      </c>
      <c r="L25" s="76">
        <f t="shared" si="18"/>
        <v>3806.6162899312731</v>
      </c>
      <c r="M25" s="76">
        <f t="shared" si="18"/>
        <v>4282.4433261726826</v>
      </c>
      <c r="N25" s="76">
        <f t="shared" si="18"/>
        <v>4758.2703624140922</v>
      </c>
      <c r="O25" s="76">
        <f t="shared" si="18"/>
        <v>5234.0973986555018</v>
      </c>
      <c r="P25" s="76">
        <f t="shared" si="18"/>
        <v>5709.9244348969114</v>
      </c>
      <c r="Q25" s="76">
        <f t="shared" si="18"/>
        <v>6185.751471138321</v>
      </c>
      <c r="R25" s="76">
        <f t="shared" si="18"/>
        <v>6661.5785073797306</v>
      </c>
      <c r="S25" s="76">
        <f t="shared" si="18"/>
        <v>7137.4055436211402</v>
      </c>
      <c r="T25" s="76">
        <f t="shared" si="18"/>
        <v>7613.2325798625498</v>
      </c>
      <c r="U25" s="76">
        <f t="shared" si="18"/>
        <v>8089.0596161039593</v>
      </c>
      <c r="V25" s="76"/>
      <c r="W25" s="89"/>
    </row>
    <row r="26" spans="2:23" x14ac:dyDescent="0.3">
      <c r="B26" s="73" t="s">
        <v>117</v>
      </c>
      <c r="C26" s="72">
        <f t="shared" si="16"/>
        <v>2824.5082716426796</v>
      </c>
      <c r="D26" s="72">
        <f t="shared" si="17"/>
        <v>4329.3164777656866</v>
      </c>
      <c r="E26" s="72">
        <f t="shared" si="15"/>
        <v>7153.8247494083662</v>
      </c>
      <c r="F26" s="74"/>
      <c r="H26" s="114"/>
      <c r="I26" s="75" t="s">
        <v>4</v>
      </c>
      <c r="J26" s="76">
        <f>J140</f>
        <v>475.82703624140919</v>
      </c>
      <c r="K26" s="76">
        <f t="shared" ref="K26:U26" si="19">K140</f>
        <v>475.82703624140919</v>
      </c>
      <c r="L26" s="76">
        <f t="shared" si="19"/>
        <v>475.82703624140919</v>
      </c>
      <c r="M26" s="76">
        <f t="shared" si="19"/>
        <v>475.82703624140919</v>
      </c>
      <c r="N26" s="76">
        <f t="shared" si="19"/>
        <v>475.82703624140919</v>
      </c>
      <c r="O26" s="76">
        <f t="shared" si="19"/>
        <v>475.82703624140919</v>
      </c>
      <c r="P26" s="76">
        <f t="shared" si="19"/>
        <v>475.82703624140919</v>
      </c>
      <c r="Q26" s="76">
        <f t="shared" si="19"/>
        <v>475.82703624140919</v>
      </c>
      <c r="R26" s="76">
        <f t="shared" si="19"/>
        <v>475.82703624140919</v>
      </c>
      <c r="S26" s="76">
        <f t="shared" si="19"/>
        <v>475.82703624140919</v>
      </c>
      <c r="T26" s="76">
        <f t="shared" si="19"/>
        <v>475.82703624140919</v>
      </c>
      <c r="U26" s="76">
        <f t="shared" si="19"/>
        <v>475.82703624140919</v>
      </c>
      <c r="V26" s="76"/>
      <c r="W26" s="76">
        <f>SUM(J26:U26)</f>
        <v>5709.9244348969114</v>
      </c>
    </row>
    <row r="27" spans="2:23" x14ac:dyDescent="0.3">
      <c r="B27" s="73" t="s">
        <v>119</v>
      </c>
      <c r="C27" s="72">
        <f t="shared" si="16"/>
        <v>0</v>
      </c>
      <c r="D27" s="72">
        <f t="shared" si="17"/>
        <v>122.91913354984881</v>
      </c>
      <c r="E27" s="72">
        <f t="shared" si="15"/>
        <v>122.91913354984881</v>
      </c>
      <c r="F27" s="74"/>
      <c r="H27" s="114"/>
      <c r="I27" s="75" t="s">
        <v>116</v>
      </c>
      <c r="J27" s="76">
        <f t="shared" ref="J27:U27" si="20">SUM(J25:J26)</f>
        <v>3330.7892536898639</v>
      </c>
      <c r="K27" s="76">
        <f t="shared" si="20"/>
        <v>3806.6162899312731</v>
      </c>
      <c r="L27" s="76">
        <f t="shared" si="20"/>
        <v>4282.4433261726826</v>
      </c>
      <c r="M27" s="76">
        <f t="shared" si="20"/>
        <v>4758.2703624140922</v>
      </c>
      <c r="N27" s="76">
        <f t="shared" si="20"/>
        <v>5234.0973986555018</v>
      </c>
      <c r="O27" s="76">
        <f t="shared" si="20"/>
        <v>5709.9244348969114</v>
      </c>
      <c r="P27" s="76">
        <f t="shared" si="20"/>
        <v>6185.751471138321</v>
      </c>
      <c r="Q27" s="76">
        <f t="shared" si="20"/>
        <v>6661.5785073797306</v>
      </c>
      <c r="R27" s="76">
        <f t="shared" si="20"/>
        <v>7137.4055436211402</v>
      </c>
      <c r="S27" s="76">
        <f t="shared" si="20"/>
        <v>7613.2325798625498</v>
      </c>
      <c r="T27" s="76">
        <f t="shared" si="20"/>
        <v>8089.0596161039593</v>
      </c>
      <c r="U27" s="76">
        <f t="shared" si="20"/>
        <v>8564.8866523453689</v>
      </c>
      <c r="V27" s="76"/>
      <c r="W27" s="89"/>
    </row>
    <row r="28" spans="2:23" x14ac:dyDescent="0.3">
      <c r="B28" s="73" t="s">
        <v>120</v>
      </c>
      <c r="C28" s="72">
        <f t="shared" si="16"/>
        <v>4453.699530226022</v>
      </c>
      <c r="D28" s="72">
        <f t="shared" si="17"/>
        <v>6298.179654556011</v>
      </c>
      <c r="E28" s="72">
        <f t="shared" si="15"/>
        <v>10751.879184782032</v>
      </c>
      <c r="F28" s="74"/>
      <c r="H28" s="115"/>
      <c r="I28" s="75" t="s">
        <v>118</v>
      </c>
      <c r="J28" s="76">
        <f>AVERAGE(J25,J27)</f>
        <v>3092.8757355691596</v>
      </c>
      <c r="K28" s="76">
        <f t="shared" ref="K28:U28" si="21">AVERAGE(K25,K27)</f>
        <v>3568.7027718105683</v>
      </c>
      <c r="L28" s="76">
        <f t="shared" si="21"/>
        <v>4044.5298080519779</v>
      </c>
      <c r="M28" s="76">
        <f t="shared" si="21"/>
        <v>4520.3568442933874</v>
      </c>
      <c r="N28" s="76">
        <f t="shared" si="21"/>
        <v>4996.183880534797</v>
      </c>
      <c r="O28" s="76">
        <f t="shared" si="21"/>
        <v>5472.0109167762066</v>
      </c>
      <c r="P28" s="76">
        <f t="shared" si="21"/>
        <v>5947.8379530176162</v>
      </c>
      <c r="Q28" s="76">
        <f t="shared" si="21"/>
        <v>6423.6649892590258</v>
      </c>
      <c r="R28" s="76">
        <f t="shared" si="21"/>
        <v>6899.4920255004354</v>
      </c>
      <c r="S28" s="76">
        <f t="shared" si="21"/>
        <v>7375.319061741845</v>
      </c>
      <c r="T28" s="76">
        <f t="shared" si="21"/>
        <v>7851.1460979832545</v>
      </c>
      <c r="U28" s="76">
        <f t="shared" si="21"/>
        <v>8326.9731342246632</v>
      </c>
      <c r="V28" s="76">
        <f>AVERAGE(J28:U28)</f>
        <v>5709.9244348969114</v>
      </c>
      <c r="W28" s="89"/>
    </row>
    <row r="29" spans="2:23" x14ac:dyDescent="0.3">
      <c r="B29" s="68" t="s">
        <v>122</v>
      </c>
      <c r="C29" s="90">
        <f>SUM(C23:C28)</f>
        <v>8564.8866523453671</v>
      </c>
      <c r="D29" s="90">
        <f>SUM(D23:D28)</f>
        <v>14134.350843197815</v>
      </c>
      <c r="E29" s="78">
        <f t="shared" si="15"/>
        <v>22699.237495543181</v>
      </c>
      <c r="F29" s="79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8"/>
    </row>
    <row r="30" spans="2:23" x14ac:dyDescent="0.3">
      <c r="B30" s="73" t="s">
        <v>123</v>
      </c>
      <c r="C30" s="76">
        <f>E30*C44</f>
        <v>60.797255180433638</v>
      </c>
      <c r="D30" s="76">
        <f>E30*D44</f>
        <v>124.70274481956635</v>
      </c>
      <c r="E30" s="72">
        <f>U37</f>
        <v>185.5</v>
      </c>
      <c r="F30" s="74"/>
      <c r="H30" s="113" t="s">
        <v>121</v>
      </c>
      <c r="I30" s="75" t="s">
        <v>113</v>
      </c>
      <c r="J30" s="76">
        <f>+J158</f>
        <v>2741.3336348772546</v>
      </c>
      <c r="K30" s="76">
        <f t="shared" ref="K30:U30" si="22">J32</f>
        <v>3398.8493486248481</v>
      </c>
      <c r="L30" s="76">
        <f t="shared" si="22"/>
        <v>4056.3650623724416</v>
      </c>
      <c r="M30" s="76">
        <f t="shared" si="22"/>
        <v>4713.8807761200351</v>
      </c>
      <c r="N30" s="76">
        <f t="shared" si="22"/>
        <v>5371.3964898676286</v>
      </c>
      <c r="O30" s="76">
        <f t="shared" si="22"/>
        <v>6028.9122036152221</v>
      </c>
      <c r="P30" s="76">
        <f t="shared" si="22"/>
        <v>6967.9262753248959</v>
      </c>
      <c r="Q30" s="76">
        <f t="shared" si="22"/>
        <v>8050.2706839453822</v>
      </c>
      <c r="R30" s="76">
        <f t="shared" si="22"/>
        <v>9267.0867157958692</v>
      </c>
      <c r="S30" s="76">
        <f t="shared" si="22"/>
        <v>10483.902747646356</v>
      </c>
      <c r="T30" s="76">
        <f t="shared" si="22"/>
        <v>11700.718779496843</v>
      </c>
      <c r="U30" s="76">
        <f t="shared" si="22"/>
        <v>12917.53481134733</v>
      </c>
      <c r="V30" s="76"/>
      <c r="W30" s="89"/>
    </row>
    <row r="31" spans="2:23" x14ac:dyDescent="0.3">
      <c r="B31" s="80" t="s">
        <v>77</v>
      </c>
      <c r="C31" s="81">
        <f>SUM(C29:C30)</f>
        <v>8625.6839075258013</v>
      </c>
      <c r="D31" s="81">
        <f>SUM(D29:D30)</f>
        <v>14259.053588017381</v>
      </c>
      <c r="E31" s="81">
        <f>SUM(E29:E30)</f>
        <v>22884.737495543181</v>
      </c>
      <c r="F31" s="82"/>
      <c r="H31" s="114"/>
      <c r="I31" s="75" t="s">
        <v>4</v>
      </c>
      <c r="J31" s="76">
        <f>J166</f>
        <v>657.51571374759328</v>
      </c>
      <c r="K31" s="76">
        <f t="shared" ref="K31:U31" si="23">K166</f>
        <v>657.51571374759328</v>
      </c>
      <c r="L31" s="76">
        <f t="shared" si="23"/>
        <v>657.51571374759328</v>
      </c>
      <c r="M31" s="76">
        <f t="shared" si="23"/>
        <v>657.51571374759328</v>
      </c>
      <c r="N31" s="76">
        <f t="shared" si="23"/>
        <v>657.51571374759328</v>
      </c>
      <c r="O31" s="76">
        <f t="shared" si="23"/>
        <v>939.01407170967366</v>
      </c>
      <c r="P31" s="76">
        <f t="shared" si="23"/>
        <v>1082.3444086204863</v>
      </c>
      <c r="Q31" s="76">
        <f t="shared" si="23"/>
        <v>1216.8160318504868</v>
      </c>
      <c r="R31" s="76">
        <f t="shared" si="23"/>
        <v>1216.8160318504868</v>
      </c>
      <c r="S31" s="76">
        <f t="shared" si="23"/>
        <v>1216.8160318504868</v>
      </c>
      <c r="T31" s="76">
        <f t="shared" si="23"/>
        <v>1216.8160318504868</v>
      </c>
      <c r="U31" s="76">
        <f t="shared" si="23"/>
        <v>1216.8160318504868</v>
      </c>
      <c r="V31" s="76"/>
      <c r="W31" s="76">
        <f>SUM(J31:U31)</f>
        <v>11393.017208320562</v>
      </c>
    </row>
    <row r="32" spans="2:23" x14ac:dyDescent="0.3">
      <c r="B32" s="91"/>
      <c r="C32" s="79"/>
      <c r="D32" s="79"/>
      <c r="E32" s="79"/>
      <c r="F32" s="79"/>
      <c r="H32" s="114"/>
      <c r="I32" s="75" t="s">
        <v>116</v>
      </c>
      <c r="J32" s="76">
        <f t="shared" ref="J32:U32" si="24">SUM(J30:J31)</f>
        <v>3398.8493486248481</v>
      </c>
      <c r="K32" s="76">
        <f t="shared" si="24"/>
        <v>4056.3650623724416</v>
      </c>
      <c r="L32" s="76">
        <f t="shared" si="24"/>
        <v>4713.8807761200351</v>
      </c>
      <c r="M32" s="76">
        <f t="shared" si="24"/>
        <v>5371.3964898676286</v>
      </c>
      <c r="N32" s="76">
        <f t="shared" si="24"/>
        <v>6028.9122036152221</v>
      </c>
      <c r="O32" s="76">
        <f t="shared" si="24"/>
        <v>6967.9262753248959</v>
      </c>
      <c r="P32" s="76">
        <f t="shared" si="24"/>
        <v>8050.2706839453822</v>
      </c>
      <c r="Q32" s="76">
        <f t="shared" si="24"/>
        <v>9267.0867157958692</v>
      </c>
      <c r="R32" s="76">
        <f t="shared" si="24"/>
        <v>10483.902747646356</v>
      </c>
      <c r="S32" s="76">
        <f t="shared" si="24"/>
        <v>11700.718779496843</v>
      </c>
      <c r="T32" s="76">
        <f t="shared" si="24"/>
        <v>12917.53481134733</v>
      </c>
      <c r="U32" s="76">
        <f t="shared" si="24"/>
        <v>14134.350843197817</v>
      </c>
      <c r="V32" s="76"/>
      <c r="W32" s="89"/>
    </row>
    <row r="33" spans="2:23" x14ac:dyDescent="0.3">
      <c r="E33" s="67"/>
      <c r="F33" s="67"/>
      <c r="H33" s="115"/>
      <c r="I33" s="75" t="s">
        <v>118</v>
      </c>
      <c r="J33" s="76">
        <f t="shared" ref="J33:U33" si="25">AVERAGE(J30,J32)</f>
        <v>3070.0914917510513</v>
      </c>
      <c r="K33" s="76">
        <f t="shared" si="25"/>
        <v>3727.6072054986448</v>
      </c>
      <c r="L33" s="76">
        <f t="shared" si="25"/>
        <v>4385.1229192462379</v>
      </c>
      <c r="M33" s="76">
        <f t="shared" si="25"/>
        <v>5042.6386329938323</v>
      </c>
      <c r="N33" s="76">
        <f t="shared" si="25"/>
        <v>5700.1543467414249</v>
      </c>
      <c r="O33" s="76">
        <f t="shared" si="25"/>
        <v>6498.4192394700585</v>
      </c>
      <c r="P33" s="76">
        <f t="shared" si="25"/>
        <v>7509.0984796351386</v>
      </c>
      <c r="Q33" s="76">
        <f t="shared" si="25"/>
        <v>8658.6786998706266</v>
      </c>
      <c r="R33" s="76">
        <f t="shared" si="25"/>
        <v>9875.4947317211117</v>
      </c>
      <c r="S33" s="76">
        <f t="shared" si="25"/>
        <v>11092.310763571601</v>
      </c>
      <c r="T33" s="76">
        <f t="shared" si="25"/>
        <v>12309.126795422086</v>
      </c>
      <c r="U33" s="76">
        <f t="shared" si="25"/>
        <v>13525.942827272575</v>
      </c>
      <c r="V33" s="76">
        <f>AVERAGE(J33:U33)</f>
        <v>7616.2238444328659</v>
      </c>
      <c r="W33" s="89"/>
    </row>
    <row r="34" spans="2:23" x14ac:dyDescent="0.3">
      <c r="E34" s="65"/>
      <c r="F34" s="65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8"/>
    </row>
    <row r="35" spans="2:23" x14ac:dyDescent="0.3">
      <c r="H35" s="113" t="s">
        <v>124</v>
      </c>
      <c r="I35" s="75" t="s">
        <v>113</v>
      </c>
      <c r="J35" s="76">
        <f>+J184</f>
        <v>22</v>
      </c>
      <c r="K35" s="76">
        <f>J37</f>
        <v>25.666666666666668</v>
      </c>
      <c r="L35" s="76">
        <f t="shared" ref="L35:U35" si="26">K37</f>
        <v>38.5</v>
      </c>
      <c r="M35" s="76">
        <f t="shared" si="26"/>
        <v>51.333333333333336</v>
      </c>
      <c r="N35" s="76">
        <f t="shared" si="26"/>
        <v>64.166666666666671</v>
      </c>
      <c r="O35" s="76">
        <f t="shared" si="26"/>
        <v>77</v>
      </c>
      <c r="P35" s="76">
        <f t="shared" si="26"/>
        <v>89.833333333333329</v>
      </c>
      <c r="Q35" s="76">
        <f t="shared" si="26"/>
        <v>103</v>
      </c>
      <c r="R35" s="76">
        <f t="shared" si="26"/>
        <v>116.16666666666667</v>
      </c>
      <c r="S35" s="76">
        <f t="shared" si="26"/>
        <v>129.33333333333334</v>
      </c>
      <c r="T35" s="76">
        <f t="shared" si="26"/>
        <v>142.5</v>
      </c>
      <c r="U35" s="76">
        <f t="shared" si="26"/>
        <v>164</v>
      </c>
      <c r="V35" s="76"/>
      <c r="W35" s="89"/>
    </row>
    <row r="36" spans="2:23" x14ac:dyDescent="0.3">
      <c r="B36" s="66" t="s">
        <v>127</v>
      </c>
      <c r="H36" s="114"/>
      <c r="I36" s="75" t="s">
        <v>4</v>
      </c>
      <c r="J36" s="76">
        <f>J192</f>
        <v>3.6666666666666665</v>
      </c>
      <c r="K36" s="76">
        <f t="shared" ref="K36:U36" si="27">K192</f>
        <v>12.833333333333334</v>
      </c>
      <c r="L36" s="76">
        <f t="shared" si="27"/>
        <v>12.833333333333334</v>
      </c>
      <c r="M36" s="76">
        <f t="shared" si="27"/>
        <v>12.833333333333334</v>
      </c>
      <c r="N36" s="76">
        <f t="shared" si="27"/>
        <v>12.833333333333334</v>
      </c>
      <c r="O36" s="76">
        <f t="shared" si="27"/>
        <v>12.833333333333334</v>
      </c>
      <c r="P36" s="76">
        <f t="shared" si="27"/>
        <v>13.166666666666668</v>
      </c>
      <c r="Q36" s="76">
        <f t="shared" si="27"/>
        <v>13.166666666666668</v>
      </c>
      <c r="R36" s="76">
        <f t="shared" si="27"/>
        <v>13.166666666666668</v>
      </c>
      <c r="S36" s="76">
        <f t="shared" si="27"/>
        <v>13.166666666666668</v>
      </c>
      <c r="T36" s="76">
        <f t="shared" si="27"/>
        <v>21.5</v>
      </c>
      <c r="U36" s="76">
        <f t="shared" si="27"/>
        <v>21.5</v>
      </c>
      <c r="V36" s="76"/>
      <c r="W36" s="76">
        <f>SUM(J36:U36)</f>
        <v>163.50000000000003</v>
      </c>
    </row>
    <row r="37" spans="2:23" x14ac:dyDescent="0.3">
      <c r="H37" s="114"/>
      <c r="I37" s="75" t="s">
        <v>116</v>
      </c>
      <c r="J37" s="76">
        <f t="shared" ref="J37:U37" si="28">SUM(J35:J36)</f>
        <v>25.666666666666668</v>
      </c>
      <c r="K37" s="76">
        <f t="shared" si="28"/>
        <v>38.5</v>
      </c>
      <c r="L37" s="76">
        <f t="shared" si="28"/>
        <v>51.333333333333336</v>
      </c>
      <c r="M37" s="76">
        <f t="shared" si="28"/>
        <v>64.166666666666671</v>
      </c>
      <c r="N37" s="76">
        <f t="shared" si="28"/>
        <v>77</v>
      </c>
      <c r="O37" s="76">
        <f t="shared" si="28"/>
        <v>89.833333333333329</v>
      </c>
      <c r="P37" s="76">
        <f t="shared" si="28"/>
        <v>103</v>
      </c>
      <c r="Q37" s="76">
        <f t="shared" si="28"/>
        <v>116.16666666666667</v>
      </c>
      <c r="R37" s="76">
        <f t="shared" si="28"/>
        <v>129.33333333333334</v>
      </c>
      <c r="S37" s="76">
        <f t="shared" si="28"/>
        <v>142.5</v>
      </c>
      <c r="T37" s="76">
        <f t="shared" si="28"/>
        <v>164</v>
      </c>
      <c r="U37" s="76">
        <f t="shared" si="28"/>
        <v>185.5</v>
      </c>
      <c r="V37" s="76"/>
      <c r="W37" s="89"/>
    </row>
    <row r="38" spans="2:23" x14ac:dyDescent="0.3">
      <c r="B38" s="127" t="s">
        <v>128</v>
      </c>
      <c r="C38" s="128" t="s">
        <v>129</v>
      </c>
      <c r="D38" s="128"/>
      <c r="E38" s="128"/>
      <c r="F38" s="128"/>
      <c r="H38" s="115"/>
      <c r="I38" s="75" t="s">
        <v>118</v>
      </c>
      <c r="J38" s="76">
        <f t="shared" ref="J38:U38" si="29">AVERAGE(J35,J37)</f>
        <v>23.833333333333336</v>
      </c>
      <c r="K38" s="76">
        <f t="shared" si="29"/>
        <v>32.083333333333336</v>
      </c>
      <c r="L38" s="76">
        <f t="shared" si="29"/>
        <v>44.916666666666671</v>
      </c>
      <c r="M38" s="76">
        <f t="shared" si="29"/>
        <v>57.75</v>
      </c>
      <c r="N38" s="76">
        <f t="shared" si="29"/>
        <v>70.583333333333343</v>
      </c>
      <c r="O38" s="76">
        <f t="shared" si="29"/>
        <v>83.416666666666657</v>
      </c>
      <c r="P38" s="76">
        <f t="shared" si="29"/>
        <v>96.416666666666657</v>
      </c>
      <c r="Q38" s="76">
        <f t="shared" si="29"/>
        <v>109.58333333333334</v>
      </c>
      <c r="R38" s="76">
        <f t="shared" si="29"/>
        <v>122.75</v>
      </c>
      <c r="S38" s="76">
        <f t="shared" si="29"/>
        <v>135.91666666666669</v>
      </c>
      <c r="T38" s="76">
        <f t="shared" si="29"/>
        <v>153.25</v>
      </c>
      <c r="U38" s="76">
        <f t="shared" si="29"/>
        <v>174.75</v>
      </c>
      <c r="V38" s="76">
        <f>AVERAGE(J38:U38)</f>
        <v>92.104166666666671</v>
      </c>
      <c r="W38" s="89"/>
    </row>
    <row r="39" spans="2:23" x14ac:dyDescent="0.3">
      <c r="B39" s="127"/>
      <c r="C39" s="70" t="s">
        <v>112</v>
      </c>
      <c r="D39" s="70" t="s">
        <v>121</v>
      </c>
      <c r="E39" s="92" t="s">
        <v>124</v>
      </c>
      <c r="F39" s="92" t="s">
        <v>77</v>
      </c>
    </row>
    <row r="40" spans="2:23" x14ac:dyDescent="0.3">
      <c r="B40" s="73" t="s">
        <v>130</v>
      </c>
      <c r="C40" s="72">
        <f>V10</f>
        <v>286079.52000056388</v>
      </c>
      <c r="D40" s="72">
        <f>V15</f>
        <v>582689.19428080996</v>
      </c>
      <c r="E40" s="76">
        <f>V20</f>
        <v>1815.0591666666667</v>
      </c>
      <c r="F40" s="76">
        <f>SUM(C40:E40)</f>
        <v>870583.77344804059</v>
      </c>
      <c r="U40" s="93"/>
      <c r="V40" s="94"/>
    </row>
    <row r="41" spans="2:23" x14ac:dyDescent="0.3">
      <c r="B41" s="73" t="s">
        <v>131</v>
      </c>
      <c r="C41" s="72">
        <f>-V28</f>
        <v>-5709.9244348969114</v>
      </c>
      <c r="D41" s="72">
        <f>-V33</f>
        <v>-7616.2238444328659</v>
      </c>
      <c r="E41" s="76">
        <f>-V38</f>
        <v>-92.104166666666671</v>
      </c>
      <c r="F41" s="76">
        <f t="shared" ref="F41:F42" si="30">SUM(C41:E41)</f>
        <v>-13418.252445996442</v>
      </c>
      <c r="T41" s="94"/>
      <c r="U41" s="93"/>
      <c r="W41" s="94"/>
    </row>
    <row r="42" spans="2:23" x14ac:dyDescent="0.3">
      <c r="B42" s="68" t="s">
        <v>132</v>
      </c>
      <c r="C42" s="78">
        <f>SUM(C40:C41)</f>
        <v>280369.59556566697</v>
      </c>
      <c r="D42" s="78">
        <f>SUM(D40:D41)</f>
        <v>575072.9704363771</v>
      </c>
      <c r="E42" s="81">
        <f>SUM(E40:E41)</f>
        <v>1722.9549999999999</v>
      </c>
      <c r="F42" s="81">
        <f t="shared" si="30"/>
        <v>857165.52100204409</v>
      </c>
      <c r="H42" s="66" t="s">
        <v>133</v>
      </c>
    </row>
    <row r="43" spans="2:23" x14ac:dyDescent="0.3">
      <c r="H43" s="66"/>
    </row>
    <row r="44" spans="2:23" x14ac:dyDescent="0.3">
      <c r="B44" s="66" t="s">
        <v>134</v>
      </c>
      <c r="C44" s="95">
        <f>C42/(C42+D42)</f>
        <v>0.32774800636352364</v>
      </c>
      <c r="D44" s="95">
        <f>D42/(C42+D42)</f>
        <v>0.67225199363647625</v>
      </c>
      <c r="H44" s="120"/>
      <c r="I44" s="121"/>
      <c r="J44" s="72" t="s">
        <v>98</v>
      </c>
      <c r="K44" s="72" t="s">
        <v>99</v>
      </c>
      <c r="L44" s="72" t="s">
        <v>100</v>
      </c>
      <c r="M44" s="72" t="s">
        <v>101</v>
      </c>
      <c r="N44" s="72" t="s">
        <v>102</v>
      </c>
      <c r="O44" s="72" t="s">
        <v>103</v>
      </c>
      <c r="P44" s="72" t="s">
        <v>104</v>
      </c>
      <c r="Q44" s="72" t="s">
        <v>105</v>
      </c>
      <c r="R44" s="72" t="s">
        <v>106</v>
      </c>
      <c r="S44" s="72" t="s">
        <v>107</v>
      </c>
      <c r="T44" s="72" t="s">
        <v>108</v>
      </c>
      <c r="U44" s="72" t="s">
        <v>109</v>
      </c>
      <c r="V44" s="72" t="s">
        <v>110</v>
      </c>
      <c r="W44" s="96" t="s">
        <v>77</v>
      </c>
    </row>
    <row r="45" spans="2:23" x14ac:dyDescent="0.3">
      <c r="H45" s="129" t="s">
        <v>135</v>
      </c>
      <c r="I45" s="97">
        <v>1715</v>
      </c>
      <c r="J45" s="72">
        <v>32526.268629860737</v>
      </c>
      <c r="K45" s="72">
        <f>J61</f>
        <v>32526.268629860737</v>
      </c>
      <c r="L45" s="72">
        <f t="shared" ref="L45:U50" si="31">K61</f>
        <v>32526.268629860737</v>
      </c>
      <c r="M45" s="72">
        <f t="shared" si="31"/>
        <v>32526.268629860737</v>
      </c>
      <c r="N45" s="72">
        <f t="shared" si="31"/>
        <v>32526.268629860737</v>
      </c>
      <c r="O45" s="72">
        <f t="shared" si="31"/>
        <v>32526.268629860737</v>
      </c>
      <c r="P45" s="72">
        <f t="shared" si="31"/>
        <v>32526.268629860737</v>
      </c>
      <c r="Q45" s="72">
        <f t="shared" si="31"/>
        <v>32526.268629860737</v>
      </c>
      <c r="R45" s="72">
        <f t="shared" si="31"/>
        <v>32526.268629860737</v>
      </c>
      <c r="S45" s="72">
        <f t="shared" si="31"/>
        <v>32526.268629860737</v>
      </c>
      <c r="T45" s="72">
        <f t="shared" si="31"/>
        <v>32526.268629860737</v>
      </c>
      <c r="U45" s="72">
        <f t="shared" si="31"/>
        <v>32526.268629860737</v>
      </c>
      <c r="V45" s="72">
        <f>AVERAGE(J45:U45)</f>
        <v>32526.268629860733</v>
      </c>
      <c r="W45" s="98"/>
    </row>
    <row r="46" spans="2:23" x14ac:dyDescent="0.3">
      <c r="H46" s="129"/>
      <c r="I46" s="97" t="s">
        <v>10</v>
      </c>
      <c r="J46" s="72">
        <v>5633.4480876081798</v>
      </c>
      <c r="K46" s="72">
        <f t="shared" ref="K46:M50" si="32">J62</f>
        <v>5633.4480876081798</v>
      </c>
      <c r="L46" s="72">
        <f t="shared" si="32"/>
        <v>5633.4480876081798</v>
      </c>
      <c r="M46" s="72">
        <f t="shared" si="32"/>
        <v>5633.4480876081798</v>
      </c>
      <c r="N46" s="72">
        <f t="shared" si="31"/>
        <v>5633.4480876081798</v>
      </c>
      <c r="O46" s="72">
        <f t="shared" si="31"/>
        <v>5633.4480876081798</v>
      </c>
      <c r="P46" s="72">
        <f t="shared" si="31"/>
        <v>5633.4480876081798</v>
      </c>
      <c r="Q46" s="72">
        <f t="shared" si="31"/>
        <v>5633.4480876081798</v>
      </c>
      <c r="R46" s="72">
        <f t="shared" si="31"/>
        <v>5633.4480876081798</v>
      </c>
      <c r="S46" s="72">
        <f t="shared" si="31"/>
        <v>5633.4480876081798</v>
      </c>
      <c r="T46" s="72">
        <f t="shared" si="31"/>
        <v>5633.4480876081798</v>
      </c>
      <c r="U46" s="72">
        <f t="shared" si="31"/>
        <v>5633.4480876081798</v>
      </c>
      <c r="V46" s="72">
        <f t="shared" ref="V46:V50" si="33">AVERAGE(J46:U46)</f>
        <v>5633.4480876081798</v>
      </c>
      <c r="W46" s="98"/>
    </row>
    <row r="47" spans="2:23" x14ac:dyDescent="0.3">
      <c r="H47" s="129"/>
      <c r="I47" s="97" t="s">
        <v>11</v>
      </c>
      <c r="J47" s="72">
        <v>1328.4865106071434</v>
      </c>
      <c r="K47" s="72">
        <f t="shared" si="32"/>
        <v>1328.4865106071434</v>
      </c>
      <c r="L47" s="72">
        <f t="shared" si="32"/>
        <v>1328.4865106071434</v>
      </c>
      <c r="M47" s="72">
        <f t="shared" si="32"/>
        <v>1328.4865106071434</v>
      </c>
      <c r="N47" s="72">
        <f t="shared" si="31"/>
        <v>1328.4865106071434</v>
      </c>
      <c r="O47" s="72">
        <f t="shared" si="31"/>
        <v>1328.4865106071434</v>
      </c>
      <c r="P47" s="72">
        <f t="shared" si="31"/>
        <v>1328.4865106071434</v>
      </c>
      <c r="Q47" s="72">
        <f t="shared" si="31"/>
        <v>1328.4865106071434</v>
      </c>
      <c r="R47" s="72">
        <f t="shared" si="31"/>
        <v>1328.4865106071434</v>
      </c>
      <c r="S47" s="72">
        <f t="shared" si="31"/>
        <v>1328.4865106071434</v>
      </c>
      <c r="T47" s="72">
        <f t="shared" si="31"/>
        <v>1328.4865106071434</v>
      </c>
      <c r="U47" s="72">
        <f t="shared" si="31"/>
        <v>1328.4865106071434</v>
      </c>
      <c r="V47" s="72">
        <f t="shared" si="33"/>
        <v>1328.4865106071431</v>
      </c>
      <c r="W47" s="98"/>
    </row>
    <row r="48" spans="2:23" x14ac:dyDescent="0.3">
      <c r="H48" s="129"/>
      <c r="I48" s="97">
        <v>1720</v>
      </c>
      <c r="J48" s="72">
        <v>112980.33086570723</v>
      </c>
      <c r="K48" s="72">
        <f t="shared" si="32"/>
        <v>112980.33086570723</v>
      </c>
      <c r="L48" s="72">
        <f t="shared" si="32"/>
        <v>112980.33086570723</v>
      </c>
      <c r="M48" s="72">
        <f t="shared" si="32"/>
        <v>112980.33086570723</v>
      </c>
      <c r="N48" s="72">
        <f t="shared" si="31"/>
        <v>112980.33086570723</v>
      </c>
      <c r="O48" s="72">
        <f t="shared" si="31"/>
        <v>112980.33086570723</v>
      </c>
      <c r="P48" s="72">
        <f t="shared" si="31"/>
        <v>112980.33086570723</v>
      </c>
      <c r="Q48" s="72">
        <f t="shared" si="31"/>
        <v>112980.33086570723</v>
      </c>
      <c r="R48" s="72">
        <f t="shared" si="31"/>
        <v>112980.33086570723</v>
      </c>
      <c r="S48" s="72">
        <f t="shared" si="31"/>
        <v>112980.33086570723</v>
      </c>
      <c r="T48" s="72">
        <f t="shared" si="31"/>
        <v>112980.33086570723</v>
      </c>
      <c r="U48" s="72">
        <f t="shared" si="31"/>
        <v>112980.33086570723</v>
      </c>
      <c r="V48" s="72">
        <f t="shared" si="33"/>
        <v>112980.33086570723</v>
      </c>
      <c r="W48" s="98"/>
    </row>
    <row r="49" spans="8:25" x14ac:dyDescent="0.3">
      <c r="H49" s="129"/>
      <c r="I49" s="97">
        <v>1725</v>
      </c>
      <c r="J49" s="72">
        <v>0</v>
      </c>
      <c r="K49" s="72">
        <f t="shared" si="32"/>
        <v>0</v>
      </c>
      <c r="L49" s="72">
        <f t="shared" si="32"/>
        <v>0</v>
      </c>
      <c r="M49" s="72">
        <f t="shared" si="32"/>
        <v>0</v>
      </c>
      <c r="N49" s="72">
        <f t="shared" si="31"/>
        <v>0</v>
      </c>
      <c r="O49" s="72">
        <f t="shared" si="31"/>
        <v>0</v>
      </c>
      <c r="P49" s="72">
        <f t="shared" si="31"/>
        <v>0</v>
      </c>
      <c r="Q49" s="72">
        <f t="shared" si="31"/>
        <v>0</v>
      </c>
      <c r="R49" s="72">
        <f t="shared" si="31"/>
        <v>0</v>
      </c>
      <c r="S49" s="72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3"/>
        <v>0</v>
      </c>
      <c r="W49" s="98"/>
    </row>
    <row r="50" spans="8:25" x14ac:dyDescent="0.3">
      <c r="H50" s="129"/>
      <c r="I50" s="97">
        <v>1730</v>
      </c>
      <c r="J50" s="72">
        <v>133610.98590678058</v>
      </c>
      <c r="K50" s="72">
        <f t="shared" si="32"/>
        <v>133610.98590678058</v>
      </c>
      <c r="L50" s="72">
        <f t="shared" si="32"/>
        <v>133610.98590678058</v>
      </c>
      <c r="M50" s="72">
        <f t="shared" si="32"/>
        <v>133610.98590678058</v>
      </c>
      <c r="N50" s="72">
        <f t="shared" si="31"/>
        <v>133610.98590678058</v>
      </c>
      <c r="O50" s="72">
        <f t="shared" si="31"/>
        <v>133610.98590678058</v>
      </c>
      <c r="P50" s="72">
        <f t="shared" si="31"/>
        <v>133610.98590678058</v>
      </c>
      <c r="Q50" s="72">
        <f t="shared" si="31"/>
        <v>133610.98590678058</v>
      </c>
      <c r="R50" s="72">
        <f t="shared" si="31"/>
        <v>133610.98590678058</v>
      </c>
      <c r="S50" s="72">
        <f t="shared" si="31"/>
        <v>133610.98590678058</v>
      </c>
      <c r="T50" s="72">
        <f t="shared" si="31"/>
        <v>133610.98590678058</v>
      </c>
      <c r="U50" s="72">
        <f t="shared" si="31"/>
        <v>133610.98590678058</v>
      </c>
      <c r="V50" s="72">
        <f t="shared" si="33"/>
        <v>133610.98590678061</v>
      </c>
      <c r="W50" s="98"/>
    </row>
    <row r="51" spans="8:25" x14ac:dyDescent="0.3">
      <c r="H51" s="129"/>
      <c r="I51" s="68" t="s">
        <v>77</v>
      </c>
      <c r="J51" s="78">
        <f>SUM(J45:J50)</f>
        <v>286079.52000056388</v>
      </c>
      <c r="K51" s="78">
        <f t="shared" ref="K51:V51" si="34">SUM(K45:K50)</f>
        <v>286079.52000056388</v>
      </c>
      <c r="L51" s="78">
        <f t="shared" si="34"/>
        <v>286079.52000056388</v>
      </c>
      <c r="M51" s="78">
        <f t="shared" si="34"/>
        <v>286079.52000056388</v>
      </c>
      <c r="N51" s="78">
        <f t="shared" si="34"/>
        <v>286079.52000056388</v>
      </c>
      <c r="O51" s="78">
        <f t="shared" si="34"/>
        <v>286079.52000056388</v>
      </c>
      <c r="P51" s="78">
        <f t="shared" si="34"/>
        <v>286079.52000056388</v>
      </c>
      <c r="Q51" s="78">
        <f t="shared" si="34"/>
        <v>286079.52000056388</v>
      </c>
      <c r="R51" s="78">
        <f t="shared" si="34"/>
        <v>286079.52000056388</v>
      </c>
      <c r="S51" s="78">
        <f t="shared" si="34"/>
        <v>286079.52000056388</v>
      </c>
      <c r="T51" s="78">
        <f t="shared" si="34"/>
        <v>286079.52000056388</v>
      </c>
      <c r="U51" s="78">
        <f t="shared" si="34"/>
        <v>286079.52000056388</v>
      </c>
      <c r="V51" s="78">
        <f t="shared" si="34"/>
        <v>286079.52000056393</v>
      </c>
      <c r="W51" s="99"/>
    </row>
    <row r="52" spans="8:25" x14ac:dyDescent="0.3">
      <c r="H52" s="120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1"/>
    </row>
    <row r="53" spans="8:25" x14ac:dyDescent="0.3">
      <c r="H53" s="129" t="s">
        <v>136</v>
      </c>
      <c r="I53" s="97">
        <v>1715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f t="shared" ref="V53:V58" si="35">AVERAGE(J53:U53)</f>
        <v>0</v>
      </c>
      <c r="W53" s="72">
        <f t="shared" ref="W53:W59" si="36">SUM(J53:U53)</f>
        <v>0</v>
      </c>
    </row>
    <row r="54" spans="8:25" x14ac:dyDescent="0.3">
      <c r="H54" s="129"/>
      <c r="I54" s="97" t="s">
        <v>10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f t="shared" si="35"/>
        <v>0</v>
      </c>
      <c r="W54" s="72">
        <f t="shared" si="36"/>
        <v>0</v>
      </c>
    </row>
    <row r="55" spans="8:25" x14ac:dyDescent="0.3">
      <c r="H55" s="129"/>
      <c r="I55" s="97" t="s">
        <v>11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f t="shared" si="35"/>
        <v>0</v>
      </c>
      <c r="W55" s="72">
        <f t="shared" si="36"/>
        <v>0</v>
      </c>
    </row>
    <row r="56" spans="8:25" x14ac:dyDescent="0.3">
      <c r="H56" s="129"/>
      <c r="I56" s="97">
        <v>1720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f t="shared" si="35"/>
        <v>0</v>
      </c>
      <c r="W56" s="72">
        <f t="shared" si="36"/>
        <v>0</v>
      </c>
    </row>
    <row r="57" spans="8:25" x14ac:dyDescent="0.3">
      <c r="H57" s="129"/>
      <c r="I57" s="97">
        <v>1725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f t="shared" si="35"/>
        <v>0</v>
      </c>
      <c r="W57" s="72">
        <f t="shared" si="36"/>
        <v>0</v>
      </c>
    </row>
    <row r="58" spans="8:25" x14ac:dyDescent="0.3">
      <c r="H58" s="129"/>
      <c r="I58" s="97">
        <v>1730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f t="shared" si="35"/>
        <v>0</v>
      </c>
      <c r="W58" s="72">
        <f t="shared" si="36"/>
        <v>0</v>
      </c>
      <c r="X58" s="100"/>
      <c r="Y58" s="100"/>
    </row>
    <row r="59" spans="8:25" x14ac:dyDescent="0.3">
      <c r="H59" s="129"/>
      <c r="I59" s="68" t="s">
        <v>77</v>
      </c>
      <c r="J59" s="78">
        <f>SUM(J53:J58)</f>
        <v>0</v>
      </c>
      <c r="K59" s="78">
        <f t="shared" ref="K59:V59" si="37">SUM(K53:K58)</f>
        <v>0</v>
      </c>
      <c r="L59" s="78">
        <f t="shared" si="37"/>
        <v>0</v>
      </c>
      <c r="M59" s="78">
        <f t="shared" si="37"/>
        <v>0</v>
      </c>
      <c r="N59" s="78">
        <f t="shared" si="37"/>
        <v>0</v>
      </c>
      <c r="O59" s="78">
        <f t="shared" si="37"/>
        <v>0</v>
      </c>
      <c r="P59" s="78">
        <f t="shared" si="37"/>
        <v>0</v>
      </c>
      <c r="Q59" s="78">
        <f t="shared" si="37"/>
        <v>0</v>
      </c>
      <c r="R59" s="78">
        <f t="shared" si="37"/>
        <v>0</v>
      </c>
      <c r="S59" s="78">
        <f t="shared" si="37"/>
        <v>0</v>
      </c>
      <c r="T59" s="78">
        <f t="shared" si="37"/>
        <v>0</v>
      </c>
      <c r="U59" s="78">
        <f t="shared" si="37"/>
        <v>0</v>
      </c>
      <c r="V59" s="78">
        <f t="shared" si="37"/>
        <v>0</v>
      </c>
      <c r="W59" s="78">
        <f t="shared" si="36"/>
        <v>0</v>
      </c>
    </row>
    <row r="60" spans="8:25" x14ac:dyDescent="0.3"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1"/>
    </row>
    <row r="61" spans="8:25" x14ac:dyDescent="0.3">
      <c r="H61" s="129" t="s">
        <v>137</v>
      </c>
      <c r="I61" s="97">
        <v>1715</v>
      </c>
      <c r="J61" s="72">
        <f>J45+J53</f>
        <v>32526.268629860737</v>
      </c>
      <c r="K61" s="72">
        <f t="shared" ref="K61:U61" si="38">K45+K53</f>
        <v>32526.268629860737</v>
      </c>
      <c r="L61" s="72">
        <f t="shared" si="38"/>
        <v>32526.268629860737</v>
      </c>
      <c r="M61" s="72">
        <f t="shared" si="38"/>
        <v>32526.268629860737</v>
      </c>
      <c r="N61" s="72">
        <f t="shared" si="38"/>
        <v>32526.268629860737</v>
      </c>
      <c r="O61" s="72">
        <f t="shared" si="38"/>
        <v>32526.268629860737</v>
      </c>
      <c r="P61" s="72">
        <f t="shared" si="38"/>
        <v>32526.268629860737</v>
      </c>
      <c r="Q61" s="72">
        <f t="shared" si="38"/>
        <v>32526.268629860737</v>
      </c>
      <c r="R61" s="72">
        <f t="shared" si="38"/>
        <v>32526.268629860737</v>
      </c>
      <c r="S61" s="72">
        <f t="shared" si="38"/>
        <v>32526.268629860737</v>
      </c>
      <c r="T61" s="72">
        <f t="shared" si="38"/>
        <v>32526.268629860737</v>
      </c>
      <c r="U61" s="72">
        <f t="shared" si="38"/>
        <v>32526.268629860737</v>
      </c>
      <c r="V61" s="72">
        <f t="shared" ref="V61:V66" si="39">AVERAGE(J61:U61)</f>
        <v>32526.268629860733</v>
      </c>
      <c r="W61" s="98"/>
    </row>
    <row r="62" spans="8:25" x14ac:dyDescent="0.3">
      <c r="H62" s="129"/>
      <c r="I62" s="97" t="s">
        <v>10</v>
      </c>
      <c r="J62" s="72">
        <f t="shared" ref="J62:U66" si="40">J46+J54</f>
        <v>5633.4480876081798</v>
      </c>
      <c r="K62" s="72">
        <f t="shared" si="40"/>
        <v>5633.4480876081798</v>
      </c>
      <c r="L62" s="72">
        <f t="shared" si="40"/>
        <v>5633.4480876081798</v>
      </c>
      <c r="M62" s="72">
        <f t="shared" si="40"/>
        <v>5633.4480876081798</v>
      </c>
      <c r="N62" s="72">
        <f t="shared" si="40"/>
        <v>5633.4480876081798</v>
      </c>
      <c r="O62" s="72">
        <f t="shared" si="40"/>
        <v>5633.4480876081798</v>
      </c>
      <c r="P62" s="72">
        <f t="shared" si="40"/>
        <v>5633.4480876081798</v>
      </c>
      <c r="Q62" s="72">
        <f t="shared" si="40"/>
        <v>5633.4480876081798</v>
      </c>
      <c r="R62" s="72">
        <f t="shared" si="40"/>
        <v>5633.4480876081798</v>
      </c>
      <c r="S62" s="72">
        <f t="shared" si="40"/>
        <v>5633.4480876081798</v>
      </c>
      <c r="T62" s="72">
        <f t="shared" si="40"/>
        <v>5633.4480876081798</v>
      </c>
      <c r="U62" s="72">
        <f t="shared" si="40"/>
        <v>5633.4480876081798</v>
      </c>
      <c r="V62" s="72">
        <f t="shared" si="39"/>
        <v>5633.4480876081798</v>
      </c>
      <c r="W62" s="98"/>
    </row>
    <row r="63" spans="8:25" x14ac:dyDescent="0.3">
      <c r="H63" s="129"/>
      <c r="I63" s="97" t="s">
        <v>11</v>
      </c>
      <c r="J63" s="72">
        <f t="shared" si="40"/>
        <v>1328.4865106071434</v>
      </c>
      <c r="K63" s="72">
        <f t="shared" si="40"/>
        <v>1328.4865106071434</v>
      </c>
      <c r="L63" s="72">
        <f t="shared" si="40"/>
        <v>1328.4865106071434</v>
      </c>
      <c r="M63" s="72">
        <f t="shared" si="40"/>
        <v>1328.4865106071434</v>
      </c>
      <c r="N63" s="72">
        <f t="shared" si="40"/>
        <v>1328.4865106071434</v>
      </c>
      <c r="O63" s="72">
        <f t="shared" si="40"/>
        <v>1328.4865106071434</v>
      </c>
      <c r="P63" s="72">
        <f t="shared" si="40"/>
        <v>1328.4865106071434</v>
      </c>
      <c r="Q63" s="72">
        <f t="shared" si="40"/>
        <v>1328.4865106071434</v>
      </c>
      <c r="R63" s="72">
        <f t="shared" si="40"/>
        <v>1328.4865106071434</v>
      </c>
      <c r="S63" s="72">
        <f t="shared" si="40"/>
        <v>1328.4865106071434</v>
      </c>
      <c r="T63" s="72">
        <f t="shared" si="40"/>
        <v>1328.4865106071434</v>
      </c>
      <c r="U63" s="72">
        <f t="shared" si="40"/>
        <v>1328.4865106071434</v>
      </c>
      <c r="V63" s="72">
        <f t="shared" si="39"/>
        <v>1328.4865106071431</v>
      </c>
      <c r="W63" s="98"/>
    </row>
    <row r="64" spans="8:25" x14ac:dyDescent="0.3">
      <c r="H64" s="129"/>
      <c r="I64" s="97">
        <v>1720</v>
      </c>
      <c r="J64" s="72">
        <f t="shared" si="40"/>
        <v>112980.33086570723</v>
      </c>
      <c r="K64" s="72">
        <f t="shared" si="40"/>
        <v>112980.33086570723</v>
      </c>
      <c r="L64" s="72">
        <f t="shared" si="40"/>
        <v>112980.33086570723</v>
      </c>
      <c r="M64" s="72">
        <f t="shared" si="40"/>
        <v>112980.33086570723</v>
      </c>
      <c r="N64" s="72">
        <f t="shared" si="40"/>
        <v>112980.33086570723</v>
      </c>
      <c r="O64" s="72">
        <f t="shared" si="40"/>
        <v>112980.33086570723</v>
      </c>
      <c r="P64" s="72">
        <f t="shared" si="40"/>
        <v>112980.33086570723</v>
      </c>
      <c r="Q64" s="72">
        <f t="shared" si="40"/>
        <v>112980.33086570723</v>
      </c>
      <c r="R64" s="72">
        <f t="shared" si="40"/>
        <v>112980.33086570723</v>
      </c>
      <c r="S64" s="72">
        <f t="shared" si="40"/>
        <v>112980.33086570723</v>
      </c>
      <c r="T64" s="72">
        <f t="shared" si="40"/>
        <v>112980.33086570723</v>
      </c>
      <c r="U64" s="72">
        <f t="shared" si="40"/>
        <v>112980.33086570723</v>
      </c>
      <c r="V64" s="72">
        <f t="shared" si="39"/>
        <v>112980.33086570723</v>
      </c>
      <c r="W64" s="98"/>
    </row>
    <row r="65" spans="8:23" x14ac:dyDescent="0.3">
      <c r="H65" s="129"/>
      <c r="I65" s="97">
        <v>1725</v>
      </c>
      <c r="J65" s="72">
        <f t="shared" si="40"/>
        <v>0</v>
      </c>
      <c r="K65" s="72">
        <f t="shared" si="40"/>
        <v>0</v>
      </c>
      <c r="L65" s="72">
        <f t="shared" si="40"/>
        <v>0</v>
      </c>
      <c r="M65" s="72">
        <f t="shared" si="40"/>
        <v>0</v>
      </c>
      <c r="N65" s="72">
        <f t="shared" si="40"/>
        <v>0</v>
      </c>
      <c r="O65" s="72">
        <f t="shared" si="40"/>
        <v>0</v>
      </c>
      <c r="P65" s="72">
        <f t="shared" si="40"/>
        <v>0</v>
      </c>
      <c r="Q65" s="72">
        <f t="shared" si="40"/>
        <v>0</v>
      </c>
      <c r="R65" s="72">
        <f t="shared" si="40"/>
        <v>0</v>
      </c>
      <c r="S65" s="72">
        <f t="shared" si="40"/>
        <v>0</v>
      </c>
      <c r="T65" s="72">
        <f t="shared" si="40"/>
        <v>0</v>
      </c>
      <c r="U65" s="72">
        <f t="shared" si="40"/>
        <v>0</v>
      </c>
      <c r="V65" s="72">
        <f t="shared" si="39"/>
        <v>0</v>
      </c>
      <c r="W65" s="98"/>
    </row>
    <row r="66" spans="8:23" x14ac:dyDescent="0.3">
      <c r="H66" s="129"/>
      <c r="I66" s="97">
        <v>1730</v>
      </c>
      <c r="J66" s="72">
        <f t="shared" si="40"/>
        <v>133610.98590678058</v>
      </c>
      <c r="K66" s="72">
        <f t="shared" si="40"/>
        <v>133610.98590678058</v>
      </c>
      <c r="L66" s="72">
        <f t="shared" si="40"/>
        <v>133610.98590678058</v>
      </c>
      <c r="M66" s="72">
        <f t="shared" si="40"/>
        <v>133610.98590678058</v>
      </c>
      <c r="N66" s="72">
        <f t="shared" si="40"/>
        <v>133610.98590678058</v>
      </c>
      <c r="O66" s="72">
        <f t="shared" si="40"/>
        <v>133610.98590678058</v>
      </c>
      <c r="P66" s="72">
        <f t="shared" si="40"/>
        <v>133610.98590678058</v>
      </c>
      <c r="Q66" s="72">
        <f t="shared" si="40"/>
        <v>133610.98590678058</v>
      </c>
      <c r="R66" s="72">
        <f t="shared" si="40"/>
        <v>133610.98590678058</v>
      </c>
      <c r="S66" s="72">
        <f t="shared" si="40"/>
        <v>133610.98590678058</v>
      </c>
      <c r="T66" s="72">
        <f t="shared" si="40"/>
        <v>133610.98590678058</v>
      </c>
      <c r="U66" s="72">
        <f t="shared" si="40"/>
        <v>133610.98590678058</v>
      </c>
      <c r="V66" s="72">
        <f t="shared" si="39"/>
        <v>133610.98590678061</v>
      </c>
      <c r="W66" s="98"/>
    </row>
    <row r="67" spans="8:23" x14ac:dyDescent="0.3">
      <c r="H67" s="129"/>
      <c r="I67" s="68" t="s">
        <v>77</v>
      </c>
      <c r="J67" s="78">
        <f>SUM(J61:J66)</f>
        <v>286079.52000056388</v>
      </c>
      <c r="K67" s="78">
        <f t="shared" ref="K67:V67" si="41">SUM(K61:K66)</f>
        <v>286079.52000056388</v>
      </c>
      <c r="L67" s="78">
        <f t="shared" si="41"/>
        <v>286079.52000056388</v>
      </c>
      <c r="M67" s="78">
        <f t="shared" si="41"/>
        <v>286079.52000056388</v>
      </c>
      <c r="N67" s="78">
        <f t="shared" si="41"/>
        <v>286079.52000056388</v>
      </c>
      <c r="O67" s="78">
        <f t="shared" si="41"/>
        <v>286079.52000056388</v>
      </c>
      <c r="P67" s="78">
        <f t="shared" si="41"/>
        <v>286079.52000056388</v>
      </c>
      <c r="Q67" s="78">
        <f t="shared" si="41"/>
        <v>286079.52000056388</v>
      </c>
      <c r="R67" s="78">
        <f t="shared" si="41"/>
        <v>286079.52000056388</v>
      </c>
      <c r="S67" s="78">
        <f t="shared" si="41"/>
        <v>286079.52000056388</v>
      </c>
      <c r="T67" s="78">
        <f t="shared" si="41"/>
        <v>286079.52000056388</v>
      </c>
      <c r="U67" s="78">
        <f t="shared" si="41"/>
        <v>286079.52000056388</v>
      </c>
      <c r="V67" s="78">
        <f t="shared" si="41"/>
        <v>286079.52000056393</v>
      </c>
      <c r="W67" s="98"/>
    </row>
    <row r="70" spans="8:23" x14ac:dyDescent="0.3">
      <c r="H70" s="120"/>
      <c r="I70" s="121"/>
      <c r="J70" s="72" t="s">
        <v>98</v>
      </c>
      <c r="K70" s="72" t="s">
        <v>99</v>
      </c>
      <c r="L70" s="72" t="s">
        <v>100</v>
      </c>
      <c r="M70" s="72" t="s">
        <v>101</v>
      </c>
      <c r="N70" s="72" t="s">
        <v>102</v>
      </c>
      <c r="O70" s="72" t="s">
        <v>103</v>
      </c>
      <c r="P70" s="72" t="s">
        <v>104</v>
      </c>
      <c r="Q70" s="72" t="s">
        <v>105</v>
      </c>
      <c r="R70" s="72" t="s">
        <v>106</v>
      </c>
      <c r="S70" s="72" t="s">
        <v>107</v>
      </c>
      <c r="T70" s="72" t="s">
        <v>108</v>
      </c>
      <c r="U70" s="72" t="s">
        <v>109</v>
      </c>
      <c r="V70" s="72" t="s">
        <v>110</v>
      </c>
      <c r="W70" s="96" t="s">
        <v>77</v>
      </c>
    </row>
    <row r="71" spans="8:23" x14ac:dyDescent="0.3">
      <c r="H71" s="129" t="s">
        <v>138</v>
      </c>
      <c r="I71" s="97">
        <v>1715</v>
      </c>
      <c r="J71" s="72">
        <v>68522.660429304407</v>
      </c>
      <c r="K71" s="72">
        <f>J87</f>
        <v>68522.660429304407</v>
      </c>
      <c r="L71" s="72">
        <f t="shared" ref="L71:U76" si="42">K87</f>
        <v>68522.660429304407</v>
      </c>
      <c r="M71" s="72">
        <f t="shared" si="42"/>
        <v>68522.660429304407</v>
      </c>
      <c r="N71" s="72">
        <f t="shared" si="42"/>
        <v>68522.660429304407</v>
      </c>
      <c r="O71" s="72">
        <f t="shared" si="42"/>
        <v>110173.6669649836</v>
      </c>
      <c r="P71" s="72">
        <f t="shared" si="42"/>
        <v>132477.1136431433</v>
      </c>
      <c r="Q71" s="72">
        <f t="shared" si="42"/>
        <v>150214.54400490969</v>
      </c>
      <c r="R71" s="72">
        <f t="shared" si="42"/>
        <v>150214.54400490969</v>
      </c>
      <c r="S71" s="72">
        <f t="shared" si="42"/>
        <v>150214.54400490969</v>
      </c>
      <c r="T71" s="72">
        <f t="shared" si="42"/>
        <v>150214.54400490969</v>
      </c>
      <c r="U71" s="72">
        <f t="shared" si="42"/>
        <v>150214.54400490969</v>
      </c>
      <c r="V71" s="72">
        <f>AVERAGE(J71:U71)</f>
        <v>111361.40023159979</v>
      </c>
      <c r="W71" s="98"/>
    </row>
    <row r="72" spans="8:23" x14ac:dyDescent="0.3">
      <c r="H72" s="129"/>
      <c r="I72" s="97" t="s">
        <v>10</v>
      </c>
      <c r="J72" s="72">
        <v>7249.9854886537269</v>
      </c>
      <c r="K72" s="72">
        <f t="shared" ref="K72:M76" si="43">J88</f>
        <v>7249.9854886537269</v>
      </c>
      <c r="L72" s="72">
        <f t="shared" si="43"/>
        <v>7249.9854886537269</v>
      </c>
      <c r="M72" s="72">
        <f t="shared" si="43"/>
        <v>7249.9854886537269</v>
      </c>
      <c r="N72" s="72">
        <f t="shared" si="42"/>
        <v>7249.9854886537269</v>
      </c>
      <c r="O72" s="72">
        <f t="shared" si="42"/>
        <v>11596.563168730067</v>
      </c>
      <c r="P72" s="72">
        <f t="shared" si="42"/>
        <v>13798.018923684624</v>
      </c>
      <c r="Q72" s="72">
        <f t="shared" si="42"/>
        <v>14685.970805964631</v>
      </c>
      <c r="R72" s="72">
        <f t="shared" si="42"/>
        <v>14685.970805964631</v>
      </c>
      <c r="S72" s="72">
        <f t="shared" si="42"/>
        <v>14685.970805964631</v>
      </c>
      <c r="T72" s="72">
        <f t="shared" si="42"/>
        <v>14685.970805964631</v>
      </c>
      <c r="U72" s="72">
        <f t="shared" si="42"/>
        <v>14685.970805964631</v>
      </c>
      <c r="V72" s="72">
        <f t="shared" ref="V72:V76" si="44">AVERAGE(J72:U72)</f>
        <v>11256.196963792208</v>
      </c>
      <c r="W72" s="98"/>
    </row>
    <row r="73" spans="8:23" x14ac:dyDescent="0.3">
      <c r="H73" s="129"/>
      <c r="I73" s="97" t="s">
        <v>11</v>
      </c>
      <c r="J73" s="72">
        <v>3029.0216839676496</v>
      </c>
      <c r="K73" s="72">
        <f t="shared" si="43"/>
        <v>3029.0216839676496</v>
      </c>
      <c r="L73" s="72">
        <f t="shared" si="43"/>
        <v>3029.0216839676496</v>
      </c>
      <c r="M73" s="72">
        <f t="shared" si="43"/>
        <v>3029.0216839676496</v>
      </c>
      <c r="N73" s="72">
        <f t="shared" si="42"/>
        <v>3029.0216839676496</v>
      </c>
      <c r="O73" s="72">
        <f t="shared" si="42"/>
        <v>4774.9888472245739</v>
      </c>
      <c r="P73" s="72">
        <f t="shared" si="42"/>
        <v>6003.6301185382972</v>
      </c>
      <c r="Q73" s="72">
        <f t="shared" si="42"/>
        <v>6766.7933120167181</v>
      </c>
      <c r="R73" s="72">
        <f t="shared" si="42"/>
        <v>6766.7933120167181</v>
      </c>
      <c r="S73" s="72">
        <f t="shared" si="42"/>
        <v>6766.7933120167181</v>
      </c>
      <c r="T73" s="72">
        <f t="shared" si="42"/>
        <v>6766.7933120167181</v>
      </c>
      <c r="U73" s="72">
        <f t="shared" si="42"/>
        <v>6766.7933120167181</v>
      </c>
      <c r="V73" s="72">
        <f t="shared" si="44"/>
        <v>4979.8078288070583</v>
      </c>
      <c r="W73" s="98"/>
    </row>
    <row r="74" spans="8:23" x14ac:dyDescent="0.3">
      <c r="H74" s="129"/>
      <c r="I74" s="97">
        <v>1720</v>
      </c>
      <c r="J74" s="72">
        <v>144859.02646876639</v>
      </c>
      <c r="K74" s="72">
        <f t="shared" si="43"/>
        <v>144859.02646876639</v>
      </c>
      <c r="L74" s="72">
        <f t="shared" si="43"/>
        <v>144859.02646876639</v>
      </c>
      <c r="M74" s="72">
        <f t="shared" si="43"/>
        <v>144859.02646876639</v>
      </c>
      <c r="N74" s="72">
        <f t="shared" si="42"/>
        <v>144859.02646876639</v>
      </c>
      <c r="O74" s="72">
        <f t="shared" si="42"/>
        <v>210093.84206726117</v>
      </c>
      <c r="P74" s="72">
        <f t="shared" si="42"/>
        <v>241170.11151026498</v>
      </c>
      <c r="Q74" s="72">
        <f t="shared" si="42"/>
        <v>269026.58515494375</v>
      </c>
      <c r="R74" s="72">
        <f t="shared" si="42"/>
        <v>269026.58515494375</v>
      </c>
      <c r="S74" s="72">
        <f t="shared" si="42"/>
        <v>269026.58515494375</v>
      </c>
      <c r="T74" s="72">
        <f t="shared" si="42"/>
        <v>269026.58515494375</v>
      </c>
      <c r="U74" s="72">
        <f t="shared" si="42"/>
        <v>269026.58515494375</v>
      </c>
      <c r="V74" s="72">
        <f t="shared" si="44"/>
        <v>210057.66764133971</v>
      </c>
      <c r="W74" s="98"/>
    </row>
    <row r="75" spans="8:23" x14ac:dyDescent="0.3">
      <c r="H75" s="129"/>
      <c r="I75" s="97">
        <v>1725</v>
      </c>
      <c r="J75" s="72">
        <v>1738.2292096648396</v>
      </c>
      <c r="K75" s="72">
        <f t="shared" si="43"/>
        <v>1738.2292096648396</v>
      </c>
      <c r="L75" s="72">
        <f t="shared" si="43"/>
        <v>1738.2292096648396</v>
      </c>
      <c r="M75" s="72">
        <f t="shared" si="43"/>
        <v>1738.2292096648396</v>
      </c>
      <c r="N75" s="72">
        <f t="shared" si="42"/>
        <v>1738.2292096648396</v>
      </c>
      <c r="O75" s="72">
        <f t="shared" si="42"/>
        <v>5844.8363545297498</v>
      </c>
      <c r="P75" s="72">
        <f t="shared" si="42"/>
        <v>6829.2531145743887</v>
      </c>
      <c r="Q75" s="72">
        <f t="shared" si="42"/>
        <v>7611.6359521661316</v>
      </c>
      <c r="R75" s="72">
        <f t="shared" si="42"/>
        <v>7611.6359521661316</v>
      </c>
      <c r="S75" s="72">
        <f t="shared" si="42"/>
        <v>7611.6359521661316</v>
      </c>
      <c r="T75" s="72">
        <f t="shared" si="42"/>
        <v>7611.6359521661316</v>
      </c>
      <c r="U75" s="72">
        <f t="shared" si="42"/>
        <v>7611.6359521661316</v>
      </c>
      <c r="V75" s="72">
        <f t="shared" si="44"/>
        <v>4951.9512731882487</v>
      </c>
      <c r="W75" s="98"/>
    </row>
    <row r="76" spans="8:23" x14ac:dyDescent="0.3">
      <c r="H76" s="129"/>
      <c r="I76" s="97">
        <v>1730</v>
      </c>
      <c r="J76" s="72">
        <v>168034.05951242411</v>
      </c>
      <c r="K76" s="72">
        <f t="shared" si="43"/>
        <v>168034.05951242411</v>
      </c>
      <c r="L76" s="72">
        <f t="shared" si="43"/>
        <v>168034.05951242411</v>
      </c>
      <c r="M76" s="72">
        <f t="shared" si="43"/>
        <v>168034.05951242411</v>
      </c>
      <c r="N76" s="72">
        <f t="shared" si="42"/>
        <v>168034.05951242411</v>
      </c>
      <c r="O76" s="72">
        <f t="shared" si="42"/>
        <v>220706.22207868635</v>
      </c>
      <c r="P76" s="72">
        <f t="shared" si="42"/>
        <v>248498.80257310421</v>
      </c>
      <c r="Q76" s="72">
        <f t="shared" si="42"/>
        <v>280758.99066772236</v>
      </c>
      <c r="R76" s="72">
        <f t="shared" si="42"/>
        <v>280758.99066772236</v>
      </c>
      <c r="S76" s="72">
        <f t="shared" si="42"/>
        <v>280758.99066772236</v>
      </c>
      <c r="T76" s="72">
        <f t="shared" si="42"/>
        <v>280758.99066772236</v>
      </c>
      <c r="U76" s="72">
        <f t="shared" si="42"/>
        <v>280758.99066772236</v>
      </c>
      <c r="V76" s="72">
        <f t="shared" si="44"/>
        <v>226097.52296271021</v>
      </c>
      <c r="W76" s="98"/>
    </row>
    <row r="77" spans="8:23" x14ac:dyDescent="0.3">
      <c r="H77" s="129"/>
      <c r="I77" s="68" t="s">
        <v>77</v>
      </c>
      <c r="J77" s="78">
        <f>SUM(J71:J76)</f>
        <v>393432.98279278108</v>
      </c>
      <c r="K77" s="78">
        <f t="shared" ref="K77:V77" si="45">SUM(K71:K76)</f>
        <v>393432.98279278108</v>
      </c>
      <c r="L77" s="78">
        <f t="shared" si="45"/>
        <v>393432.98279278108</v>
      </c>
      <c r="M77" s="78">
        <f t="shared" si="45"/>
        <v>393432.98279278108</v>
      </c>
      <c r="N77" s="78">
        <f t="shared" si="45"/>
        <v>393432.98279278108</v>
      </c>
      <c r="O77" s="78">
        <f t="shared" si="45"/>
        <v>563190.11948141549</v>
      </c>
      <c r="P77" s="78">
        <f t="shared" si="45"/>
        <v>648776.92988330987</v>
      </c>
      <c r="Q77" s="78">
        <f t="shared" si="45"/>
        <v>729064.51989772334</v>
      </c>
      <c r="R77" s="78">
        <f t="shared" si="45"/>
        <v>729064.51989772334</v>
      </c>
      <c r="S77" s="78">
        <f t="shared" si="45"/>
        <v>729064.51989772334</v>
      </c>
      <c r="T77" s="78">
        <f t="shared" si="45"/>
        <v>729064.51989772334</v>
      </c>
      <c r="U77" s="78">
        <f t="shared" si="45"/>
        <v>729064.51989772334</v>
      </c>
      <c r="V77" s="78">
        <f t="shared" si="45"/>
        <v>568704.54690143722</v>
      </c>
      <c r="W77" s="98"/>
    </row>
    <row r="78" spans="8:23" x14ac:dyDescent="0.3">
      <c r="H78" s="120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1"/>
    </row>
    <row r="79" spans="8:23" x14ac:dyDescent="0.3">
      <c r="H79" s="129" t="s">
        <v>139</v>
      </c>
      <c r="I79" s="97">
        <v>1715</v>
      </c>
      <c r="J79" s="72">
        <v>0</v>
      </c>
      <c r="K79" s="72">
        <v>0</v>
      </c>
      <c r="L79" s="72">
        <v>0</v>
      </c>
      <c r="M79" s="72">
        <v>0</v>
      </c>
      <c r="N79" s="72">
        <v>41651.006535679182</v>
      </c>
      <c r="O79" s="72">
        <v>22303.446678159704</v>
      </c>
      <c r="P79" s="72">
        <v>17737.430361766383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 t="e">
        <f>#REF!</f>
        <v>#REF!</v>
      </c>
      <c r="W79" s="72">
        <f>SUM(J79:U79)</f>
        <v>81691.883575605272</v>
      </c>
    </row>
    <row r="80" spans="8:23" x14ac:dyDescent="0.3">
      <c r="H80" s="129"/>
      <c r="I80" s="97" t="s">
        <v>10</v>
      </c>
      <c r="J80" s="72">
        <v>0</v>
      </c>
      <c r="K80" s="72">
        <v>0</v>
      </c>
      <c r="L80" s="72">
        <v>0</v>
      </c>
      <c r="M80" s="72">
        <v>0</v>
      </c>
      <c r="N80" s="72">
        <v>4346.5776800763388</v>
      </c>
      <c r="O80" s="72">
        <v>2201.4557549545566</v>
      </c>
      <c r="P80" s="72">
        <v>887.95188228000745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 t="e">
        <f>#REF!</f>
        <v>#REF!</v>
      </c>
      <c r="W80" s="72">
        <f t="shared" ref="W80:W85" si="46">SUM(J80:U80)</f>
        <v>7435.9853173109022</v>
      </c>
    </row>
    <row r="81" spans="8:23" x14ac:dyDescent="0.3">
      <c r="H81" s="129"/>
      <c r="I81" s="97" t="s">
        <v>11</v>
      </c>
      <c r="J81" s="72">
        <v>0</v>
      </c>
      <c r="K81" s="72">
        <v>0</v>
      </c>
      <c r="L81" s="72">
        <v>0</v>
      </c>
      <c r="M81" s="72">
        <v>0</v>
      </c>
      <c r="N81" s="72">
        <v>1745.9671632569241</v>
      </c>
      <c r="O81" s="72">
        <v>1228.6412713137236</v>
      </c>
      <c r="P81" s="72">
        <v>763.16319347842091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 t="e">
        <f>#REF!</f>
        <v>#REF!</v>
      </c>
      <c r="W81" s="72">
        <f t="shared" si="46"/>
        <v>3737.7716280490686</v>
      </c>
    </row>
    <row r="82" spans="8:23" x14ac:dyDescent="0.3">
      <c r="H82" s="129"/>
      <c r="I82" s="97">
        <v>1720</v>
      </c>
      <c r="J82" s="72">
        <v>0</v>
      </c>
      <c r="K82" s="72">
        <v>0</v>
      </c>
      <c r="L82" s="72">
        <v>0</v>
      </c>
      <c r="M82" s="72">
        <v>0</v>
      </c>
      <c r="N82" s="72">
        <v>65234.815598494773</v>
      </c>
      <c r="O82" s="72">
        <v>31076.269443003795</v>
      </c>
      <c r="P82" s="72">
        <v>27856.473644678794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 t="e">
        <f>#REF!</f>
        <v>#REF!</v>
      </c>
      <c r="W82" s="72">
        <f t="shared" si="46"/>
        <v>124167.55868617736</v>
      </c>
    </row>
    <row r="83" spans="8:23" x14ac:dyDescent="0.3">
      <c r="H83" s="129"/>
      <c r="I83" s="97">
        <v>1725</v>
      </c>
      <c r="J83" s="72">
        <v>0</v>
      </c>
      <c r="K83" s="72">
        <v>0</v>
      </c>
      <c r="L83" s="72">
        <v>0</v>
      </c>
      <c r="M83" s="72">
        <v>0</v>
      </c>
      <c r="N83" s="72">
        <v>4106.60714486491</v>
      </c>
      <c r="O83" s="72">
        <v>984.4167600446392</v>
      </c>
      <c r="P83" s="72">
        <v>782.3828375917426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 t="e">
        <f>#REF!</f>
        <v>#REF!</v>
      </c>
      <c r="W83" s="72">
        <f t="shared" si="46"/>
        <v>5873.4067425012918</v>
      </c>
    </row>
    <row r="84" spans="8:23" x14ac:dyDescent="0.3">
      <c r="H84" s="129"/>
      <c r="I84" s="97">
        <v>1730</v>
      </c>
      <c r="J84" s="72">
        <v>0</v>
      </c>
      <c r="K84" s="72">
        <v>0</v>
      </c>
      <c r="L84" s="72">
        <v>0</v>
      </c>
      <c r="M84" s="72">
        <v>0</v>
      </c>
      <c r="N84" s="72">
        <v>52672.162566262254</v>
      </c>
      <c r="O84" s="72">
        <v>27792.580494417853</v>
      </c>
      <c r="P84" s="72">
        <v>32260.188094618159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  <c r="V84" s="72" t="e">
        <f>#REF!</f>
        <v>#REF!</v>
      </c>
      <c r="W84" s="72">
        <f t="shared" si="46"/>
        <v>112724.93115529827</v>
      </c>
    </row>
    <row r="85" spans="8:23" x14ac:dyDescent="0.3">
      <c r="H85" s="129"/>
      <c r="I85" s="68" t="s">
        <v>77</v>
      </c>
      <c r="J85" s="78">
        <f>SUM(J79:J84)</f>
        <v>0</v>
      </c>
      <c r="K85" s="78">
        <f t="shared" ref="K85:V85" si="47">SUM(K79:K84)</f>
        <v>0</v>
      </c>
      <c r="L85" s="78">
        <f t="shared" si="47"/>
        <v>0</v>
      </c>
      <c r="M85" s="78">
        <f t="shared" si="47"/>
        <v>0</v>
      </c>
      <c r="N85" s="78">
        <f t="shared" si="47"/>
        <v>169757.1366886344</v>
      </c>
      <c r="O85" s="78">
        <f t="shared" si="47"/>
        <v>85586.810401894269</v>
      </c>
      <c r="P85" s="78">
        <f t="shared" si="47"/>
        <v>80287.590014413508</v>
      </c>
      <c r="Q85" s="78">
        <f t="shared" si="47"/>
        <v>0</v>
      </c>
      <c r="R85" s="78">
        <f t="shared" si="47"/>
        <v>0</v>
      </c>
      <c r="S85" s="78">
        <f t="shared" si="47"/>
        <v>0</v>
      </c>
      <c r="T85" s="78">
        <f t="shared" si="47"/>
        <v>0</v>
      </c>
      <c r="U85" s="78">
        <f t="shared" si="47"/>
        <v>0</v>
      </c>
      <c r="V85" s="78" t="e">
        <f t="shared" si="47"/>
        <v>#REF!</v>
      </c>
      <c r="W85" s="78">
        <f t="shared" si="46"/>
        <v>335631.5371049422</v>
      </c>
    </row>
    <row r="86" spans="8:23" x14ac:dyDescent="0.3">
      <c r="H86" s="120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1"/>
    </row>
    <row r="87" spans="8:23" x14ac:dyDescent="0.3">
      <c r="H87" s="129" t="s">
        <v>140</v>
      </c>
      <c r="I87" s="97">
        <v>1715</v>
      </c>
      <c r="J87" s="72">
        <f>J71+J79</f>
        <v>68522.660429304407</v>
      </c>
      <c r="K87" s="72">
        <f t="shared" ref="K87:U87" si="48">K71+K79</f>
        <v>68522.660429304407</v>
      </c>
      <c r="L87" s="72">
        <f t="shared" si="48"/>
        <v>68522.660429304407</v>
      </c>
      <c r="M87" s="72">
        <f t="shared" si="48"/>
        <v>68522.660429304407</v>
      </c>
      <c r="N87" s="72">
        <f t="shared" si="48"/>
        <v>110173.6669649836</v>
      </c>
      <c r="O87" s="72">
        <f t="shared" si="48"/>
        <v>132477.1136431433</v>
      </c>
      <c r="P87" s="72">
        <f t="shared" si="48"/>
        <v>150214.54400490969</v>
      </c>
      <c r="Q87" s="72">
        <f t="shared" si="48"/>
        <v>150214.54400490969</v>
      </c>
      <c r="R87" s="72">
        <f t="shared" si="48"/>
        <v>150214.54400490969</v>
      </c>
      <c r="S87" s="72">
        <f t="shared" si="48"/>
        <v>150214.54400490969</v>
      </c>
      <c r="T87" s="72">
        <f t="shared" si="48"/>
        <v>150214.54400490969</v>
      </c>
      <c r="U87" s="72">
        <f t="shared" si="48"/>
        <v>150214.54400490969</v>
      </c>
      <c r="V87" s="72">
        <f t="shared" ref="V87:V92" si="49">AVERAGE(J87:U87)</f>
        <v>118169.05719623355</v>
      </c>
      <c r="W87" s="98"/>
    </row>
    <row r="88" spans="8:23" x14ac:dyDescent="0.3">
      <c r="H88" s="129"/>
      <c r="I88" s="97" t="s">
        <v>10</v>
      </c>
      <c r="J88" s="72">
        <f t="shared" ref="J88:U92" si="50">J72+J80</f>
        <v>7249.9854886537269</v>
      </c>
      <c r="K88" s="72">
        <f t="shared" si="50"/>
        <v>7249.9854886537269</v>
      </c>
      <c r="L88" s="72">
        <f t="shared" si="50"/>
        <v>7249.9854886537269</v>
      </c>
      <c r="M88" s="72">
        <f t="shared" si="50"/>
        <v>7249.9854886537269</v>
      </c>
      <c r="N88" s="72">
        <f t="shared" si="50"/>
        <v>11596.563168730067</v>
      </c>
      <c r="O88" s="72">
        <f t="shared" si="50"/>
        <v>13798.018923684624</v>
      </c>
      <c r="P88" s="72">
        <f t="shared" si="50"/>
        <v>14685.970805964631</v>
      </c>
      <c r="Q88" s="72">
        <f t="shared" si="50"/>
        <v>14685.970805964631</v>
      </c>
      <c r="R88" s="72">
        <f t="shared" si="50"/>
        <v>14685.970805964631</v>
      </c>
      <c r="S88" s="72">
        <f t="shared" si="50"/>
        <v>14685.970805964631</v>
      </c>
      <c r="T88" s="72">
        <f t="shared" si="50"/>
        <v>14685.970805964631</v>
      </c>
      <c r="U88" s="72">
        <f t="shared" si="50"/>
        <v>14685.970805964631</v>
      </c>
      <c r="V88" s="72">
        <f t="shared" si="49"/>
        <v>11875.86240690145</v>
      </c>
      <c r="W88" s="98"/>
    </row>
    <row r="89" spans="8:23" x14ac:dyDescent="0.3">
      <c r="H89" s="129"/>
      <c r="I89" s="97" t="s">
        <v>11</v>
      </c>
      <c r="J89" s="72">
        <f t="shared" si="50"/>
        <v>3029.0216839676496</v>
      </c>
      <c r="K89" s="72">
        <f t="shared" si="50"/>
        <v>3029.0216839676496</v>
      </c>
      <c r="L89" s="72">
        <f t="shared" si="50"/>
        <v>3029.0216839676496</v>
      </c>
      <c r="M89" s="72">
        <f t="shared" si="50"/>
        <v>3029.0216839676496</v>
      </c>
      <c r="N89" s="72">
        <f t="shared" si="50"/>
        <v>4774.9888472245739</v>
      </c>
      <c r="O89" s="72">
        <f t="shared" si="50"/>
        <v>6003.6301185382972</v>
      </c>
      <c r="P89" s="72">
        <f t="shared" si="50"/>
        <v>6766.7933120167181</v>
      </c>
      <c r="Q89" s="72">
        <f t="shared" si="50"/>
        <v>6766.7933120167181</v>
      </c>
      <c r="R89" s="72">
        <f t="shared" si="50"/>
        <v>6766.7933120167181</v>
      </c>
      <c r="S89" s="72">
        <f t="shared" si="50"/>
        <v>6766.7933120167181</v>
      </c>
      <c r="T89" s="72">
        <f t="shared" si="50"/>
        <v>6766.7933120167181</v>
      </c>
      <c r="U89" s="72">
        <f t="shared" si="50"/>
        <v>6766.7933120167181</v>
      </c>
      <c r="V89" s="72">
        <f t="shared" si="49"/>
        <v>5291.2887978111467</v>
      </c>
      <c r="W89" s="98"/>
    </row>
    <row r="90" spans="8:23" x14ac:dyDescent="0.3">
      <c r="H90" s="129"/>
      <c r="I90" s="97">
        <v>1720</v>
      </c>
      <c r="J90" s="72">
        <f t="shared" si="50"/>
        <v>144859.02646876639</v>
      </c>
      <c r="K90" s="72">
        <f t="shared" si="50"/>
        <v>144859.02646876639</v>
      </c>
      <c r="L90" s="72">
        <f t="shared" si="50"/>
        <v>144859.02646876639</v>
      </c>
      <c r="M90" s="72">
        <f t="shared" si="50"/>
        <v>144859.02646876639</v>
      </c>
      <c r="N90" s="72">
        <f t="shared" si="50"/>
        <v>210093.84206726117</v>
      </c>
      <c r="O90" s="72">
        <f t="shared" si="50"/>
        <v>241170.11151026498</v>
      </c>
      <c r="P90" s="72">
        <f t="shared" si="50"/>
        <v>269026.58515494375</v>
      </c>
      <c r="Q90" s="72">
        <f t="shared" si="50"/>
        <v>269026.58515494375</v>
      </c>
      <c r="R90" s="72">
        <f t="shared" si="50"/>
        <v>269026.58515494375</v>
      </c>
      <c r="S90" s="72">
        <f t="shared" si="50"/>
        <v>269026.58515494375</v>
      </c>
      <c r="T90" s="72">
        <f t="shared" si="50"/>
        <v>269026.58515494375</v>
      </c>
      <c r="U90" s="72">
        <f t="shared" si="50"/>
        <v>269026.58515494375</v>
      </c>
      <c r="V90" s="72">
        <f t="shared" si="49"/>
        <v>220404.96419852113</v>
      </c>
      <c r="W90" s="98"/>
    </row>
    <row r="91" spans="8:23" x14ac:dyDescent="0.3">
      <c r="H91" s="129"/>
      <c r="I91" s="97">
        <v>1725</v>
      </c>
      <c r="J91" s="72">
        <f t="shared" si="50"/>
        <v>1738.2292096648396</v>
      </c>
      <c r="K91" s="72">
        <f t="shared" si="50"/>
        <v>1738.2292096648396</v>
      </c>
      <c r="L91" s="72">
        <f t="shared" si="50"/>
        <v>1738.2292096648396</v>
      </c>
      <c r="M91" s="72">
        <f t="shared" si="50"/>
        <v>1738.2292096648396</v>
      </c>
      <c r="N91" s="72">
        <f t="shared" si="50"/>
        <v>5844.8363545297498</v>
      </c>
      <c r="O91" s="72">
        <f t="shared" si="50"/>
        <v>6829.2531145743887</v>
      </c>
      <c r="P91" s="72">
        <f t="shared" si="50"/>
        <v>7611.6359521661316</v>
      </c>
      <c r="Q91" s="72">
        <f t="shared" si="50"/>
        <v>7611.6359521661316</v>
      </c>
      <c r="R91" s="72">
        <f t="shared" si="50"/>
        <v>7611.6359521661316</v>
      </c>
      <c r="S91" s="72">
        <f t="shared" si="50"/>
        <v>7611.6359521661316</v>
      </c>
      <c r="T91" s="72">
        <f t="shared" si="50"/>
        <v>7611.6359521661316</v>
      </c>
      <c r="U91" s="72">
        <f t="shared" si="50"/>
        <v>7611.6359521661316</v>
      </c>
      <c r="V91" s="72">
        <f t="shared" si="49"/>
        <v>5441.4018350633569</v>
      </c>
      <c r="W91" s="98"/>
    </row>
    <row r="92" spans="8:23" x14ac:dyDescent="0.3">
      <c r="H92" s="129"/>
      <c r="I92" s="97">
        <v>1730</v>
      </c>
      <c r="J92" s="72">
        <f t="shared" si="50"/>
        <v>168034.05951242411</v>
      </c>
      <c r="K92" s="72">
        <f t="shared" si="50"/>
        <v>168034.05951242411</v>
      </c>
      <c r="L92" s="72">
        <f t="shared" si="50"/>
        <v>168034.05951242411</v>
      </c>
      <c r="M92" s="72">
        <f t="shared" si="50"/>
        <v>168034.05951242411</v>
      </c>
      <c r="N92" s="72">
        <f t="shared" si="50"/>
        <v>220706.22207868635</v>
      </c>
      <c r="O92" s="72">
        <f t="shared" si="50"/>
        <v>248498.80257310421</v>
      </c>
      <c r="P92" s="72">
        <f t="shared" si="50"/>
        <v>280758.99066772236</v>
      </c>
      <c r="Q92" s="72">
        <f t="shared" si="50"/>
        <v>280758.99066772236</v>
      </c>
      <c r="R92" s="72">
        <f t="shared" si="50"/>
        <v>280758.99066772236</v>
      </c>
      <c r="S92" s="72">
        <f t="shared" si="50"/>
        <v>280758.99066772236</v>
      </c>
      <c r="T92" s="72">
        <f t="shared" si="50"/>
        <v>280758.99066772236</v>
      </c>
      <c r="U92" s="72">
        <f t="shared" si="50"/>
        <v>280758.99066772236</v>
      </c>
      <c r="V92" s="72">
        <f t="shared" si="49"/>
        <v>235491.26722565174</v>
      </c>
      <c r="W92" s="98"/>
    </row>
    <row r="93" spans="8:23" x14ac:dyDescent="0.3">
      <c r="H93" s="129"/>
      <c r="I93" s="68" t="s">
        <v>77</v>
      </c>
      <c r="J93" s="78">
        <f>SUM(J87:J92)</f>
        <v>393432.98279278108</v>
      </c>
      <c r="K93" s="78">
        <f t="shared" ref="K93:V93" si="51">SUM(K87:K92)</f>
        <v>393432.98279278108</v>
      </c>
      <c r="L93" s="78">
        <f t="shared" si="51"/>
        <v>393432.98279278108</v>
      </c>
      <c r="M93" s="78">
        <f t="shared" si="51"/>
        <v>393432.98279278108</v>
      </c>
      <c r="N93" s="78">
        <f t="shared" si="51"/>
        <v>563190.11948141549</v>
      </c>
      <c r="O93" s="78">
        <f t="shared" si="51"/>
        <v>648776.92988330987</v>
      </c>
      <c r="P93" s="78">
        <f t="shared" si="51"/>
        <v>729064.51989772334</v>
      </c>
      <c r="Q93" s="78">
        <f t="shared" si="51"/>
        <v>729064.51989772334</v>
      </c>
      <c r="R93" s="78">
        <f t="shared" si="51"/>
        <v>729064.51989772334</v>
      </c>
      <c r="S93" s="78">
        <f t="shared" si="51"/>
        <v>729064.51989772334</v>
      </c>
      <c r="T93" s="78">
        <f t="shared" si="51"/>
        <v>729064.51989772334</v>
      </c>
      <c r="U93" s="78">
        <f t="shared" si="51"/>
        <v>729064.51989772334</v>
      </c>
      <c r="V93" s="78">
        <f t="shared" si="51"/>
        <v>596673.84166018234</v>
      </c>
      <c r="W93" s="98"/>
    </row>
    <row r="96" spans="8:23" x14ac:dyDescent="0.3">
      <c r="H96" s="120"/>
      <c r="I96" s="121"/>
      <c r="J96" s="72" t="s">
        <v>98</v>
      </c>
      <c r="K96" s="72" t="s">
        <v>99</v>
      </c>
      <c r="L96" s="72" t="s">
        <v>100</v>
      </c>
      <c r="M96" s="72" t="s">
        <v>101</v>
      </c>
      <c r="N96" s="72" t="s">
        <v>102</v>
      </c>
      <c r="O96" s="72" t="s">
        <v>103</v>
      </c>
      <c r="P96" s="72" t="s">
        <v>104</v>
      </c>
      <c r="Q96" s="72" t="s">
        <v>105</v>
      </c>
      <c r="R96" s="72" t="s">
        <v>106</v>
      </c>
      <c r="S96" s="72" t="s">
        <v>107</v>
      </c>
      <c r="T96" s="72" t="s">
        <v>108</v>
      </c>
      <c r="U96" s="72" t="s">
        <v>109</v>
      </c>
      <c r="V96" s="72" t="s">
        <v>110</v>
      </c>
      <c r="W96" s="96" t="s">
        <v>77</v>
      </c>
    </row>
    <row r="97" spans="8:23" x14ac:dyDescent="0.3">
      <c r="H97" s="129" t="s">
        <v>141</v>
      </c>
      <c r="I97" s="97">
        <v>1908</v>
      </c>
      <c r="J97" s="72">
        <v>0</v>
      </c>
      <c r="K97" s="72">
        <f>J113</f>
        <v>0</v>
      </c>
      <c r="L97" s="72">
        <f t="shared" ref="L97:U97" si="52">K113</f>
        <v>0</v>
      </c>
      <c r="M97" s="72">
        <f t="shared" si="52"/>
        <v>0</v>
      </c>
      <c r="N97" s="72">
        <f t="shared" si="52"/>
        <v>0</v>
      </c>
      <c r="O97" s="72">
        <f t="shared" si="52"/>
        <v>0</v>
      </c>
      <c r="P97" s="72">
        <f t="shared" si="52"/>
        <v>0</v>
      </c>
      <c r="Q97" s="72">
        <f t="shared" si="52"/>
        <v>0</v>
      </c>
      <c r="R97" s="72">
        <f t="shared" si="52"/>
        <v>0</v>
      </c>
      <c r="S97" s="72">
        <f t="shared" si="52"/>
        <v>0</v>
      </c>
      <c r="T97" s="72">
        <f t="shared" si="52"/>
        <v>5000</v>
      </c>
      <c r="U97" s="72">
        <f t="shared" si="52"/>
        <v>5000</v>
      </c>
      <c r="V97" s="72">
        <f>AVERAGE(J97:U97)</f>
        <v>833.33333333333337</v>
      </c>
      <c r="W97" s="98"/>
    </row>
    <row r="98" spans="8:23" x14ac:dyDescent="0.3">
      <c r="H98" s="129"/>
      <c r="I98" s="97">
        <v>1915</v>
      </c>
      <c r="J98" s="72">
        <v>0</v>
      </c>
      <c r="K98" s="72">
        <f t="shared" ref="K98:U99" si="53">J114</f>
        <v>0</v>
      </c>
      <c r="L98" s="72">
        <f t="shared" si="53"/>
        <v>0</v>
      </c>
      <c r="M98" s="72">
        <f t="shared" si="53"/>
        <v>0</v>
      </c>
      <c r="N98" s="72">
        <f t="shared" si="53"/>
        <v>0</v>
      </c>
      <c r="O98" s="72">
        <f t="shared" si="53"/>
        <v>0</v>
      </c>
      <c r="P98" s="72">
        <f t="shared" si="53"/>
        <v>40</v>
      </c>
      <c r="Q98" s="72">
        <f t="shared" si="53"/>
        <v>40</v>
      </c>
      <c r="R98" s="72">
        <f t="shared" si="53"/>
        <v>40</v>
      </c>
      <c r="S98" s="72">
        <f t="shared" si="53"/>
        <v>40</v>
      </c>
      <c r="T98" s="72">
        <f t="shared" si="53"/>
        <v>40</v>
      </c>
      <c r="U98" s="72">
        <f t="shared" si="53"/>
        <v>40</v>
      </c>
      <c r="V98" s="72">
        <f t="shared" ref="V98:V99" si="54">AVERAGE(J98:U98)</f>
        <v>20</v>
      </c>
      <c r="W98" s="98"/>
    </row>
    <row r="99" spans="8:23" x14ac:dyDescent="0.3">
      <c r="H99" s="129"/>
      <c r="I99" s="97">
        <v>1930</v>
      </c>
      <c r="J99" s="72">
        <v>220</v>
      </c>
      <c r="K99" s="72">
        <f t="shared" si="53"/>
        <v>270</v>
      </c>
      <c r="L99" s="72">
        <f t="shared" si="53"/>
        <v>270</v>
      </c>
      <c r="M99" s="72">
        <f t="shared" si="53"/>
        <v>270</v>
      </c>
      <c r="N99" s="72">
        <f t="shared" si="53"/>
        <v>270</v>
      </c>
      <c r="O99" s="72">
        <f t="shared" si="53"/>
        <v>270</v>
      </c>
      <c r="P99" s="72">
        <f t="shared" si="53"/>
        <v>270</v>
      </c>
      <c r="Q99" s="72">
        <f t="shared" si="53"/>
        <v>270</v>
      </c>
      <c r="R99" s="72">
        <f t="shared" si="53"/>
        <v>270</v>
      </c>
      <c r="S99" s="72">
        <f t="shared" si="53"/>
        <v>270</v>
      </c>
      <c r="T99" s="72">
        <f t="shared" si="53"/>
        <v>270</v>
      </c>
      <c r="U99" s="72">
        <f t="shared" si="53"/>
        <v>270</v>
      </c>
      <c r="V99" s="72">
        <f t="shared" si="54"/>
        <v>265.83333333333331</v>
      </c>
      <c r="W99" s="98"/>
    </row>
    <row r="100" spans="8:23" x14ac:dyDescent="0.3">
      <c r="H100" s="129"/>
      <c r="I100" s="97">
        <v>1611</v>
      </c>
      <c r="J100" s="72">
        <v>0</v>
      </c>
      <c r="K100" s="72">
        <f t="shared" ref="K100" si="55">J116</f>
        <v>500</v>
      </c>
      <c r="L100" s="72">
        <f t="shared" ref="L100" si="56">K116</f>
        <v>500</v>
      </c>
      <c r="M100" s="72">
        <f t="shared" ref="M100" si="57">L116</f>
        <v>500</v>
      </c>
      <c r="N100" s="72">
        <f t="shared" ref="N100" si="58">M116</f>
        <v>500</v>
      </c>
      <c r="O100" s="72">
        <f t="shared" ref="O100" si="59">N116</f>
        <v>500</v>
      </c>
      <c r="P100" s="72">
        <f t="shared" ref="P100" si="60">O116</f>
        <v>500</v>
      </c>
      <c r="Q100" s="72">
        <f t="shared" ref="Q100" si="61">P116</f>
        <v>500</v>
      </c>
      <c r="R100" s="72">
        <f t="shared" ref="R100" si="62">Q116</f>
        <v>500</v>
      </c>
      <c r="S100" s="72">
        <f t="shared" ref="S100" si="63">R116</f>
        <v>500</v>
      </c>
      <c r="T100" s="72">
        <f t="shared" ref="T100" si="64">S116</f>
        <v>500</v>
      </c>
      <c r="U100" s="72">
        <f t="shared" ref="U100" si="65">T116</f>
        <v>500</v>
      </c>
      <c r="V100" s="72">
        <f t="shared" ref="V100" si="66">AVERAGE(J100:U100)</f>
        <v>458.33333333333331</v>
      </c>
      <c r="W100" s="98"/>
    </row>
    <row r="101" spans="8:23" x14ac:dyDescent="0.3">
      <c r="H101" s="129"/>
      <c r="I101" s="97"/>
      <c r="J101" s="72">
        <v>0</v>
      </c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98"/>
    </row>
    <row r="102" spans="8:23" x14ac:dyDescent="0.3">
      <c r="H102" s="129"/>
      <c r="I102" s="97"/>
      <c r="J102" s="72">
        <v>0</v>
      </c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98"/>
    </row>
    <row r="103" spans="8:23" x14ac:dyDescent="0.3">
      <c r="H103" s="129"/>
      <c r="I103" s="68" t="s">
        <v>77</v>
      </c>
      <c r="J103" s="78">
        <f>SUM(J97:J102)</f>
        <v>220</v>
      </c>
      <c r="K103" s="78">
        <f t="shared" ref="K103:V103" si="67">SUM(K97:K102)</f>
        <v>770</v>
      </c>
      <c r="L103" s="78">
        <f t="shared" si="67"/>
        <v>770</v>
      </c>
      <c r="M103" s="78">
        <f t="shared" si="67"/>
        <v>770</v>
      </c>
      <c r="N103" s="78">
        <f t="shared" si="67"/>
        <v>770</v>
      </c>
      <c r="O103" s="78">
        <f t="shared" si="67"/>
        <v>770</v>
      </c>
      <c r="P103" s="78">
        <f t="shared" si="67"/>
        <v>810</v>
      </c>
      <c r="Q103" s="78">
        <f t="shared" si="67"/>
        <v>810</v>
      </c>
      <c r="R103" s="78">
        <f t="shared" si="67"/>
        <v>810</v>
      </c>
      <c r="S103" s="78">
        <f t="shared" si="67"/>
        <v>810</v>
      </c>
      <c r="T103" s="78">
        <f t="shared" si="67"/>
        <v>5810</v>
      </c>
      <c r="U103" s="78">
        <f t="shared" si="67"/>
        <v>5810</v>
      </c>
      <c r="V103" s="78">
        <f t="shared" si="67"/>
        <v>1577.5</v>
      </c>
      <c r="W103" s="98"/>
    </row>
    <row r="104" spans="8:23" x14ac:dyDescent="0.3">
      <c r="H104" s="120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1"/>
    </row>
    <row r="105" spans="8:23" x14ac:dyDescent="0.3">
      <c r="H105" s="129" t="s">
        <v>142</v>
      </c>
      <c r="I105" s="97">
        <v>1908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5000</v>
      </c>
      <c r="T105" s="72">
        <v>0</v>
      </c>
      <c r="U105" s="72">
        <v>0</v>
      </c>
      <c r="V105" s="72">
        <f t="shared" ref="V105:V108" si="68">AVERAGE(J105:U105)</f>
        <v>416.66666666666669</v>
      </c>
      <c r="W105" s="72">
        <f>SUM(J105:U105)</f>
        <v>5000</v>
      </c>
    </row>
    <row r="106" spans="8:23" x14ac:dyDescent="0.3">
      <c r="H106" s="129"/>
      <c r="I106" s="97">
        <v>1915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40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111.42</v>
      </c>
      <c r="V106" s="72">
        <f t="shared" si="68"/>
        <v>12.618333333333334</v>
      </c>
      <c r="W106" s="72">
        <f t="shared" ref="W106:W111" si="69">SUM(J106:U106)</f>
        <v>151.42000000000002</v>
      </c>
    </row>
    <row r="107" spans="8:23" x14ac:dyDescent="0.3">
      <c r="H107" s="129"/>
      <c r="I107" s="97">
        <v>1930</v>
      </c>
      <c r="J107" s="72">
        <v>50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72">
        <v>0</v>
      </c>
      <c r="U107" s="72">
        <v>0</v>
      </c>
      <c r="V107" s="72">
        <f t="shared" si="68"/>
        <v>4.166666666666667</v>
      </c>
      <c r="W107" s="72">
        <f t="shared" si="69"/>
        <v>50</v>
      </c>
    </row>
    <row r="108" spans="8:23" x14ac:dyDescent="0.3">
      <c r="H108" s="129"/>
      <c r="I108" s="97">
        <v>1611</v>
      </c>
      <c r="J108" s="72">
        <v>500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f t="shared" si="68"/>
        <v>41.666666666666664</v>
      </c>
      <c r="W108" s="72">
        <f>SUM(J108:U108)</f>
        <v>500</v>
      </c>
    </row>
    <row r="109" spans="8:23" x14ac:dyDescent="0.3">
      <c r="H109" s="129"/>
      <c r="I109" s="97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>
        <f t="shared" si="69"/>
        <v>0</v>
      </c>
    </row>
    <row r="110" spans="8:23" x14ac:dyDescent="0.3">
      <c r="H110" s="129"/>
      <c r="I110" s="97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>
        <f t="shared" si="69"/>
        <v>0</v>
      </c>
    </row>
    <row r="111" spans="8:23" x14ac:dyDescent="0.3">
      <c r="H111" s="129"/>
      <c r="I111" s="68" t="s">
        <v>77</v>
      </c>
      <c r="J111" s="78">
        <f>SUM(J105:J110)</f>
        <v>550</v>
      </c>
      <c r="K111" s="78">
        <f t="shared" ref="K111:V111" si="70">SUM(K105:K110)</f>
        <v>0</v>
      </c>
      <c r="L111" s="78">
        <f t="shared" si="70"/>
        <v>0</v>
      </c>
      <c r="M111" s="78">
        <f t="shared" si="70"/>
        <v>0</v>
      </c>
      <c r="N111" s="78">
        <f t="shared" si="70"/>
        <v>0</v>
      </c>
      <c r="O111" s="78">
        <f t="shared" si="70"/>
        <v>40</v>
      </c>
      <c r="P111" s="78">
        <f t="shared" si="70"/>
        <v>0</v>
      </c>
      <c r="Q111" s="78">
        <f t="shared" si="70"/>
        <v>0</v>
      </c>
      <c r="R111" s="78">
        <f t="shared" si="70"/>
        <v>0</v>
      </c>
      <c r="S111" s="78">
        <f t="shared" si="70"/>
        <v>5000</v>
      </c>
      <c r="T111" s="78">
        <f t="shared" si="70"/>
        <v>0</v>
      </c>
      <c r="U111" s="78">
        <f t="shared" si="70"/>
        <v>111.42</v>
      </c>
      <c r="V111" s="78">
        <f t="shared" si="70"/>
        <v>475.1183333333334</v>
      </c>
      <c r="W111" s="78">
        <f t="shared" si="69"/>
        <v>5701.42</v>
      </c>
    </row>
    <row r="112" spans="8:23" x14ac:dyDescent="0.3">
      <c r="H112" s="120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1"/>
    </row>
    <row r="113" spans="8:23" x14ac:dyDescent="0.3">
      <c r="H113" s="129" t="s">
        <v>143</v>
      </c>
      <c r="I113" s="97">
        <v>1908</v>
      </c>
      <c r="J113" s="72">
        <f>J97+J105</f>
        <v>0</v>
      </c>
      <c r="K113" s="72">
        <f t="shared" ref="K113:U114" si="71">K97+K105</f>
        <v>0</v>
      </c>
      <c r="L113" s="72">
        <f t="shared" si="71"/>
        <v>0</v>
      </c>
      <c r="M113" s="72">
        <f t="shared" si="71"/>
        <v>0</v>
      </c>
      <c r="N113" s="72">
        <f t="shared" si="71"/>
        <v>0</v>
      </c>
      <c r="O113" s="72">
        <f t="shared" si="71"/>
        <v>0</v>
      </c>
      <c r="P113" s="72">
        <f t="shared" si="71"/>
        <v>0</v>
      </c>
      <c r="Q113" s="72">
        <f t="shared" si="71"/>
        <v>0</v>
      </c>
      <c r="R113" s="72">
        <f t="shared" si="71"/>
        <v>0</v>
      </c>
      <c r="S113" s="72">
        <f t="shared" si="71"/>
        <v>5000</v>
      </c>
      <c r="T113" s="72">
        <f t="shared" si="71"/>
        <v>5000</v>
      </c>
      <c r="U113" s="72">
        <f t="shared" si="71"/>
        <v>5000</v>
      </c>
      <c r="V113" s="72">
        <f t="shared" ref="V113:V115" si="72">AVERAGE(J113:U113)</f>
        <v>1250</v>
      </c>
      <c r="W113" s="98"/>
    </row>
    <row r="114" spans="8:23" x14ac:dyDescent="0.3">
      <c r="H114" s="129"/>
      <c r="I114" s="97">
        <v>1915</v>
      </c>
      <c r="J114" s="72">
        <f t="shared" ref="J114:U116" si="73">J98+J106</f>
        <v>0</v>
      </c>
      <c r="K114" s="72">
        <f t="shared" si="73"/>
        <v>0</v>
      </c>
      <c r="L114" s="72">
        <f t="shared" si="73"/>
        <v>0</v>
      </c>
      <c r="M114" s="72">
        <f t="shared" si="71"/>
        <v>0</v>
      </c>
      <c r="N114" s="72">
        <f t="shared" si="71"/>
        <v>0</v>
      </c>
      <c r="O114" s="72">
        <f t="shared" si="71"/>
        <v>40</v>
      </c>
      <c r="P114" s="72">
        <f t="shared" si="71"/>
        <v>40</v>
      </c>
      <c r="Q114" s="72">
        <f t="shared" si="71"/>
        <v>40</v>
      </c>
      <c r="R114" s="72">
        <f t="shared" si="71"/>
        <v>40</v>
      </c>
      <c r="S114" s="72">
        <f t="shared" si="71"/>
        <v>40</v>
      </c>
      <c r="T114" s="72">
        <f t="shared" si="71"/>
        <v>40</v>
      </c>
      <c r="U114" s="72">
        <f t="shared" si="71"/>
        <v>151.42000000000002</v>
      </c>
      <c r="V114" s="72">
        <f t="shared" si="72"/>
        <v>32.618333333333332</v>
      </c>
      <c r="W114" s="98"/>
    </row>
    <row r="115" spans="8:23" x14ac:dyDescent="0.3">
      <c r="H115" s="129"/>
      <c r="I115" s="97">
        <v>1930</v>
      </c>
      <c r="J115" s="72">
        <f t="shared" si="73"/>
        <v>270</v>
      </c>
      <c r="K115" s="72">
        <f t="shared" si="73"/>
        <v>270</v>
      </c>
      <c r="L115" s="72">
        <f t="shared" si="73"/>
        <v>270</v>
      </c>
      <c r="M115" s="72">
        <f t="shared" si="73"/>
        <v>270</v>
      </c>
      <c r="N115" s="72">
        <f t="shared" si="73"/>
        <v>270</v>
      </c>
      <c r="O115" s="72">
        <f t="shared" si="73"/>
        <v>270</v>
      </c>
      <c r="P115" s="72">
        <f t="shared" si="73"/>
        <v>270</v>
      </c>
      <c r="Q115" s="72">
        <f t="shared" si="73"/>
        <v>270</v>
      </c>
      <c r="R115" s="72">
        <f t="shared" si="73"/>
        <v>270</v>
      </c>
      <c r="S115" s="72">
        <f t="shared" si="73"/>
        <v>270</v>
      </c>
      <c r="T115" s="72">
        <f t="shared" si="73"/>
        <v>270</v>
      </c>
      <c r="U115" s="72">
        <f t="shared" si="73"/>
        <v>270</v>
      </c>
      <c r="V115" s="72">
        <f t="shared" si="72"/>
        <v>270</v>
      </c>
      <c r="W115" s="98"/>
    </row>
    <row r="116" spans="8:23" x14ac:dyDescent="0.3">
      <c r="H116" s="129"/>
      <c r="I116" s="97">
        <v>1611</v>
      </c>
      <c r="J116" s="72">
        <f t="shared" si="73"/>
        <v>500</v>
      </c>
      <c r="K116" s="72">
        <f t="shared" si="73"/>
        <v>500</v>
      </c>
      <c r="L116" s="72">
        <f t="shared" si="73"/>
        <v>500</v>
      </c>
      <c r="M116" s="72">
        <f t="shared" si="73"/>
        <v>500</v>
      </c>
      <c r="N116" s="72">
        <f t="shared" si="73"/>
        <v>500</v>
      </c>
      <c r="O116" s="72">
        <f t="shared" si="73"/>
        <v>500</v>
      </c>
      <c r="P116" s="72">
        <f t="shared" si="73"/>
        <v>500</v>
      </c>
      <c r="Q116" s="72">
        <f t="shared" si="73"/>
        <v>500</v>
      </c>
      <c r="R116" s="72">
        <f t="shared" si="73"/>
        <v>500</v>
      </c>
      <c r="S116" s="72">
        <f t="shared" si="73"/>
        <v>500</v>
      </c>
      <c r="T116" s="72">
        <f t="shared" si="73"/>
        <v>500</v>
      </c>
      <c r="U116" s="72">
        <f t="shared" si="73"/>
        <v>500</v>
      </c>
      <c r="V116" s="72">
        <f t="shared" ref="V116" si="74">AVERAGE(J116:U116)</f>
        <v>500</v>
      </c>
      <c r="W116" s="98"/>
    </row>
    <row r="117" spans="8:23" x14ac:dyDescent="0.3">
      <c r="H117" s="129"/>
      <c r="I117" s="97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98"/>
    </row>
    <row r="118" spans="8:23" x14ac:dyDescent="0.3">
      <c r="H118" s="129"/>
      <c r="I118" s="97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98"/>
    </row>
    <row r="119" spans="8:23" x14ac:dyDescent="0.3">
      <c r="H119" s="129"/>
      <c r="I119" s="68" t="s">
        <v>77</v>
      </c>
      <c r="J119" s="78">
        <f>SUM(J113:J118)</f>
        <v>770</v>
      </c>
      <c r="K119" s="78">
        <f t="shared" ref="K119:V119" si="75">SUM(K113:K118)</f>
        <v>770</v>
      </c>
      <c r="L119" s="78">
        <f t="shared" si="75"/>
        <v>770</v>
      </c>
      <c r="M119" s="78">
        <f t="shared" si="75"/>
        <v>770</v>
      </c>
      <c r="N119" s="78">
        <f t="shared" si="75"/>
        <v>770</v>
      </c>
      <c r="O119" s="78">
        <f t="shared" si="75"/>
        <v>810</v>
      </c>
      <c r="P119" s="78">
        <f t="shared" si="75"/>
        <v>810</v>
      </c>
      <c r="Q119" s="78">
        <f t="shared" si="75"/>
        <v>810</v>
      </c>
      <c r="R119" s="78">
        <f t="shared" si="75"/>
        <v>810</v>
      </c>
      <c r="S119" s="78">
        <f t="shared" si="75"/>
        <v>5810</v>
      </c>
      <c r="T119" s="78">
        <f t="shared" si="75"/>
        <v>5810</v>
      </c>
      <c r="U119" s="78">
        <f t="shared" si="75"/>
        <v>5921.42</v>
      </c>
      <c r="V119" s="78">
        <f t="shared" si="75"/>
        <v>2052.6183333333333</v>
      </c>
      <c r="W119" s="98"/>
    </row>
    <row r="123" spans="8:23" x14ac:dyDescent="0.3">
      <c r="H123" s="66" t="s">
        <v>144</v>
      </c>
    </row>
    <row r="124" spans="8:23" x14ac:dyDescent="0.3">
      <c r="H124" s="66"/>
    </row>
    <row r="125" spans="8:23" x14ac:dyDescent="0.3">
      <c r="H125" s="120"/>
      <c r="I125" s="121"/>
      <c r="J125" s="72" t="s">
        <v>98</v>
      </c>
      <c r="K125" s="72" t="s">
        <v>99</v>
      </c>
      <c r="L125" s="72" t="s">
        <v>100</v>
      </c>
      <c r="M125" s="72" t="s">
        <v>101</v>
      </c>
      <c r="N125" s="72" t="s">
        <v>102</v>
      </c>
      <c r="O125" s="72" t="s">
        <v>103</v>
      </c>
      <c r="P125" s="72" t="s">
        <v>104</v>
      </c>
      <c r="Q125" s="72" t="s">
        <v>105</v>
      </c>
      <c r="R125" s="72" t="s">
        <v>106</v>
      </c>
      <c r="S125" s="72" t="s">
        <v>107</v>
      </c>
      <c r="T125" s="72" t="s">
        <v>108</v>
      </c>
      <c r="U125" s="72" t="s">
        <v>109</v>
      </c>
      <c r="V125" s="72" t="s">
        <v>110</v>
      </c>
      <c r="W125" s="96" t="s">
        <v>77</v>
      </c>
    </row>
    <row r="126" spans="8:23" x14ac:dyDescent="0.3">
      <c r="H126" s="129" t="s">
        <v>135</v>
      </c>
      <c r="I126" s="97">
        <v>1715</v>
      </c>
      <c r="J126" s="72">
        <v>325.26268629860738</v>
      </c>
      <c r="K126" s="72">
        <f>J142</f>
        <v>379.47313401504192</v>
      </c>
      <c r="L126" s="72">
        <f t="shared" ref="L126:U126" si="76">K142</f>
        <v>433.68358173147647</v>
      </c>
      <c r="M126" s="72">
        <f t="shared" si="76"/>
        <v>487.89402944791101</v>
      </c>
      <c r="N126" s="72">
        <f t="shared" si="76"/>
        <v>542.10447716434555</v>
      </c>
      <c r="O126" s="72">
        <f t="shared" si="76"/>
        <v>596.31492488078015</v>
      </c>
      <c r="P126" s="72">
        <f t="shared" si="76"/>
        <v>650.52537259721475</v>
      </c>
      <c r="Q126" s="72">
        <f t="shared" si="76"/>
        <v>704.73582031364936</v>
      </c>
      <c r="R126" s="72">
        <f t="shared" si="76"/>
        <v>758.94626803008396</v>
      </c>
      <c r="S126" s="72">
        <f t="shared" si="76"/>
        <v>813.15671574651856</v>
      </c>
      <c r="T126" s="72">
        <f t="shared" si="76"/>
        <v>867.36716346295316</v>
      </c>
      <c r="U126" s="72">
        <f t="shared" si="76"/>
        <v>921.57761117938776</v>
      </c>
      <c r="V126" s="72">
        <f>AVERAGE(J126:U126)</f>
        <v>623.42014873899745</v>
      </c>
      <c r="W126" s="98"/>
    </row>
    <row r="127" spans="8:23" x14ac:dyDescent="0.3">
      <c r="H127" s="129"/>
      <c r="I127" s="97" t="s">
        <v>10</v>
      </c>
      <c r="J127" s="72">
        <v>70.418101095102244</v>
      </c>
      <c r="K127" s="72">
        <f t="shared" ref="K127:U131" si="77">J143</f>
        <v>82.154451277619287</v>
      </c>
      <c r="L127" s="72">
        <f t="shared" si="77"/>
        <v>93.890801460136331</v>
      </c>
      <c r="M127" s="72">
        <f t="shared" si="77"/>
        <v>105.62715164265337</v>
      </c>
      <c r="N127" s="72">
        <f t="shared" si="77"/>
        <v>117.36350182517042</v>
      </c>
      <c r="O127" s="72">
        <f t="shared" si="77"/>
        <v>129.09985200768745</v>
      </c>
      <c r="P127" s="72">
        <f t="shared" si="77"/>
        <v>140.83620219020449</v>
      </c>
      <c r="Q127" s="72">
        <f t="shared" si="77"/>
        <v>152.57255237272153</v>
      </c>
      <c r="R127" s="72">
        <f t="shared" si="77"/>
        <v>164.30890255523857</v>
      </c>
      <c r="S127" s="72">
        <f t="shared" si="77"/>
        <v>176.04525273775562</v>
      </c>
      <c r="T127" s="72">
        <f t="shared" si="77"/>
        <v>187.78160292027266</v>
      </c>
      <c r="U127" s="72">
        <f t="shared" si="77"/>
        <v>199.5179531027897</v>
      </c>
      <c r="V127" s="72">
        <f t="shared" ref="V127:V131" si="78">AVERAGE(J127:U127)</f>
        <v>134.96802709894598</v>
      </c>
      <c r="W127" s="98"/>
    </row>
    <row r="128" spans="8:23" x14ac:dyDescent="0.3">
      <c r="H128" s="129"/>
      <c r="I128" s="97" t="s">
        <v>11</v>
      </c>
      <c r="J128" s="72">
        <v>33.212162765178583</v>
      </c>
      <c r="K128" s="72">
        <f t="shared" si="77"/>
        <v>38.747523226041679</v>
      </c>
      <c r="L128" s="72">
        <f t="shared" si="77"/>
        <v>44.282883686904775</v>
      </c>
      <c r="M128" s="72">
        <f t="shared" si="77"/>
        <v>49.818244147767871</v>
      </c>
      <c r="N128" s="72">
        <f t="shared" si="77"/>
        <v>55.353604608630967</v>
      </c>
      <c r="O128" s="72">
        <f t="shared" si="77"/>
        <v>60.888965069494063</v>
      </c>
      <c r="P128" s="72">
        <f t="shared" si="77"/>
        <v>66.424325530357166</v>
      </c>
      <c r="Q128" s="72">
        <f t="shared" si="77"/>
        <v>71.959685991220269</v>
      </c>
      <c r="R128" s="72">
        <f t="shared" si="77"/>
        <v>77.495046452083372</v>
      </c>
      <c r="S128" s="72">
        <f t="shared" si="77"/>
        <v>83.030406912946475</v>
      </c>
      <c r="T128" s="72">
        <f t="shared" si="77"/>
        <v>88.565767373809578</v>
      </c>
      <c r="U128" s="72">
        <f t="shared" si="77"/>
        <v>94.101127834672681</v>
      </c>
      <c r="V128" s="72">
        <f t="shared" si="78"/>
        <v>63.656645299925621</v>
      </c>
      <c r="W128" s="98"/>
    </row>
    <row r="129" spans="8:27" x14ac:dyDescent="0.3">
      <c r="H129" s="129"/>
      <c r="I129" s="97">
        <v>1720</v>
      </c>
      <c r="J129" s="72">
        <v>941.5027572142269</v>
      </c>
      <c r="K129" s="72">
        <f t="shared" si="77"/>
        <v>1098.4198834165982</v>
      </c>
      <c r="L129" s="72">
        <f t="shared" si="77"/>
        <v>1255.3370096189692</v>
      </c>
      <c r="M129" s="72">
        <f t="shared" si="77"/>
        <v>1412.2541358213402</v>
      </c>
      <c r="N129" s="72">
        <f t="shared" si="77"/>
        <v>1569.1712620237113</v>
      </c>
      <c r="O129" s="72">
        <f t="shared" si="77"/>
        <v>1726.0883882260823</v>
      </c>
      <c r="P129" s="72">
        <f t="shared" si="77"/>
        <v>1883.0055144284534</v>
      </c>
      <c r="Q129" s="72">
        <f t="shared" si="77"/>
        <v>2039.9226406308244</v>
      </c>
      <c r="R129" s="72">
        <f t="shared" si="77"/>
        <v>2196.8397668331954</v>
      </c>
      <c r="S129" s="72">
        <f t="shared" si="77"/>
        <v>2353.7568930355665</v>
      </c>
      <c r="T129" s="72">
        <f t="shared" si="77"/>
        <v>2510.6740192379375</v>
      </c>
      <c r="U129" s="72">
        <f t="shared" si="77"/>
        <v>2667.5911454403085</v>
      </c>
      <c r="V129" s="72">
        <f t="shared" si="78"/>
        <v>1804.5469513272681</v>
      </c>
      <c r="W129" s="98"/>
    </row>
    <row r="130" spans="8:27" x14ac:dyDescent="0.3">
      <c r="H130" s="129"/>
      <c r="I130" s="97">
        <v>1725</v>
      </c>
      <c r="J130" s="72">
        <v>0</v>
      </c>
      <c r="K130" s="72">
        <f t="shared" si="77"/>
        <v>0</v>
      </c>
      <c r="L130" s="72">
        <f t="shared" si="77"/>
        <v>0</v>
      </c>
      <c r="M130" s="72">
        <f t="shared" si="77"/>
        <v>0</v>
      </c>
      <c r="N130" s="72">
        <f t="shared" si="77"/>
        <v>0</v>
      </c>
      <c r="O130" s="72">
        <f t="shared" si="77"/>
        <v>0</v>
      </c>
      <c r="P130" s="72">
        <f t="shared" si="77"/>
        <v>0</v>
      </c>
      <c r="Q130" s="72">
        <f t="shared" si="77"/>
        <v>0</v>
      </c>
      <c r="R130" s="72">
        <f t="shared" si="77"/>
        <v>0</v>
      </c>
      <c r="S130" s="72">
        <f t="shared" si="77"/>
        <v>0</v>
      </c>
      <c r="T130" s="72">
        <f t="shared" si="77"/>
        <v>0</v>
      </c>
      <c r="U130" s="72">
        <f t="shared" si="77"/>
        <v>0</v>
      </c>
      <c r="V130" s="72">
        <f t="shared" si="78"/>
        <v>0</v>
      </c>
      <c r="W130" s="98"/>
    </row>
    <row r="131" spans="8:27" x14ac:dyDescent="0.3">
      <c r="H131" s="129"/>
      <c r="I131" s="97">
        <v>1730</v>
      </c>
      <c r="J131" s="72">
        <v>1484.5665100753399</v>
      </c>
      <c r="K131" s="72">
        <f t="shared" si="77"/>
        <v>1731.9942617545632</v>
      </c>
      <c r="L131" s="72">
        <f t="shared" si="77"/>
        <v>1979.4220134337866</v>
      </c>
      <c r="M131" s="72">
        <f t="shared" si="77"/>
        <v>2226.8497651130101</v>
      </c>
      <c r="N131" s="72">
        <f t="shared" si="77"/>
        <v>2474.2775167922337</v>
      </c>
      <c r="O131" s="72">
        <f t="shared" si="77"/>
        <v>2721.7052684714572</v>
      </c>
      <c r="P131" s="72">
        <f t="shared" si="77"/>
        <v>2969.1330201506807</v>
      </c>
      <c r="Q131" s="72">
        <f t="shared" si="77"/>
        <v>3216.5607718299043</v>
      </c>
      <c r="R131" s="72">
        <f t="shared" si="77"/>
        <v>3463.9885235091278</v>
      </c>
      <c r="S131" s="72">
        <f t="shared" si="77"/>
        <v>3711.4162751883514</v>
      </c>
      <c r="T131" s="72">
        <f t="shared" si="77"/>
        <v>3958.8440268675749</v>
      </c>
      <c r="U131" s="72">
        <f t="shared" si="77"/>
        <v>4206.2717785467985</v>
      </c>
      <c r="V131" s="72">
        <f t="shared" si="78"/>
        <v>2845.419144311069</v>
      </c>
      <c r="W131" s="98"/>
    </row>
    <row r="132" spans="8:27" x14ac:dyDescent="0.3">
      <c r="H132" s="129"/>
      <c r="I132" s="68" t="s">
        <v>77</v>
      </c>
      <c r="J132" s="78">
        <f>SUM(J126:J131)</f>
        <v>2854.9622174484548</v>
      </c>
      <c r="K132" s="78">
        <f t="shared" ref="K132:V132" si="79">SUM(K126:K131)</f>
        <v>3330.7892536898644</v>
      </c>
      <c r="L132" s="78">
        <f t="shared" si="79"/>
        <v>3806.6162899312735</v>
      </c>
      <c r="M132" s="78">
        <f t="shared" si="79"/>
        <v>4282.4433261726826</v>
      </c>
      <c r="N132" s="78">
        <f t="shared" si="79"/>
        <v>4758.2703624140922</v>
      </c>
      <c r="O132" s="78">
        <f t="shared" si="79"/>
        <v>5234.0973986555009</v>
      </c>
      <c r="P132" s="78">
        <f t="shared" si="79"/>
        <v>5709.9244348969105</v>
      </c>
      <c r="Q132" s="78">
        <f t="shared" si="79"/>
        <v>6185.7514711383192</v>
      </c>
      <c r="R132" s="78">
        <f t="shared" si="79"/>
        <v>6661.5785073797288</v>
      </c>
      <c r="S132" s="78">
        <f t="shared" si="79"/>
        <v>7137.4055436211383</v>
      </c>
      <c r="T132" s="78">
        <f t="shared" si="79"/>
        <v>7613.2325798625479</v>
      </c>
      <c r="U132" s="78">
        <f t="shared" si="79"/>
        <v>8089.0596161039575</v>
      </c>
      <c r="V132" s="78">
        <f t="shared" si="79"/>
        <v>5472.0109167762057</v>
      </c>
      <c r="W132" s="99"/>
    </row>
    <row r="133" spans="8:27" x14ac:dyDescent="0.3">
      <c r="H133" s="120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1"/>
      <c r="Z133" s="64" t="s">
        <v>145</v>
      </c>
      <c r="AA133" s="64" t="s">
        <v>146</v>
      </c>
    </row>
    <row r="134" spans="8:27" x14ac:dyDescent="0.3">
      <c r="H134" s="129" t="s">
        <v>136</v>
      </c>
      <c r="I134" s="97">
        <v>1715</v>
      </c>
      <c r="J134" s="72">
        <f>J45*$AA134</f>
        <v>54.210447716434565</v>
      </c>
      <c r="K134" s="72">
        <f t="shared" ref="K134:U134" si="80">K45*$AA134</f>
        <v>54.210447716434565</v>
      </c>
      <c r="L134" s="72">
        <f t="shared" si="80"/>
        <v>54.210447716434565</v>
      </c>
      <c r="M134" s="72">
        <f t="shared" si="80"/>
        <v>54.210447716434565</v>
      </c>
      <c r="N134" s="72">
        <f t="shared" si="80"/>
        <v>54.210447716434565</v>
      </c>
      <c r="O134" s="72">
        <f t="shared" si="80"/>
        <v>54.210447716434565</v>
      </c>
      <c r="P134" s="72">
        <f t="shared" si="80"/>
        <v>54.210447716434565</v>
      </c>
      <c r="Q134" s="72">
        <f t="shared" si="80"/>
        <v>54.210447716434565</v>
      </c>
      <c r="R134" s="72">
        <f t="shared" si="80"/>
        <v>54.210447716434565</v>
      </c>
      <c r="S134" s="72">
        <f t="shared" si="80"/>
        <v>54.210447716434565</v>
      </c>
      <c r="T134" s="72">
        <f t="shared" si="80"/>
        <v>54.210447716434565</v>
      </c>
      <c r="U134" s="72">
        <f t="shared" si="80"/>
        <v>54.210447716434565</v>
      </c>
      <c r="V134" s="72">
        <f t="shared" ref="V134:V139" si="81">AVERAGE(J134:U134)</f>
        <v>54.210447716434565</v>
      </c>
      <c r="W134" s="72">
        <f t="shared" ref="W134:W140" si="82">SUM(J134:U134)</f>
        <v>650.52537259721475</v>
      </c>
      <c r="Z134" s="101">
        <v>0.02</v>
      </c>
      <c r="AA134" s="102">
        <f t="shared" ref="AA134:AA139" si="83">Z134/12</f>
        <v>1.6666666666666668E-3</v>
      </c>
    </row>
    <row r="135" spans="8:27" x14ac:dyDescent="0.3">
      <c r="H135" s="129"/>
      <c r="I135" s="97" t="s">
        <v>10</v>
      </c>
      <c r="J135" s="72">
        <f t="shared" ref="J135:U139" si="84">J46*$AA135</f>
        <v>11.736350182517041</v>
      </c>
      <c r="K135" s="72">
        <f t="shared" si="84"/>
        <v>11.736350182517041</v>
      </c>
      <c r="L135" s="72">
        <f t="shared" si="84"/>
        <v>11.736350182517041</v>
      </c>
      <c r="M135" s="72">
        <f t="shared" si="84"/>
        <v>11.736350182517041</v>
      </c>
      <c r="N135" s="72">
        <f t="shared" si="84"/>
        <v>11.736350182517041</v>
      </c>
      <c r="O135" s="72">
        <f t="shared" si="84"/>
        <v>11.736350182517041</v>
      </c>
      <c r="P135" s="72">
        <f t="shared" si="84"/>
        <v>11.736350182517041</v>
      </c>
      <c r="Q135" s="72">
        <f t="shared" si="84"/>
        <v>11.736350182517041</v>
      </c>
      <c r="R135" s="72">
        <f t="shared" si="84"/>
        <v>11.736350182517041</v>
      </c>
      <c r="S135" s="72">
        <f t="shared" si="84"/>
        <v>11.736350182517041</v>
      </c>
      <c r="T135" s="72">
        <f t="shared" si="84"/>
        <v>11.736350182517041</v>
      </c>
      <c r="U135" s="72">
        <f t="shared" si="84"/>
        <v>11.736350182517041</v>
      </c>
      <c r="V135" s="72">
        <f t="shared" si="81"/>
        <v>11.736350182517041</v>
      </c>
      <c r="W135" s="72">
        <f t="shared" si="82"/>
        <v>140.83620219020449</v>
      </c>
      <c r="Z135" s="101">
        <v>2.5000000000000001E-2</v>
      </c>
      <c r="AA135" s="102">
        <f t="shared" si="83"/>
        <v>2.0833333333333333E-3</v>
      </c>
    </row>
    <row r="136" spans="8:27" x14ac:dyDescent="0.3">
      <c r="H136" s="129"/>
      <c r="I136" s="97" t="s">
        <v>11</v>
      </c>
      <c r="J136" s="72">
        <f t="shared" si="84"/>
        <v>5.5353604608630977</v>
      </c>
      <c r="K136" s="72">
        <f t="shared" si="84"/>
        <v>5.5353604608630977</v>
      </c>
      <c r="L136" s="72">
        <f t="shared" si="84"/>
        <v>5.5353604608630977</v>
      </c>
      <c r="M136" s="72">
        <f t="shared" si="84"/>
        <v>5.5353604608630977</v>
      </c>
      <c r="N136" s="72">
        <f t="shared" si="84"/>
        <v>5.5353604608630977</v>
      </c>
      <c r="O136" s="72">
        <f t="shared" si="84"/>
        <v>5.5353604608630977</v>
      </c>
      <c r="P136" s="72">
        <f t="shared" si="84"/>
        <v>5.5353604608630977</v>
      </c>
      <c r="Q136" s="72">
        <f t="shared" si="84"/>
        <v>5.5353604608630977</v>
      </c>
      <c r="R136" s="72">
        <f t="shared" si="84"/>
        <v>5.5353604608630977</v>
      </c>
      <c r="S136" s="72">
        <f t="shared" si="84"/>
        <v>5.5353604608630977</v>
      </c>
      <c r="T136" s="72">
        <f t="shared" si="84"/>
        <v>5.5353604608630977</v>
      </c>
      <c r="U136" s="72">
        <f t="shared" si="84"/>
        <v>5.5353604608630977</v>
      </c>
      <c r="V136" s="72">
        <f t="shared" si="81"/>
        <v>5.5353604608630969</v>
      </c>
      <c r="W136" s="72">
        <f t="shared" si="82"/>
        <v>66.424325530357166</v>
      </c>
      <c r="Z136" s="101">
        <v>0.05</v>
      </c>
      <c r="AA136" s="102">
        <f t="shared" si="83"/>
        <v>4.1666666666666666E-3</v>
      </c>
    </row>
    <row r="137" spans="8:27" x14ac:dyDescent="0.3">
      <c r="H137" s="129"/>
      <c r="I137" s="97">
        <v>1720</v>
      </c>
      <c r="J137" s="72">
        <f t="shared" si="84"/>
        <v>156.91712620237115</v>
      </c>
      <c r="K137" s="72">
        <f t="shared" si="84"/>
        <v>156.91712620237115</v>
      </c>
      <c r="L137" s="72">
        <f t="shared" si="84"/>
        <v>156.91712620237115</v>
      </c>
      <c r="M137" s="72">
        <f t="shared" si="84"/>
        <v>156.91712620237115</v>
      </c>
      <c r="N137" s="72">
        <f t="shared" si="84"/>
        <v>156.91712620237115</v>
      </c>
      <c r="O137" s="72">
        <f t="shared" si="84"/>
        <v>156.91712620237115</v>
      </c>
      <c r="P137" s="72">
        <f t="shared" si="84"/>
        <v>156.91712620237115</v>
      </c>
      <c r="Q137" s="72">
        <f t="shared" si="84"/>
        <v>156.91712620237115</v>
      </c>
      <c r="R137" s="72">
        <f t="shared" si="84"/>
        <v>156.91712620237115</v>
      </c>
      <c r="S137" s="72">
        <f t="shared" si="84"/>
        <v>156.91712620237115</v>
      </c>
      <c r="T137" s="72">
        <f t="shared" si="84"/>
        <v>156.91712620237115</v>
      </c>
      <c r="U137" s="72">
        <f t="shared" si="84"/>
        <v>156.91712620237115</v>
      </c>
      <c r="V137" s="72">
        <f t="shared" si="81"/>
        <v>156.91712620237112</v>
      </c>
      <c r="W137" s="72">
        <f t="shared" si="82"/>
        <v>1883.0055144284534</v>
      </c>
      <c r="Z137" s="101">
        <v>1.6666666666666666E-2</v>
      </c>
      <c r="AA137" s="102">
        <f t="shared" si="83"/>
        <v>1.3888888888888889E-3</v>
      </c>
    </row>
    <row r="138" spans="8:27" x14ac:dyDescent="0.3">
      <c r="H138" s="129"/>
      <c r="I138" s="97">
        <v>1725</v>
      </c>
      <c r="J138" s="72">
        <f t="shared" si="84"/>
        <v>0</v>
      </c>
      <c r="K138" s="72">
        <f t="shared" si="84"/>
        <v>0</v>
      </c>
      <c r="L138" s="72">
        <f t="shared" si="84"/>
        <v>0</v>
      </c>
      <c r="M138" s="72">
        <f t="shared" si="84"/>
        <v>0</v>
      </c>
      <c r="N138" s="72">
        <f t="shared" si="84"/>
        <v>0</v>
      </c>
      <c r="O138" s="72">
        <f t="shared" si="84"/>
        <v>0</v>
      </c>
      <c r="P138" s="72">
        <f t="shared" si="84"/>
        <v>0</v>
      </c>
      <c r="Q138" s="72">
        <f t="shared" si="84"/>
        <v>0</v>
      </c>
      <c r="R138" s="72">
        <f t="shared" si="84"/>
        <v>0</v>
      </c>
      <c r="S138" s="72">
        <f t="shared" si="84"/>
        <v>0</v>
      </c>
      <c r="T138" s="72">
        <f t="shared" si="84"/>
        <v>0</v>
      </c>
      <c r="U138" s="72">
        <f t="shared" si="84"/>
        <v>0</v>
      </c>
      <c r="V138" s="72">
        <f t="shared" si="81"/>
        <v>0</v>
      </c>
      <c r="W138" s="72">
        <f t="shared" si="82"/>
        <v>0</v>
      </c>
      <c r="Z138" s="101">
        <v>2.2222222222222223E-2</v>
      </c>
      <c r="AA138" s="102">
        <f t="shared" si="83"/>
        <v>1.8518518518518519E-3</v>
      </c>
    </row>
    <row r="139" spans="8:27" x14ac:dyDescent="0.3">
      <c r="H139" s="129"/>
      <c r="I139" s="97">
        <v>1730</v>
      </c>
      <c r="J139" s="72">
        <f t="shared" si="84"/>
        <v>247.42775167922332</v>
      </c>
      <c r="K139" s="72">
        <f t="shared" si="84"/>
        <v>247.42775167922332</v>
      </c>
      <c r="L139" s="72">
        <f t="shared" si="84"/>
        <v>247.42775167922332</v>
      </c>
      <c r="M139" s="72">
        <f t="shared" si="84"/>
        <v>247.42775167922332</v>
      </c>
      <c r="N139" s="72">
        <f t="shared" si="84"/>
        <v>247.42775167922332</v>
      </c>
      <c r="O139" s="72">
        <f t="shared" si="84"/>
        <v>247.42775167922332</v>
      </c>
      <c r="P139" s="72">
        <f t="shared" si="84"/>
        <v>247.42775167922332</v>
      </c>
      <c r="Q139" s="72">
        <f t="shared" si="84"/>
        <v>247.42775167922332</v>
      </c>
      <c r="R139" s="72">
        <f t="shared" si="84"/>
        <v>247.42775167922332</v>
      </c>
      <c r="S139" s="72">
        <f t="shared" si="84"/>
        <v>247.42775167922332</v>
      </c>
      <c r="T139" s="72">
        <f t="shared" si="84"/>
        <v>247.42775167922332</v>
      </c>
      <c r="U139" s="72">
        <f t="shared" si="84"/>
        <v>247.42775167922332</v>
      </c>
      <c r="V139" s="72">
        <f t="shared" si="81"/>
        <v>247.42775167922341</v>
      </c>
      <c r="W139" s="72">
        <f t="shared" si="82"/>
        <v>2969.1330201506807</v>
      </c>
      <c r="Z139" s="101">
        <v>2.2222222222222223E-2</v>
      </c>
      <c r="AA139" s="102">
        <f t="shared" si="83"/>
        <v>1.8518518518518519E-3</v>
      </c>
    </row>
    <row r="140" spans="8:27" x14ac:dyDescent="0.3">
      <c r="H140" s="129"/>
      <c r="I140" s="68" t="s">
        <v>77</v>
      </c>
      <c r="J140" s="78">
        <f>SUM(J134:J139)</f>
        <v>475.82703624140919</v>
      </c>
      <c r="K140" s="78">
        <f t="shared" ref="K140:V140" si="85">SUM(K134:K139)</f>
        <v>475.82703624140919</v>
      </c>
      <c r="L140" s="78">
        <f t="shared" si="85"/>
        <v>475.82703624140919</v>
      </c>
      <c r="M140" s="78">
        <f t="shared" si="85"/>
        <v>475.82703624140919</v>
      </c>
      <c r="N140" s="78">
        <f t="shared" si="85"/>
        <v>475.82703624140919</v>
      </c>
      <c r="O140" s="78">
        <f t="shared" si="85"/>
        <v>475.82703624140919</v>
      </c>
      <c r="P140" s="78">
        <f t="shared" si="85"/>
        <v>475.82703624140919</v>
      </c>
      <c r="Q140" s="78">
        <f t="shared" si="85"/>
        <v>475.82703624140919</v>
      </c>
      <c r="R140" s="78">
        <f t="shared" si="85"/>
        <v>475.82703624140919</v>
      </c>
      <c r="S140" s="78">
        <f t="shared" si="85"/>
        <v>475.82703624140919</v>
      </c>
      <c r="T140" s="78">
        <f t="shared" si="85"/>
        <v>475.82703624140919</v>
      </c>
      <c r="U140" s="78">
        <f t="shared" si="85"/>
        <v>475.82703624140919</v>
      </c>
      <c r="V140" s="78">
        <f t="shared" si="85"/>
        <v>475.82703624140925</v>
      </c>
      <c r="W140" s="78">
        <f t="shared" si="82"/>
        <v>5709.9244348969114</v>
      </c>
    </row>
    <row r="141" spans="8:27" x14ac:dyDescent="0.3">
      <c r="H141" s="120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1"/>
    </row>
    <row r="142" spans="8:27" x14ac:dyDescent="0.3">
      <c r="H142" s="129" t="s">
        <v>137</v>
      </c>
      <c r="I142" s="97">
        <v>1715</v>
      </c>
      <c r="J142" s="72">
        <f>J126+J134</f>
        <v>379.47313401504192</v>
      </c>
      <c r="K142" s="72">
        <f t="shared" ref="K142:U142" si="86">K126+K134</f>
        <v>433.68358173147647</v>
      </c>
      <c r="L142" s="72">
        <f t="shared" si="86"/>
        <v>487.89402944791101</v>
      </c>
      <c r="M142" s="72">
        <f t="shared" si="86"/>
        <v>542.10447716434555</v>
      </c>
      <c r="N142" s="72">
        <f t="shared" si="86"/>
        <v>596.31492488078015</v>
      </c>
      <c r="O142" s="72">
        <f t="shared" si="86"/>
        <v>650.52537259721475</v>
      </c>
      <c r="P142" s="72">
        <f t="shared" si="86"/>
        <v>704.73582031364936</v>
      </c>
      <c r="Q142" s="72">
        <f t="shared" si="86"/>
        <v>758.94626803008396</v>
      </c>
      <c r="R142" s="72">
        <f t="shared" si="86"/>
        <v>813.15671574651856</v>
      </c>
      <c r="S142" s="72">
        <f t="shared" si="86"/>
        <v>867.36716346295316</v>
      </c>
      <c r="T142" s="72">
        <f t="shared" si="86"/>
        <v>921.57761117938776</v>
      </c>
      <c r="U142" s="72">
        <f t="shared" si="86"/>
        <v>975.78805889582236</v>
      </c>
      <c r="V142" s="72">
        <f t="shared" ref="V142:V147" si="87">AVERAGE(J142:U142)</f>
        <v>677.63059645543206</v>
      </c>
      <c r="W142" s="98"/>
    </row>
    <row r="143" spans="8:27" x14ac:dyDescent="0.3">
      <c r="H143" s="129"/>
      <c r="I143" s="97" t="s">
        <v>10</v>
      </c>
      <c r="J143" s="72">
        <f t="shared" ref="J143:U147" si="88">J127+J135</f>
        <v>82.154451277619287</v>
      </c>
      <c r="K143" s="72">
        <f t="shared" si="88"/>
        <v>93.890801460136331</v>
      </c>
      <c r="L143" s="72">
        <f t="shared" si="88"/>
        <v>105.62715164265337</v>
      </c>
      <c r="M143" s="72">
        <f t="shared" si="88"/>
        <v>117.36350182517042</v>
      </c>
      <c r="N143" s="72">
        <f t="shared" si="88"/>
        <v>129.09985200768745</v>
      </c>
      <c r="O143" s="72">
        <f t="shared" si="88"/>
        <v>140.83620219020449</v>
      </c>
      <c r="P143" s="72">
        <f t="shared" si="88"/>
        <v>152.57255237272153</v>
      </c>
      <c r="Q143" s="72">
        <f t="shared" si="88"/>
        <v>164.30890255523857</v>
      </c>
      <c r="R143" s="72">
        <f t="shared" si="88"/>
        <v>176.04525273775562</v>
      </c>
      <c r="S143" s="72">
        <f t="shared" si="88"/>
        <v>187.78160292027266</v>
      </c>
      <c r="T143" s="72">
        <f t="shared" si="88"/>
        <v>199.5179531027897</v>
      </c>
      <c r="U143" s="72">
        <f t="shared" si="88"/>
        <v>211.25430328530675</v>
      </c>
      <c r="V143" s="72">
        <f t="shared" si="87"/>
        <v>146.70437728146302</v>
      </c>
      <c r="W143" s="98"/>
    </row>
    <row r="144" spans="8:27" x14ac:dyDescent="0.3">
      <c r="H144" s="129"/>
      <c r="I144" s="97" t="s">
        <v>11</v>
      </c>
      <c r="J144" s="72">
        <f t="shared" si="88"/>
        <v>38.747523226041679</v>
      </c>
      <c r="K144" s="72">
        <f t="shared" si="88"/>
        <v>44.282883686904775</v>
      </c>
      <c r="L144" s="72">
        <f t="shared" si="88"/>
        <v>49.818244147767871</v>
      </c>
      <c r="M144" s="72">
        <f t="shared" si="88"/>
        <v>55.353604608630967</v>
      </c>
      <c r="N144" s="72">
        <f t="shared" si="88"/>
        <v>60.888965069494063</v>
      </c>
      <c r="O144" s="72">
        <f t="shared" si="88"/>
        <v>66.424325530357166</v>
      </c>
      <c r="P144" s="72">
        <f t="shared" si="88"/>
        <v>71.959685991220269</v>
      </c>
      <c r="Q144" s="72">
        <f t="shared" si="88"/>
        <v>77.495046452083372</v>
      </c>
      <c r="R144" s="72">
        <f t="shared" si="88"/>
        <v>83.030406912946475</v>
      </c>
      <c r="S144" s="72">
        <f t="shared" si="88"/>
        <v>88.565767373809578</v>
      </c>
      <c r="T144" s="72">
        <f t="shared" si="88"/>
        <v>94.101127834672681</v>
      </c>
      <c r="U144" s="72">
        <f t="shared" si="88"/>
        <v>99.636488295535784</v>
      </c>
      <c r="V144" s="72">
        <f t="shared" si="87"/>
        <v>69.192005760788717</v>
      </c>
      <c r="W144" s="98"/>
    </row>
    <row r="145" spans="8:27" x14ac:dyDescent="0.3">
      <c r="H145" s="129"/>
      <c r="I145" s="97">
        <v>1720</v>
      </c>
      <c r="J145" s="72">
        <f t="shared" si="88"/>
        <v>1098.4198834165982</v>
      </c>
      <c r="K145" s="72">
        <f t="shared" si="88"/>
        <v>1255.3370096189692</v>
      </c>
      <c r="L145" s="72">
        <f t="shared" si="88"/>
        <v>1412.2541358213402</v>
      </c>
      <c r="M145" s="72">
        <f t="shared" si="88"/>
        <v>1569.1712620237113</v>
      </c>
      <c r="N145" s="72">
        <f t="shared" si="88"/>
        <v>1726.0883882260823</v>
      </c>
      <c r="O145" s="72">
        <f t="shared" si="88"/>
        <v>1883.0055144284534</v>
      </c>
      <c r="P145" s="72">
        <f t="shared" si="88"/>
        <v>2039.9226406308244</v>
      </c>
      <c r="Q145" s="72">
        <f t="shared" si="88"/>
        <v>2196.8397668331954</v>
      </c>
      <c r="R145" s="72">
        <f t="shared" si="88"/>
        <v>2353.7568930355665</v>
      </c>
      <c r="S145" s="72">
        <f t="shared" si="88"/>
        <v>2510.6740192379375</v>
      </c>
      <c r="T145" s="72">
        <f t="shared" si="88"/>
        <v>2667.5911454403085</v>
      </c>
      <c r="U145" s="72">
        <f t="shared" si="88"/>
        <v>2824.5082716426796</v>
      </c>
      <c r="V145" s="72">
        <f t="shared" si="87"/>
        <v>1961.4640775296391</v>
      </c>
      <c r="W145" s="98"/>
    </row>
    <row r="146" spans="8:27" x14ac:dyDescent="0.3">
      <c r="H146" s="129"/>
      <c r="I146" s="97">
        <v>1725</v>
      </c>
      <c r="J146" s="72">
        <f t="shared" si="88"/>
        <v>0</v>
      </c>
      <c r="K146" s="72">
        <f t="shared" si="88"/>
        <v>0</v>
      </c>
      <c r="L146" s="72">
        <f t="shared" si="88"/>
        <v>0</v>
      </c>
      <c r="M146" s="72">
        <f t="shared" si="88"/>
        <v>0</v>
      </c>
      <c r="N146" s="72">
        <f t="shared" si="88"/>
        <v>0</v>
      </c>
      <c r="O146" s="72">
        <f t="shared" si="88"/>
        <v>0</v>
      </c>
      <c r="P146" s="72">
        <f t="shared" si="88"/>
        <v>0</v>
      </c>
      <c r="Q146" s="72">
        <f t="shared" si="88"/>
        <v>0</v>
      </c>
      <c r="R146" s="72">
        <f t="shared" si="88"/>
        <v>0</v>
      </c>
      <c r="S146" s="72">
        <f t="shared" si="88"/>
        <v>0</v>
      </c>
      <c r="T146" s="72">
        <f t="shared" si="88"/>
        <v>0</v>
      </c>
      <c r="U146" s="72">
        <f t="shared" si="88"/>
        <v>0</v>
      </c>
      <c r="V146" s="72">
        <f t="shared" si="87"/>
        <v>0</v>
      </c>
      <c r="W146" s="98"/>
    </row>
    <row r="147" spans="8:27" x14ac:dyDescent="0.3">
      <c r="H147" s="129"/>
      <c r="I147" s="97">
        <v>1730</v>
      </c>
      <c r="J147" s="72">
        <f t="shared" si="88"/>
        <v>1731.9942617545632</v>
      </c>
      <c r="K147" s="72">
        <f t="shared" si="88"/>
        <v>1979.4220134337866</v>
      </c>
      <c r="L147" s="72">
        <f t="shared" si="88"/>
        <v>2226.8497651130101</v>
      </c>
      <c r="M147" s="72">
        <f t="shared" si="88"/>
        <v>2474.2775167922337</v>
      </c>
      <c r="N147" s="72">
        <f t="shared" si="88"/>
        <v>2721.7052684714572</v>
      </c>
      <c r="O147" s="72">
        <f t="shared" si="88"/>
        <v>2969.1330201506807</v>
      </c>
      <c r="P147" s="72">
        <f t="shared" si="88"/>
        <v>3216.5607718299043</v>
      </c>
      <c r="Q147" s="72">
        <f t="shared" si="88"/>
        <v>3463.9885235091278</v>
      </c>
      <c r="R147" s="72">
        <f t="shared" si="88"/>
        <v>3711.4162751883514</v>
      </c>
      <c r="S147" s="72">
        <f t="shared" si="88"/>
        <v>3958.8440268675749</v>
      </c>
      <c r="T147" s="72">
        <f t="shared" si="88"/>
        <v>4206.2717785467985</v>
      </c>
      <c r="U147" s="72">
        <f t="shared" si="88"/>
        <v>4453.699530226022</v>
      </c>
      <c r="V147" s="72">
        <f t="shared" si="87"/>
        <v>3092.846895990293</v>
      </c>
      <c r="W147" s="98"/>
      <c r="Z147" s="100"/>
    </row>
    <row r="148" spans="8:27" x14ac:dyDescent="0.3">
      <c r="H148" s="129"/>
      <c r="I148" s="68" t="s">
        <v>77</v>
      </c>
      <c r="J148" s="78">
        <f>SUM(J142:J147)</f>
        <v>3330.7892536898644</v>
      </c>
      <c r="K148" s="78">
        <f t="shared" ref="K148:V148" si="89">SUM(K142:K147)</f>
        <v>3806.6162899312735</v>
      </c>
      <c r="L148" s="78">
        <f t="shared" si="89"/>
        <v>4282.4433261726826</v>
      </c>
      <c r="M148" s="78">
        <f t="shared" si="89"/>
        <v>4758.2703624140922</v>
      </c>
      <c r="N148" s="78">
        <f t="shared" si="89"/>
        <v>5234.0973986555009</v>
      </c>
      <c r="O148" s="78">
        <f t="shared" si="89"/>
        <v>5709.9244348969105</v>
      </c>
      <c r="P148" s="78">
        <f t="shared" si="89"/>
        <v>6185.7514711383192</v>
      </c>
      <c r="Q148" s="78">
        <f t="shared" si="89"/>
        <v>6661.5785073797288</v>
      </c>
      <c r="R148" s="78">
        <f t="shared" si="89"/>
        <v>7137.4055436211383</v>
      </c>
      <c r="S148" s="78">
        <f t="shared" si="89"/>
        <v>7613.2325798625479</v>
      </c>
      <c r="T148" s="78">
        <f t="shared" si="89"/>
        <v>8089.0596161039575</v>
      </c>
      <c r="U148" s="78">
        <f t="shared" si="89"/>
        <v>8564.8866523453671</v>
      </c>
      <c r="V148" s="78">
        <f t="shared" si="89"/>
        <v>5947.8379530176153</v>
      </c>
      <c r="W148" s="98"/>
    </row>
    <row r="151" spans="8:27" x14ac:dyDescent="0.3">
      <c r="H151" s="120"/>
      <c r="I151" s="121"/>
      <c r="J151" s="72" t="s">
        <v>98</v>
      </c>
      <c r="K151" s="72" t="s">
        <v>99</v>
      </c>
      <c r="L151" s="72" t="s">
        <v>100</v>
      </c>
      <c r="M151" s="72" t="s">
        <v>101</v>
      </c>
      <c r="N151" s="72" t="s">
        <v>102</v>
      </c>
      <c r="O151" s="72" t="s">
        <v>103</v>
      </c>
      <c r="P151" s="72" t="s">
        <v>104</v>
      </c>
      <c r="Q151" s="72" t="s">
        <v>105</v>
      </c>
      <c r="R151" s="72" t="s">
        <v>106</v>
      </c>
      <c r="S151" s="72" t="s">
        <v>107</v>
      </c>
      <c r="T151" s="72" t="s">
        <v>108</v>
      </c>
      <c r="U151" s="72" t="s">
        <v>109</v>
      </c>
      <c r="V151" s="72" t="s">
        <v>110</v>
      </c>
      <c r="W151" s="96" t="s">
        <v>77</v>
      </c>
    </row>
    <row r="152" spans="8:27" x14ac:dyDescent="0.3">
      <c r="H152" s="129" t="s">
        <v>138</v>
      </c>
      <c r="I152" s="97">
        <v>1715</v>
      </c>
      <c r="J152" s="72">
        <v>501.86821646544092</v>
      </c>
      <c r="K152" s="72">
        <f>J168</f>
        <v>616.07265051428158</v>
      </c>
      <c r="L152" s="72">
        <f t="shared" ref="L152:U152" si="90">K168</f>
        <v>730.27708456312223</v>
      </c>
      <c r="M152" s="72">
        <f t="shared" si="90"/>
        <v>844.48151861196288</v>
      </c>
      <c r="N152" s="72">
        <f t="shared" si="90"/>
        <v>958.68595266080354</v>
      </c>
      <c r="O152" s="72">
        <f t="shared" si="90"/>
        <v>1072.8903867096442</v>
      </c>
      <c r="P152" s="72">
        <f t="shared" si="90"/>
        <v>1256.5131649846169</v>
      </c>
      <c r="Q152" s="72">
        <f t="shared" si="90"/>
        <v>1477.3083543898556</v>
      </c>
      <c r="R152" s="72">
        <f t="shared" si="90"/>
        <v>1727.6659277313718</v>
      </c>
      <c r="S152" s="72">
        <f t="shared" si="90"/>
        <v>1978.0235010728879</v>
      </c>
      <c r="T152" s="72">
        <f t="shared" si="90"/>
        <v>2228.3810744144039</v>
      </c>
      <c r="U152" s="72">
        <f t="shared" si="90"/>
        <v>2478.7386477559203</v>
      </c>
      <c r="V152" s="72">
        <f>AVERAGE(J152:U152)</f>
        <v>1322.5755399895261</v>
      </c>
      <c r="W152" s="98"/>
    </row>
    <row r="153" spans="8:27" x14ac:dyDescent="0.3">
      <c r="H153" s="129"/>
      <c r="I153" s="97" t="s">
        <v>10</v>
      </c>
      <c r="J153" s="72">
        <v>69.709682384076928</v>
      </c>
      <c r="K153" s="72">
        <f t="shared" ref="K153:U157" si="91">J169</f>
        <v>84.813818818772191</v>
      </c>
      <c r="L153" s="72">
        <f t="shared" si="91"/>
        <v>99.917955253467454</v>
      </c>
      <c r="M153" s="72">
        <f t="shared" si="91"/>
        <v>115.02209168816272</v>
      </c>
      <c r="N153" s="72">
        <f t="shared" si="91"/>
        <v>130.12622812285798</v>
      </c>
      <c r="O153" s="72">
        <f t="shared" si="91"/>
        <v>145.23036455755323</v>
      </c>
      <c r="P153" s="72">
        <f t="shared" si="91"/>
        <v>169.3898711590742</v>
      </c>
      <c r="Q153" s="72">
        <f t="shared" si="91"/>
        <v>198.1357439167505</v>
      </c>
      <c r="R153" s="72">
        <f t="shared" si="91"/>
        <v>228.73151642917682</v>
      </c>
      <c r="S153" s="72">
        <f t="shared" si="91"/>
        <v>259.32728894160311</v>
      </c>
      <c r="T153" s="72">
        <f t="shared" si="91"/>
        <v>289.92306145402944</v>
      </c>
      <c r="U153" s="72">
        <f t="shared" si="91"/>
        <v>320.51883396645576</v>
      </c>
      <c r="V153" s="72">
        <f t="shared" ref="V153:V157" si="92">AVERAGE(J153:U153)</f>
        <v>175.90387139099835</v>
      </c>
      <c r="W153" s="98"/>
    </row>
    <row r="154" spans="8:27" x14ac:dyDescent="0.3">
      <c r="H154" s="129"/>
      <c r="I154" s="97" t="s">
        <v>11</v>
      </c>
      <c r="J154" s="72">
        <v>54.734358309596729</v>
      </c>
      <c r="K154" s="72">
        <f t="shared" si="91"/>
        <v>67.35528199279527</v>
      </c>
      <c r="L154" s="72">
        <f t="shared" si="91"/>
        <v>79.97620567599381</v>
      </c>
      <c r="M154" s="72">
        <f t="shared" si="91"/>
        <v>92.597129359192351</v>
      </c>
      <c r="N154" s="72">
        <f t="shared" si="91"/>
        <v>105.21805304239089</v>
      </c>
      <c r="O154" s="72">
        <f t="shared" si="91"/>
        <v>117.83897672558943</v>
      </c>
      <c r="P154" s="72">
        <f t="shared" si="91"/>
        <v>137.73476358902516</v>
      </c>
      <c r="Q154" s="72">
        <f t="shared" si="91"/>
        <v>162.74988908293474</v>
      </c>
      <c r="R154" s="72">
        <f t="shared" si="91"/>
        <v>190.94486121633773</v>
      </c>
      <c r="S154" s="72">
        <f t="shared" si="91"/>
        <v>219.13983334974071</v>
      </c>
      <c r="T154" s="72">
        <f t="shared" si="91"/>
        <v>247.3348054831437</v>
      </c>
      <c r="U154" s="72">
        <f t="shared" si="91"/>
        <v>275.52977761654671</v>
      </c>
      <c r="V154" s="72">
        <f t="shared" si="92"/>
        <v>145.92949462027394</v>
      </c>
      <c r="W154" s="98"/>
    </row>
    <row r="155" spans="8:27" x14ac:dyDescent="0.3">
      <c r="H155" s="129"/>
      <c r="I155" s="97">
        <v>1720</v>
      </c>
      <c r="J155" s="72">
        <v>828.35535041002458</v>
      </c>
      <c r="K155" s="72">
        <f t="shared" si="91"/>
        <v>1029.5484427277556</v>
      </c>
      <c r="L155" s="72">
        <f t="shared" si="91"/>
        <v>1230.7415350454867</v>
      </c>
      <c r="M155" s="72">
        <f t="shared" si="91"/>
        <v>1431.9346273632177</v>
      </c>
      <c r="N155" s="72">
        <f t="shared" si="91"/>
        <v>1633.1277196809488</v>
      </c>
      <c r="O155" s="72">
        <f t="shared" si="91"/>
        <v>1834.3208119986798</v>
      </c>
      <c r="P155" s="72">
        <f t="shared" si="91"/>
        <v>2126.1178148698759</v>
      </c>
      <c r="Q155" s="72">
        <f t="shared" si="91"/>
        <v>2461.0763030785774</v>
      </c>
      <c r="R155" s="72">
        <f t="shared" si="91"/>
        <v>2834.7243380159994</v>
      </c>
      <c r="S155" s="72">
        <f t="shared" si="91"/>
        <v>3208.3723729534213</v>
      </c>
      <c r="T155" s="72">
        <f t="shared" si="91"/>
        <v>3582.0204078908432</v>
      </c>
      <c r="U155" s="72">
        <f t="shared" si="91"/>
        <v>3955.6684428282651</v>
      </c>
      <c r="V155" s="72">
        <f t="shared" si="92"/>
        <v>2179.6673472385914</v>
      </c>
      <c r="W155" s="98"/>
    </row>
    <row r="156" spans="8:27" x14ac:dyDescent="0.3">
      <c r="H156" s="129"/>
      <c r="I156" s="97">
        <v>1725</v>
      </c>
      <c r="J156" s="72">
        <v>12.875771923443256</v>
      </c>
      <c r="K156" s="72">
        <f t="shared" si="91"/>
        <v>16.09471490430407</v>
      </c>
      <c r="L156" s="72">
        <f t="shared" si="91"/>
        <v>19.313657885164883</v>
      </c>
      <c r="M156" s="72">
        <f t="shared" si="91"/>
        <v>22.532600866025696</v>
      </c>
      <c r="N156" s="72">
        <f t="shared" si="91"/>
        <v>25.751543846886509</v>
      </c>
      <c r="O156" s="72">
        <f t="shared" si="91"/>
        <v>28.970486827747322</v>
      </c>
      <c r="P156" s="72">
        <f t="shared" si="91"/>
        <v>39.794257854654269</v>
      </c>
      <c r="Q156" s="72">
        <f t="shared" si="91"/>
        <v>52.441022881643875</v>
      </c>
      <c r="R156" s="72">
        <f t="shared" si="91"/>
        <v>66.536645015284861</v>
      </c>
      <c r="S156" s="72">
        <f t="shared" si="91"/>
        <v>80.632267148925848</v>
      </c>
      <c r="T156" s="72">
        <f t="shared" si="91"/>
        <v>94.727889282566835</v>
      </c>
      <c r="U156" s="72">
        <f t="shared" si="91"/>
        <v>108.82351141620782</v>
      </c>
      <c r="V156" s="72">
        <f t="shared" si="92"/>
        <v>47.374530821071268</v>
      </c>
      <c r="W156" s="98"/>
    </row>
    <row r="157" spans="8:27" x14ac:dyDescent="0.3">
      <c r="H157" s="129"/>
      <c r="I157" s="97">
        <v>1730</v>
      </c>
      <c r="J157" s="72">
        <v>1273.790255384672</v>
      </c>
      <c r="K157" s="72">
        <f t="shared" si="91"/>
        <v>1584.9644396669389</v>
      </c>
      <c r="L157" s="72">
        <f t="shared" si="91"/>
        <v>1896.1386239492058</v>
      </c>
      <c r="M157" s="72">
        <f t="shared" si="91"/>
        <v>2207.3128082314724</v>
      </c>
      <c r="N157" s="72">
        <f t="shared" si="91"/>
        <v>2518.4869925137391</v>
      </c>
      <c r="O157" s="72">
        <f t="shared" si="91"/>
        <v>2829.6611767960057</v>
      </c>
      <c r="P157" s="72">
        <f t="shared" si="91"/>
        <v>3238.3764028676469</v>
      </c>
      <c r="Q157" s="72">
        <f t="shared" si="91"/>
        <v>3698.5593705956176</v>
      </c>
      <c r="R157" s="72">
        <f t="shared" si="91"/>
        <v>4218.4834273876959</v>
      </c>
      <c r="S157" s="72">
        <f t="shared" si="91"/>
        <v>4738.4074841797747</v>
      </c>
      <c r="T157" s="72">
        <f t="shared" si="91"/>
        <v>5258.3315409718534</v>
      </c>
      <c r="U157" s="72">
        <f t="shared" si="91"/>
        <v>5778.2555977639322</v>
      </c>
      <c r="V157" s="72">
        <f t="shared" si="92"/>
        <v>3270.0640100257133</v>
      </c>
      <c r="W157" s="98"/>
    </row>
    <row r="158" spans="8:27" x14ac:dyDescent="0.3">
      <c r="H158" s="129"/>
      <c r="I158" s="68" t="s">
        <v>77</v>
      </c>
      <c r="J158" s="78">
        <f>SUM(J152:J157)</f>
        <v>2741.3336348772546</v>
      </c>
      <c r="K158" s="78">
        <f t="shared" ref="K158:V158" si="93">SUM(K152:K157)</f>
        <v>3398.8493486248481</v>
      </c>
      <c r="L158" s="78">
        <f t="shared" si="93"/>
        <v>4056.3650623724411</v>
      </c>
      <c r="M158" s="78">
        <f t="shared" si="93"/>
        <v>4713.8807761200342</v>
      </c>
      <c r="N158" s="78">
        <f t="shared" si="93"/>
        <v>5371.3964898676268</v>
      </c>
      <c r="O158" s="78">
        <f t="shared" si="93"/>
        <v>6028.9122036152203</v>
      </c>
      <c r="P158" s="78">
        <f t="shared" si="93"/>
        <v>6967.9262753248931</v>
      </c>
      <c r="Q158" s="78">
        <f t="shared" si="93"/>
        <v>8050.2706839453804</v>
      </c>
      <c r="R158" s="78">
        <f t="shared" si="93"/>
        <v>9267.0867157958673</v>
      </c>
      <c r="S158" s="78">
        <f t="shared" si="93"/>
        <v>10483.902747646354</v>
      </c>
      <c r="T158" s="78">
        <f t="shared" si="93"/>
        <v>11700.718779496841</v>
      </c>
      <c r="U158" s="78">
        <f t="shared" si="93"/>
        <v>12917.534811347328</v>
      </c>
      <c r="V158" s="78">
        <f t="shared" si="93"/>
        <v>7141.5147940861752</v>
      </c>
      <c r="W158" s="98"/>
    </row>
    <row r="159" spans="8:27" x14ac:dyDescent="0.3">
      <c r="H159" s="120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1"/>
      <c r="Z159" s="64" t="s">
        <v>145</v>
      </c>
      <c r="AA159" s="64" t="s">
        <v>146</v>
      </c>
    </row>
    <row r="160" spans="8:27" x14ac:dyDescent="0.3">
      <c r="H160" s="129" t="s">
        <v>139</v>
      </c>
      <c r="I160" s="97">
        <v>1715</v>
      </c>
      <c r="J160" s="72">
        <f>J71*$AA160</f>
        <v>114.20443404884068</v>
      </c>
      <c r="K160" s="72">
        <f t="shared" ref="K160:U160" si="94">K71*$AA160</f>
        <v>114.20443404884068</v>
      </c>
      <c r="L160" s="72">
        <f t="shared" si="94"/>
        <v>114.20443404884068</v>
      </c>
      <c r="M160" s="72">
        <f t="shared" si="94"/>
        <v>114.20443404884068</v>
      </c>
      <c r="N160" s="72">
        <f t="shared" si="94"/>
        <v>114.20443404884068</v>
      </c>
      <c r="O160" s="72">
        <f t="shared" si="94"/>
        <v>183.62277827497266</v>
      </c>
      <c r="P160" s="72">
        <f t="shared" si="94"/>
        <v>220.79518940523883</v>
      </c>
      <c r="Q160" s="72">
        <f t="shared" si="94"/>
        <v>250.35757334151617</v>
      </c>
      <c r="R160" s="72">
        <f t="shared" si="94"/>
        <v>250.35757334151617</v>
      </c>
      <c r="S160" s="72">
        <f t="shared" si="94"/>
        <v>250.35757334151617</v>
      </c>
      <c r="T160" s="72">
        <f t="shared" si="94"/>
        <v>250.35757334151617</v>
      </c>
      <c r="U160" s="72">
        <f t="shared" si="94"/>
        <v>250.35757334151617</v>
      </c>
      <c r="V160" s="72">
        <f t="shared" ref="V160:V165" si="95">AVERAGE(J160:U160)</f>
        <v>185.60233371933296</v>
      </c>
      <c r="W160" s="72">
        <f>SUM(J160:U160)</f>
        <v>2227.2280046319956</v>
      </c>
      <c r="Z160" s="101">
        <f t="shared" ref="Z160:Z165" si="96">Z134</f>
        <v>0.02</v>
      </c>
      <c r="AA160" s="102">
        <f t="shared" ref="AA160:AA165" si="97">Z160/12</f>
        <v>1.6666666666666668E-3</v>
      </c>
    </row>
    <row r="161" spans="8:27" x14ac:dyDescent="0.3">
      <c r="H161" s="129"/>
      <c r="I161" s="97" t="s">
        <v>10</v>
      </c>
      <c r="J161" s="72">
        <f t="shared" ref="J161:U165" si="98">J72*$AA161</f>
        <v>15.104136434695263</v>
      </c>
      <c r="K161" s="72">
        <f t="shared" si="98"/>
        <v>15.104136434695263</v>
      </c>
      <c r="L161" s="72">
        <f t="shared" si="98"/>
        <v>15.104136434695263</v>
      </c>
      <c r="M161" s="72">
        <f t="shared" si="98"/>
        <v>15.104136434695263</v>
      </c>
      <c r="N161" s="72">
        <f t="shared" si="98"/>
        <v>15.104136434695263</v>
      </c>
      <c r="O161" s="72">
        <f t="shared" si="98"/>
        <v>24.15950660152097</v>
      </c>
      <c r="P161" s="72">
        <f t="shared" si="98"/>
        <v>28.745872757676299</v>
      </c>
      <c r="Q161" s="72">
        <f t="shared" si="98"/>
        <v>30.595772512426315</v>
      </c>
      <c r="R161" s="72">
        <f t="shared" si="98"/>
        <v>30.595772512426315</v>
      </c>
      <c r="S161" s="72">
        <f t="shared" si="98"/>
        <v>30.595772512426315</v>
      </c>
      <c r="T161" s="72">
        <f t="shared" si="98"/>
        <v>30.595772512426315</v>
      </c>
      <c r="U161" s="72">
        <f t="shared" si="98"/>
        <v>30.595772512426315</v>
      </c>
      <c r="V161" s="72">
        <f t="shared" si="95"/>
        <v>23.450410341233766</v>
      </c>
      <c r="W161" s="72">
        <f t="shared" ref="W161:W166" si="99">SUM(J161:U161)</f>
        <v>281.40492409480521</v>
      </c>
      <c r="Z161" s="101">
        <f t="shared" si="96"/>
        <v>2.5000000000000001E-2</v>
      </c>
      <c r="AA161" s="102">
        <f t="shared" si="97"/>
        <v>2.0833333333333333E-3</v>
      </c>
    </row>
    <row r="162" spans="8:27" x14ac:dyDescent="0.3">
      <c r="H162" s="129"/>
      <c r="I162" s="97" t="s">
        <v>11</v>
      </c>
      <c r="J162" s="72">
        <f t="shared" si="98"/>
        <v>12.620923683198539</v>
      </c>
      <c r="K162" s="72">
        <f t="shared" si="98"/>
        <v>12.620923683198539</v>
      </c>
      <c r="L162" s="72">
        <f t="shared" si="98"/>
        <v>12.620923683198539</v>
      </c>
      <c r="M162" s="72">
        <f t="shared" si="98"/>
        <v>12.620923683198539</v>
      </c>
      <c r="N162" s="72">
        <f t="shared" si="98"/>
        <v>12.620923683198539</v>
      </c>
      <c r="O162" s="72">
        <f t="shared" si="98"/>
        <v>19.895786863435724</v>
      </c>
      <c r="P162" s="72">
        <f t="shared" si="98"/>
        <v>25.015125493909572</v>
      </c>
      <c r="Q162" s="72">
        <f t="shared" si="98"/>
        <v>28.194972133402992</v>
      </c>
      <c r="R162" s="72">
        <f t="shared" si="98"/>
        <v>28.194972133402992</v>
      </c>
      <c r="S162" s="72">
        <f t="shared" si="98"/>
        <v>28.194972133402992</v>
      </c>
      <c r="T162" s="72">
        <f t="shared" si="98"/>
        <v>28.194972133402992</v>
      </c>
      <c r="U162" s="72">
        <f t="shared" si="98"/>
        <v>28.194972133402992</v>
      </c>
      <c r="V162" s="72">
        <f t="shared" si="95"/>
        <v>20.749199286696076</v>
      </c>
      <c r="W162" s="72">
        <f t="shared" si="99"/>
        <v>248.99039144035291</v>
      </c>
      <c r="Z162" s="101">
        <f t="shared" si="96"/>
        <v>0.05</v>
      </c>
      <c r="AA162" s="102">
        <f t="shared" si="97"/>
        <v>4.1666666666666666E-3</v>
      </c>
    </row>
    <row r="163" spans="8:27" x14ac:dyDescent="0.3">
      <c r="H163" s="129"/>
      <c r="I163" s="97">
        <v>1720</v>
      </c>
      <c r="J163" s="72">
        <f t="shared" si="98"/>
        <v>201.1930923177311</v>
      </c>
      <c r="K163" s="72">
        <f t="shared" si="98"/>
        <v>201.1930923177311</v>
      </c>
      <c r="L163" s="72">
        <f t="shared" si="98"/>
        <v>201.1930923177311</v>
      </c>
      <c r="M163" s="72">
        <f t="shared" si="98"/>
        <v>201.1930923177311</v>
      </c>
      <c r="N163" s="72">
        <f t="shared" si="98"/>
        <v>201.1930923177311</v>
      </c>
      <c r="O163" s="72">
        <f t="shared" si="98"/>
        <v>291.79700287119607</v>
      </c>
      <c r="P163" s="72">
        <f t="shared" si="98"/>
        <v>334.9584882087014</v>
      </c>
      <c r="Q163" s="72">
        <f t="shared" si="98"/>
        <v>373.64803493742187</v>
      </c>
      <c r="R163" s="72">
        <f t="shared" si="98"/>
        <v>373.64803493742187</v>
      </c>
      <c r="S163" s="72">
        <f t="shared" si="98"/>
        <v>373.64803493742187</v>
      </c>
      <c r="T163" s="72">
        <f t="shared" si="98"/>
        <v>373.64803493742187</v>
      </c>
      <c r="U163" s="72">
        <f t="shared" si="98"/>
        <v>373.64803493742187</v>
      </c>
      <c r="V163" s="72">
        <f t="shared" si="95"/>
        <v>291.74676061297185</v>
      </c>
      <c r="W163" s="72">
        <f t="shared" si="99"/>
        <v>3500.9611273556625</v>
      </c>
      <c r="Z163" s="101">
        <f t="shared" si="96"/>
        <v>1.6666666666666666E-2</v>
      </c>
      <c r="AA163" s="102">
        <f t="shared" si="97"/>
        <v>1.3888888888888889E-3</v>
      </c>
    </row>
    <row r="164" spans="8:27" x14ac:dyDescent="0.3">
      <c r="H164" s="129"/>
      <c r="I164" s="97">
        <v>1725</v>
      </c>
      <c r="J164" s="72">
        <f t="shared" si="98"/>
        <v>3.2189429808608141</v>
      </c>
      <c r="K164" s="72">
        <f t="shared" si="98"/>
        <v>3.2189429808608141</v>
      </c>
      <c r="L164" s="72">
        <f t="shared" si="98"/>
        <v>3.2189429808608141</v>
      </c>
      <c r="M164" s="72">
        <f t="shared" si="98"/>
        <v>3.2189429808608141</v>
      </c>
      <c r="N164" s="72">
        <f t="shared" si="98"/>
        <v>3.2189429808608141</v>
      </c>
      <c r="O164" s="72">
        <f t="shared" si="98"/>
        <v>10.823771026906945</v>
      </c>
      <c r="P164" s="72">
        <f t="shared" si="98"/>
        <v>12.646765026989609</v>
      </c>
      <c r="Q164" s="72">
        <f t="shared" si="98"/>
        <v>14.095622133640985</v>
      </c>
      <c r="R164" s="72">
        <f t="shared" si="98"/>
        <v>14.095622133640985</v>
      </c>
      <c r="S164" s="72">
        <f t="shared" si="98"/>
        <v>14.095622133640985</v>
      </c>
      <c r="T164" s="72">
        <f t="shared" si="98"/>
        <v>14.095622133640985</v>
      </c>
      <c r="U164" s="72">
        <f t="shared" si="98"/>
        <v>14.095622133640985</v>
      </c>
      <c r="V164" s="72">
        <f t="shared" si="95"/>
        <v>9.1702801355337957</v>
      </c>
      <c r="W164" s="72">
        <f t="shared" si="99"/>
        <v>110.04336162640556</v>
      </c>
      <c r="Z164" s="101">
        <f t="shared" si="96"/>
        <v>2.2222222222222223E-2</v>
      </c>
      <c r="AA164" s="102">
        <f t="shared" si="97"/>
        <v>1.8518518518518519E-3</v>
      </c>
    </row>
    <row r="165" spans="8:27" x14ac:dyDescent="0.3">
      <c r="H165" s="129"/>
      <c r="I165" s="97">
        <v>1730</v>
      </c>
      <c r="J165" s="72">
        <f t="shared" si="98"/>
        <v>311.17418428226688</v>
      </c>
      <c r="K165" s="72">
        <f t="shared" si="98"/>
        <v>311.17418428226688</v>
      </c>
      <c r="L165" s="72">
        <f t="shared" si="98"/>
        <v>311.17418428226688</v>
      </c>
      <c r="M165" s="72">
        <f t="shared" si="98"/>
        <v>311.17418428226688</v>
      </c>
      <c r="N165" s="72">
        <f t="shared" si="98"/>
        <v>311.17418428226688</v>
      </c>
      <c r="O165" s="72">
        <f t="shared" si="98"/>
        <v>408.71522607164138</v>
      </c>
      <c r="P165" s="72">
        <f t="shared" si="98"/>
        <v>460.18296772797078</v>
      </c>
      <c r="Q165" s="72">
        <f t="shared" si="98"/>
        <v>519.92405679207843</v>
      </c>
      <c r="R165" s="72">
        <f t="shared" si="98"/>
        <v>519.92405679207843</v>
      </c>
      <c r="S165" s="72">
        <f t="shared" si="98"/>
        <v>519.92405679207843</v>
      </c>
      <c r="T165" s="72">
        <f t="shared" si="98"/>
        <v>519.92405679207843</v>
      </c>
      <c r="U165" s="72">
        <f t="shared" si="98"/>
        <v>519.92405679207843</v>
      </c>
      <c r="V165" s="72">
        <f t="shared" si="95"/>
        <v>418.69911659761152</v>
      </c>
      <c r="W165" s="72">
        <f t="shared" si="99"/>
        <v>5024.3893991713385</v>
      </c>
      <c r="Z165" s="101">
        <f t="shared" si="96"/>
        <v>2.2222222222222223E-2</v>
      </c>
      <c r="AA165" s="102">
        <f t="shared" si="97"/>
        <v>1.8518518518518519E-3</v>
      </c>
    </row>
    <row r="166" spans="8:27" x14ac:dyDescent="0.3">
      <c r="H166" s="129"/>
      <c r="I166" s="68" t="s">
        <v>77</v>
      </c>
      <c r="J166" s="78">
        <f>SUM(J160:J165)</f>
        <v>657.51571374759328</v>
      </c>
      <c r="K166" s="78">
        <f t="shared" ref="K166:V166" si="100">SUM(K160:K165)</f>
        <v>657.51571374759328</v>
      </c>
      <c r="L166" s="78">
        <f t="shared" si="100"/>
        <v>657.51571374759328</v>
      </c>
      <c r="M166" s="78">
        <f t="shared" si="100"/>
        <v>657.51571374759328</v>
      </c>
      <c r="N166" s="78">
        <f t="shared" si="100"/>
        <v>657.51571374759328</v>
      </c>
      <c r="O166" s="78">
        <f t="shared" si="100"/>
        <v>939.01407170967366</v>
      </c>
      <c r="P166" s="78">
        <f t="shared" si="100"/>
        <v>1082.3444086204863</v>
      </c>
      <c r="Q166" s="78">
        <f t="shared" si="100"/>
        <v>1216.8160318504868</v>
      </c>
      <c r="R166" s="78">
        <f t="shared" si="100"/>
        <v>1216.8160318504868</v>
      </c>
      <c r="S166" s="78">
        <f t="shared" si="100"/>
        <v>1216.8160318504868</v>
      </c>
      <c r="T166" s="78">
        <f t="shared" si="100"/>
        <v>1216.8160318504868</v>
      </c>
      <c r="U166" s="78">
        <f t="shared" si="100"/>
        <v>1216.8160318504868</v>
      </c>
      <c r="V166" s="78">
        <f t="shared" si="100"/>
        <v>949.41810069337998</v>
      </c>
      <c r="W166" s="78">
        <f t="shared" si="99"/>
        <v>11393.017208320562</v>
      </c>
    </row>
    <row r="167" spans="8:27" x14ac:dyDescent="0.3">
      <c r="H167" s="120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1"/>
    </row>
    <row r="168" spans="8:27" x14ac:dyDescent="0.3">
      <c r="H168" s="129" t="s">
        <v>140</v>
      </c>
      <c r="I168" s="97">
        <v>1715</v>
      </c>
      <c r="J168" s="72">
        <f>J152+J160</f>
        <v>616.07265051428158</v>
      </c>
      <c r="K168" s="72">
        <f t="shared" ref="K168:U168" si="101">K152+K160</f>
        <v>730.27708456312223</v>
      </c>
      <c r="L168" s="72">
        <f t="shared" si="101"/>
        <v>844.48151861196288</v>
      </c>
      <c r="M168" s="72">
        <f t="shared" si="101"/>
        <v>958.68595266080354</v>
      </c>
      <c r="N168" s="72">
        <f t="shared" si="101"/>
        <v>1072.8903867096442</v>
      </c>
      <c r="O168" s="72">
        <f t="shared" si="101"/>
        <v>1256.5131649846169</v>
      </c>
      <c r="P168" s="72">
        <f t="shared" si="101"/>
        <v>1477.3083543898556</v>
      </c>
      <c r="Q168" s="72">
        <f t="shared" si="101"/>
        <v>1727.6659277313718</v>
      </c>
      <c r="R168" s="72">
        <f t="shared" si="101"/>
        <v>1978.0235010728879</v>
      </c>
      <c r="S168" s="72">
        <f t="shared" si="101"/>
        <v>2228.3810744144039</v>
      </c>
      <c r="T168" s="72">
        <f t="shared" si="101"/>
        <v>2478.7386477559203</v>
      </c>
      <c r="U168" s="72">
        <f t="shared" si="101"/>
        <v>2729.0962210974367</v>
      </c>
      <c r="V168" s="72">
        <f t="shared" ref="V168:V173" si="102">AVERAGE(J168:U168)</f>
        <v>1508.1778737088589</v>
      </c>
      <c r="W168" s="98"/>
    </row>
    <row r="169" spans="8:27" x14ac:dyDescent="0.3">
      <c r="H169" s="129"/>
      <c r="I169" s="97" t="s">
        <v>10</v>
      </c>
      <c r="J169" s="72">
        <f t="shared" ref="J169:U173" si="103">J153+J161</f>
        <v>84.813818818772191</v>
      </c>
      <c r="K169" s="72">
        <f t="shared" si="103"/>
        <v>99.917955253467454</v>
      </c>
      <c r="L169" s="72">
        <f t="shared" si="103"/>
        <v>115.02209168816272</v>
      </c>
      <c r="M169" s="72">
        <f t="shared" si="103"/>
        <v>130.12622812285798</v>
      </c>
      <c r="N169" s="72">
        <f t="shared" si="103"/>
        <v>145.23036455755323</v>
      </c>
      <c r="O169" s="72">
        <f t="shared" si="103"/>
        <v>169.3898711590742</v>
      </c>
      <c r="P169" s="72">
        <f t="shared" si="103"/>
        <v>198.1357439167505</v>
      </c>
      <c r="Q169" s="72">
        <f t="shared" si="103"/>
        <v>228.73151642917682</v>
      </c>
      <c r="R169" s="72">
        <f t="shared" si="103"/>
        <v>259.32728894160311</v>
      </c>
      <c r="S169" s="72">
        <f t="shared" si="103"/>
        <v>289.92306145402944</v>
      </c>
      <c r="T169" s="72">
        <f t="shared" si="103"/>
        <v>320.51883396645576</v>
      </c>
      <c r="U169" s="72">
        <f t="shared" si="103"/>
        <v>351.11460647888208</v>
      </c>
      <c r="V169" s="72">
        <f t="shared" si="102"/>
        <v>199.35428173223215</v>
      </c>
      <c r="W169" s="98"/>
    </row>
    <row r="170" spans="8:27" x14ac:dyDescent="0.3">
      <c r="H170" s="129"/>
      <c r="I170" s="97" t="s">
        <v>11</v>
      </c>
      <c r="J170" s="72">
        <f t="shared" si="103"/>
        <v>67.35528199279527</v>
      </c>
      <c r="K170" s="72">
        <f t="shared" si="103"/>
        <v>79.97620567599381</v>
      </c>
      <c r="L170" s="72">
        <f t="shared" si="103"/>
        <v>92.597129359192351</v>
      </c>
      <c r="M170" s="72">
        <f t="shared" si="103"/>
        <v>105.21805304239089</v>
      </c>
      <c r="N170" s="72">
        <f t="shared" si="103"/>
        <v>117.83897672558943</v>
      </c>
      <c r="O170" s="72">
        <f t="shared" si="103"/>
        <v>137.73476358902516</v>
      </c>
      <c r="P170" s="72">
        <f t="shared" si="103"/>
        <v>162.74988908293474</v>
      </c>
      <c r="Q170" s="72">
        <f t="shared" si="103"/>
        <v>190.94486121633773</v>
      </c>
      <c r="R170" s="72">
        <f t="shared" si="103"/>
        <v>219.13983334974071</v>
      </c>
      <c r="S170" s="72">
        <f t="shared" si="103"/>
        <v>247.3348054831437</v>
      </c>
      <c r="T170" s="72">
        <f t="shared" si="103"/>
        <v>275.52977761654671</v>
      </c>
      <c r="U170" s="72">
        <f t="shared" si="103"/>
        <v>303.72474974994969</v>
      </c>
      <c r="V170" s="72">
        <f t="shared" si="102"/>
        <v>166.67869390697004</v>
      </c>
      <c r="W170" s="98"/>
    </row>
    <row r="171" spans="8:27" x14ac:dyDescent="0.3">
      <c r="H171" s="129"/>
      <c r="I171" s="97">
        <v>1720</v>
      </c>
      <c r="J171" s="72">
        <f t="shared" si="103"/>
        <v>1029.5484427277556</v>
      </c>
      <c r="K171" s="72">
        <f t="shared" si="103"/>
        <v>1230.7415350454867</v>
      </c>
      <c r="L171" s="72">
        <f t="shared" si="103"/>
        <v>1431.9346273632177</v>
      </c>
      <c r="M171" s="72">
        <f t="shared" si="103"/>
        <v>1633.1277196809488</v>
      </c>
      <c r="N171" s="72">
        <f t="shared" si="103"/>
        <v>1834.3208119986798</v>
      </c>
      <c r="O171" s="72">
        <f t="shared" si="103"/>
        <v>2126.1178148698759</v>
      </c>
      <c r="P171" s="72">
        <f t="shared" si="103"/>
        <v>2461.0763030785774</v>
      </c>
      <c r="Q171" s="72">
        <f t="shared" si="103"/>
        <v>2834.7243380159994</v>
      </c>
      <c r="R171" s="72">
        <f t="shared" si="103"/>
        <v>3208.3723729534213</v>
      </c>
      <c r="S171" s="72">
        <f t="shared" si="103"/>
        <v>3582.0204078908432</v>
      </c>
      <c r="T171" s="72">
        <f t="shared" si="103"/>
        <v>3955.6684428282651</v>
      </c>
      <c r="U171" s="72">
        <f t="shared" si="103"/>
        <v>4329.3164777656866</v>
      </c>
      <c r="V171" s="72">
        <f t="shared" si="102"/>
        <v>2471.4141078515631</v>
      </c>
      <c r="W171" s="98"/>
    </row>
    <row r="172" spans="8:27" x14ac:dyDescent="0.3">
      <c r="H172" s="129"/>
      <c r="I172" s="97">
        <v>1725</v>
      </c>
      <c r="J172" s="72">
        <f t="shared" si="103"/>
        <v>16.09471490430407</v>
      </c>
      <c r="K172" s="72">
        <f t="shared" si="103"/>
        <v>19.313657885164883</v>
      </c>
      <c r="L172" s="72">
        <f t="shared" si="103"/>
        <v>22.532600866025696</v>
      </c>
      <c r="M172" s="72">
        <f t="shared" si="103"/>
        <v>25.751543846886509</v>
      </c>
      <c r="N172" s="72">
        <f t="shared" si="103"/>
        <v>28.970486827747322</v>
      </c>
      <c r="O172" s="72">
        <f t="shared" si="103"/>
        <v>39.794257854654269</v>
      </c>
      <c r="P172" s="72">
        <f t="shared" si="103"/>
        <v>52.441022881643875</v>
      </c>
      <c r="Q172" s="72">
        <f t="shared" si="103"/>
        <v>66.536645015284861</v>
      </c>
      <c r="R172" s="72">
        <f t="shared" si="103"/>
        <v>80.632267148925848</v>
      </c>
      <c r="S172" s="72">
        <f t="shared" si="103"/>
        <v>94.727889282566835</v>
      </c>
      <c r="T172" s="72">
        <f t="shared" si="103"/>
        <v>108.82351141620782</v>
      </c>
      <c r="U172" s="72">
        <f t="shared" si="103"/>
        <v>122.91913354984881</v>
      </c>
      <c r="V172" s="72">
        <f t="shared" si="102"/>
        <v>56.544810956605062</v>
      </c>
      <c r="W172" s="98"/>
    </row>
    <row r="173" spans="8:27" x14ac:dyDescent="0.3">
      <c r="H173" s="129"/>
      <c r="I173" s="97">
        <v>1730</v>
      </c>
      <c r="J173" s="72">
        <f t="shared" si="103"/>
        <v>1584.9644396669389</v>
      </c>
      <c r="K173" s="72">
        <f t="shared" si="103"/>
        <v>1896.1386239492058</v>
      </c>
      <c r="L173" s="72">
        <f t="shared" si="103"/>
        <v>2207.3128082314724</v>
      </c>
      <c r="M173" s="72">
        <f t="shared" si="103"/>
        <v>2518.4869925137391</v>
      </c>
      <c r="N173" s="72">
        <f t="shared" si="103"/>
        <v>2829.6611767960057</v>
      </c>
      <c r="O173" s="72">
        <f t="shared" si="103"/>
        <v>3238.3764028676469</v>
      </c>
      <c r="P173" s="72">
        <f t="shared" si="103"/>
        <v>3698.5593705956176</v>
      </c>
      <c r="Q173" s="72">
        <f t="shared" si="103"/>
        <v>4218.4834273876959</v>
      </c>
      <c r="R173" s="72">
        <f t="shared" si="103"/>
        <v>4738.4074841797747</v>
      </c>
      <c r="S173" s="72">
        <f t="shared" si="103"/>
        <v>5258.3315409718534</v>
      </c>
      <c r="T173" s="72">
        <f t="shared" si="103"/>
        <v>5778.2555977639322</v>
      </c>
      <c r="U173" s="72">
        <f t="shared" si="103"/>
        <v>6298.179654556011</v>
      </c>
      <c r="V173" s="72">
        <f t="shared" si="102"/>
        <v>3688.7631266233243</v>
      </c>
      <c r="W173" s="98"/>
    </row>
    <row r="174" spans="8:27" x14ac:dyDescent="0.3">
      <c r="H174" s="129"/>
      <c r="I174" s="68" t="s">
        <v>77</v>
      </c>
      <c r="J174" s="78">
        <f>SUM(J168:J173)</f>
        <v>3398.8493486248481</v>
      </c>
      <c r="K174" s="78">
        <f t="shared" ref="K174:V174" si="104">SUM(K168:K173)</f>
        <v>4056.3650623724411</v>
      </c>
      <c r="L174" s="78">
        <f t="shared" si="104"/>
        <v>4713.8807761200342</v>
      </c>
      <c r="M174" s="78">
        <f t="shared" si="104"/>
        <v>5371.3964898676268</v>
      </c>
      <c r="N174" s="78">
        <f t="shared" si="104"/>
        <v>6028.9122036152203</v>
      </c>
      <c r="O174" s="78">
        <f t="shared" si="104"/>
        <v>6967.9262753248931</v>
      </c>
      <c r="P174" s="78">
        <f t="shared" si="104"/>
        <v>8050.2706839453804</v>
      </c>
      <c r="Q174" s="78">
        <f t="shared" si="104"/>
        <v>9267.0867157958673</v>
      </c>
      <c r="R174" s="78">
        <f t="shared" si="104"/>
        <v>10483.902747646354</v>
      </c>
      <c r="S174" s="78">
        <f t="shared" si="104"/>
        <v>11700.718779496841</v>
      </c>
      <c r="T174" s="78">
        <f t="shared" si="104"/>
        <v>12917.534811347328</v>
      </c>
      <c r="U174" s="78">
        <f t="shared" si="104"/>
        <v>14134.350843197815</v>
      </c>
      <c r="V174" s="78">
        <f t="shared" si="104"/>
        <v>8090.932894779553</v>
      </c>
      <c r="W174" s="98"/>
    </row>
    <row r="177" spans="8:27" x14ac:dyDescent="0.3">
      <c r="H177" s="120"/>
      <c r="I177" s="121"/>
      <c r="J177" s="72" t="s">
        <v>98</v>
      </c>
      <c r="K177" s="72" t="s">
        <v>99</v>
      </c>
      <c r="L177" s="72" t="s">
        <v>100</v>
      </c>
      <c r="M177" s="72" t="s">
        <v>101</v>
      </c>
      <c r="N177" s="72" t="s">
        <v>102</v>
      </c>
      <c r="O177" s="72" t="s">
        <v>103</v>
      </c>
      <c r="P177" s="72" t="s">
        <v>104</v>
      </c>
      <c r="Q177" s="72" t="s">
        <v>105</v>
      </c>
      <c r="R177" s="72" t="s">
        <v>106</v>
      </c>
      <c r="S177" s="72" t="s">
        <v>107</v>
      </c>
      <c r="T177" s="72" t="s">
        <v>108</v>
      </c>
      <c r="U177" s="72" t="s">
        <v>109</v>
      </c>
      <c r="V177" s="72" t="s">
        <v>110</v>
      </c>
      <c r="W177" s="96" t="s">
        <v>77</v>
      </c>
    </row>
    <row r="178" spans="8:27" x14ac:dyDescent="0.3">
      <c r="H178" s="129" t="s">
        <v>141</v>
      </c>
      <c r="I178" s="97">
        <v>1908</v>
      </c>
      <c r="J178" s="72">
        <v>0</v>
      </c>
      <c r="K178" s="72">
        <f>J194</f>
        <v>0</v>
      </c>
      <c r="L178" s="72">
        <f t="shared" ref="L178:U178" si="105">K194</f>
        <v>0</v>
      </c>
      <c r="M178" s="72">
        <f t="shared" si="105"/>
        <v>0</v>
      </c>
      <c r="N178" s="72">
        <f t="shared" si="105"/>
        <v>0</v>
      </c>
      <c r="O178" s="72">
        <f t="shared" si="105"/>
        <v>0</v>
      </c>
      <c r="P178" s="72">
        <f t="shared" si="105"/>
        <v>0</v>
      </c>
      <c r="Q178" s="72">
        <f t="shared" si="105"/>
        <v>0</v>
      </c>
      <c r="R178" s="72">
        <f t="shared" si="105"/>
        <v>0</v>
      </c>
      <c r="S178" s="72">
        <f t="shared" si="105"/>
        <v>0</v>
      </c>
      <c r="T178" s="72">
        <f t="shared" si="105"/>
        <v>0</v>
      </c>
      <c r="U178" s="72">
        <f t="shared" si="105"/>
        <v>8.3333333333333339</v>
      </c>
      <c r="V178" s="72">
        <f>AVERAGE(J178:U178)</f>
        <v>0.69444444444444453</v>
      </c>
      <c r="W178" s="98"/>
    </row>
    <row r="179" spans="8:27" x14ac:dyDescent="0.3">
      <c r="H179" s="129"/>
      <c r="I179" s="97">
        <v>1915</v>
      </c>
      <c r="J179" s="72">
        <v>0</v>
      </c>
      <c r="K179" s="72">
        <f t="shared" ref="K179:U180" si="106">J195</f>
        <v>0</v>
      </c>
      <c r="L179" s="72">
        <f t="shared" si="106"/>
        <v>0</v>
      </c>
      <c r="M179" s="72">
        <f t="shared" si="106"/>
        <v>0</v>
      </c>
      <c r="N179" s="72">
        <f t="shared" si="106"/>
        <v>0</v>
      </c>
      <c r="O179" s="72">
        <f t="shared" si="106"/>
        <v>0</v>
      </c>
      <c r="P179" s="72">
        <f t="shared" si="106"/>
        <v>0</v>
      </c>
      <c r="Q179" s="72">
        <f t="shared" si="106"/>
        <v>0.33333333333333331</v>
      </c>
      <c r="R179" s="72">
        <f t="shared" si="106"/>
        <v>0.66666666666666663</v>
      </c>
      <c r="S179" s="72">
        <f t="shared" si="106"/>
        <v>1</v>
      </c>
      <c r="T179" s="72">
        <f t="shared" si="106"/>
        <v>1.3333333333333333</v>
      </c>
      <c r="U179" s="72">
        <f t="shared" si="106"/>
        <v>1.6666666666666665</v>
      </c>
      <c r="V179" s="72">
        <f t="shared" ref="V179:V180" si="107">AVERAGE(J179:U179)</f>
        <v>0.41666666666666669</v>
      </c>
      <c r="W179" s="98"/>
    </row>
    <row r="180" spans="8:27" x14ac:dyDescent="0.3">
      <c r="H180" s="129"/>
      <c r="I180" s="97">
        <v>1930</v>
      </c>
      <c r="J180" s="72">
        <v>22</v>
      </c>
      <c r="K180" s="72">
        <f t="shared" si="106"/>
        <v>25.666666666666668</v>
      </c>
      <c r="L180" s="72">
        <f t="shared" si="106"/>
        <v>30.166666666666668</v>
      </c>
      <c r="M180" s="72">
        <f t="shared" si="106"/>
        <v>34.666666666666671</v>
      </c>
      <c r="N180" s="72">
        <f t="shared" si="106"/>
        <v>39.166666666666671</v>
      </c>
      <c r="O180" s="72">
        <f t="shared" si="106"/>
        <v>43.666666666666671</v>
      </c>
      <c r="P180" s="72">
        <f t="shared" si="106"/>
        <v>48.166666666666671</v>
      </c>
      <c r="Q180" s="72">
        <f t="shared" si="106"/>
        <v>52.666666666666671</v>
      </c>
      <c r="R180" s="72">
        <f t="shared" si="106"/>
        <v>57.166666666666671</v>
      </c>
      <c r="S180" s="72">
        <f t="shared" si="106"/>
        <v>61.666666666666671</v>
      </c>
      <c r="T180" s="72">
        <f t="shared" si="106"/>
        <v>66.166666666666671</v>
      </c>
      <c r="U180" s="72">
        <f t="shared" si="106"/>
        <v>70.666666666666671</v>
      </c>
      <c r="V180" s="72">
        <f t="shared" si="107"/>
        <v>45.986111111111121</v>
      </c>
      <c r="W180" s="98"/>
    </row>
    <row r="181" spans="8:27" x14ac:dyDescent="0.3">
      <c r="H181" s="129"/>
      <c r="I181" s="97">
        <v>1611</v>
      </c>
      <c r="J181" s="72">
        <v>0</v>
      </c>
      <c r="K181" s="72">
        <f t="shared" ref="K181" si="108">J197</f>
        <v>0</v>
      </c>
      <c r="L181" s="72">
        <f t="shared" ref="L181" si="109">K197</f>
        <v>8.3333333333333339</v>
      </c>
      <c r="M181" s="72">
        <f t="shared" ref="M181" si="110">L197</f>
        <v>16.666666666666668</v>
      </c>
      <c r="N181" s="72">
        <f t="shared" ref="N181" si="111">M197</f>
        <v>25</v>
      </c>
      <c r="O181" s="72">
        <f t="shared" ref="O181" si="112">N197</f>
        <v>33.333333333333336</v>
      </c>
      <c r="P181" s="72">
        <f t="shared" ref="P181" si="113">O197</f>
        <v>41.666666666666671</v>
      </c>
      <c r="Q181" s="72">
        <f t="shared" ref="Q181" si="114">P197</f>
        <v>50.000000000000007</v>
      </c>
      <c r="R181" s="72">
        <f t="shared" ref="R181" si="115">Q197</f>
        <v>58.333333333333343</v>
      </c>
      <c r="S181" s="72">
        <f t="shared" ref="S181" si="116">R197</f>
        <v>66.666666666666671</v>
      </c>
      <c r="T181" s="72">
        <f t="shared" ref="T181" si="117">S197</f>
        <v>75</v>
      </c>
      <c r="U181" s="72">
        <f t="shared" ref="U181" si="118">T197</f>
        <v>83.333333333333329</v>
      </c>
      <c r="V181" s="72">
        <f t="shared" ref="V181" si="119">AVERAGE(J181:U181)</f>
        <v>38.19444444444445</v>
      </c>
      <c r="W181" s="98"/>
    </row>
    <row r="182" spans="8:27" x14ac:dyDescent="0.3">
      <c r="H182" s="129"/>
      <c r="I182" s="97"/>
      <c r="J182" s="72">
        <v>0</v>
      </c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98"/>
    </row>
    <row r="183" spans="8:27" x14ac:dyDescent="0.3">
      <c r="H183" s="129"/>
      <c r="I183" s="97"/>
      <c r="J183" s="72">
        <v>0</v>
      </c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98"/>
    </row>
    <row r="184" spans="8:27" x14ac:dyDescent="0.3">
      <c r="H184" s="129"/>
      <c r="I184" s="68" t="s">
        <v>77</v>
      </c>
      <c r="J184" s="78">
        <f>SUM(J178:J183)</f>
        <v>22</v>
      </c>
      <c r="K184" s="78">
        <f t="shared" ref="K184:V184" si="120">SUM(K178:K183)</f>
        <v>25.666666666666668</v>
      </c>
      <c r="L184" s="78">
        <f t="shared" si="120"/>
        <v>38.5</v>
      </c>
      <c r="M184" s="78">
        <f t="shared" si="120"/>
        <v>51.333333333333343</v>
      </c>
      <c r="N184" s="78">
        <f t="shared" si="120"/>
        <v>64.166666666666671</v>
      </c>
      <c r="O184" s="78">
        <f t="shared" si="120"/>
        <v>77</v>
      </c>
      <c r="P184" s="78">
        <f t="shared" si="120"/>
        <v>89.833333333333343</v>
      </c>
      <c r="Q184" s="78">
        <f t="shared" si="120"/>
        <v>103.00000000000001</v>
      </c>
      <c r="R184" s="78">
        <f t="shared" si="120"/>
        <v>116.16666666666669</v>
      </c>
      <c r="S184" s="78">
        <f t="shared" si="120"/>
        <v>129.33333333333334</v>
      </c>
      <c r="T184" s="78">
        <f t="shared" si="120"/>
        <v>142.5</v>
      </c>
      <c r="U184" s="78">
        <f t="shared" si="120"/>
        <v>164</v>
      </c>
      <c r="V184" s="78">
        <f t="shared" si="120"/>
        <v>85.291666666666686</v>
      </c>
      <c r="W184" s="98"/>
    </row>
    <row r="185" spans="8:27" x14ac:dyDescent="0.3">
      <c r="H185" s="120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1"/>
      <c r="Z185" s="64" t="s">
        <v>145</v>
      </c>
      <c r="AA185" s="64" t="s">
        <v>146</v>
      </c>
    </row>
    <row r="186" spans="8:27" x14ac:dyDescent="0.3">
      <c r="H186" s="129" t="s">
        <v>142</v>
      </c>
      <c r="I186" s="97">
        <v>1908</v>
      </c>
      <c r="J186" s="72">
        <f>J97*$AA186</f>
        <v>0</v>
      </c>
      <c r="K186" s="72">
        <f t="shared" ref="K186:U186" si="121">K97*$AA186</f>
        <v>0</v>
      </c>
      <c r="L186" s="72">
        <f t="shared" si="121"/>
        <v>0</v>
      </c>
      <c r="M186" s="72">
        <f t="shared" si="121"/>
        <v>0</v>
      </c>
      <c r="N186" s="72">
        <f t="shared" si="121"/>
        <v>0</v>
      </c>
      <c r="O186" s="72">
        <f t="shared" si="121"/>
        <v>0</v>
      </c>
      <c r="P186" s="72">
        <f t="shared" si="121"/>
        <v>0</v>
      </c>
      <c r="Q186" s="72">
        <f t="shared" si="121"/>
        <v>0</v>
      </c>
      <c r="R186" s="72">
        <f t="shared" si="121"/>
        <v>0</v>
      </c>
      <c r="S186" s="72">
        <f t="shared" si="121"/>
        <v>0</v>
      </c>
      <c r="T186" s="72">
        <f t="shared" si="121"/>
        <v>8.3333333333333339</v>
      </c>
      <c r="U186" s="72">
        <f t="shared" si="121"/>
        <v>8.3333333333333339</v>
      </c>
      <c r="V186" s="72">
        <f t="shared" ref="V186:V188" si="122">AVERAGE(J186:U186)</f>
        <v>1.3888888888888891</v>
      </c>
      <c r="W186" s="72">
        <f>SUM(J186:U186)</f>
        <v>16.666666666666668</v>
      </c>
      <c r="Z186" s="101">
        <v>0.02</v>
      </c>
      <c r="AA186" s="102">
        <f>Z186/12</f>
        <v>1.6666666666666668E-3</v>
      </c>
    </row>
    <row r="187" spans="8:27" x14ac:dyDescent="0.3">
      <c r="H187" s="129"/>
      <c r="I187" s="97">
        <v>1915</v>
      </c>
      <c r="J187" s="72">
        <f t="shared" ref="J187:U189" si="123">J98*$AA187</f>
        <v>0</v>
      </c>
      <c r="K187" s="72">
        <f t="shared" si="123"/>
        <v>0</v>
      </c>
      <c r="L187" s="72">
        <f t="shared" si="123"/>
        <v>0</v>
      </c>
      <c r="M187" s="72">
        <f t="shared" si="123"/>
        <v>0</v>
      </c>
      <c r="N187" s="72">
        <f t="shared" si="123"/>
        <v>0</v>
      </c>
      <c r="O187" s="72">
        <f t="shared" si="123"/>
        <v>0</v>
      </c>
      <c r="P187" s="72">
        <f t="shared" si="123"/>
        <v>0.33333333333333331</v>
      </c>
      <c r="Q187" s="72">
        <f t="shared" si="123"/>
        <v>0.33333333333333331</v>
      </c>
      <c r="R187" s="72">
        <f t="shared" si="123"/>
        <v>0.33333333333333331</v>
      </c>
      <c r="S187" s="72">
        <f t="shared" si="123"/>
        <v>0.33333333333333331</v>
      </c>
      <c r="T187" s="72">
        <f t="shared" si="123"/>
        <v>0.33333333333333331</v>
      </c>
      <c r="U187" s="72">
        <f t="shared" si="123"/>
        <v>0.33333333333333331</v>
      </c>
      <c r="V187" s="72">
        <f t="shared" si="122"/>
        <v>0.16666666666666666</v>
      </c>
      <c r="W187" s="72">
        <f t="shared" ref="W187:W192" si="124">SUM(J187:U187)</f>
        <v>1.9999999999999998</v>
      </c>
      <c r="Z187" s="101">
        <v>0.1</v>
      </c>
      <c r="AA187" s="102">
        <f>Z187/12</f>
        <v>8.3333333333333332E-3</v>
      </c>
    </row>
    <row r="188" spans="8:27" x14ac:dyDescent="0.3">
      <c r="H188" s="129"/>
      <c r="I188" s="97">
        <v>1930</v>
      </c>
      <c r="J188" s="72">
        <f t="shared" si="123"/>
        <v>3.6666666666666665</v>
      </c>
      <c r="K188" s="72">
        <f t="shared" si="123"/>
        <v>4.5</v>
      </c>
      <c r="L188" s="72">
        <f t="shared" si="123"/>
        <v>4.5</v>
      </c>
      <c r="M188" s="72">
        <f t="shared" si="123"/>
        <v>4.5</v>
      </c>
      <c r="N188" s="72">
        <f t="shared" si="123"/>
        <v>4.5</v>
      </c>
      <c r="O188" s="72">
        <f t="shared" si="123"/>
        <v>4.5</v>
      </c>
      <c r="P188" s="72">
        <f t="shared" si="123"/>
        <v>4.5</v>
      </c>
      <c r="Q188" s="72">
        <f t="shared" si="123"/>
        <v>4.5</v>
      </c>
      <c r="R188" s="72">
        <f t="shared" si="123"/>
        <v>4.5</v>
      </c>
      <c r="S188" s="72">
        <f t="shared" si="123"/>
        <v>4.5</v>
      </c>
      <c r="T188" s="72">
        <f t="shared" si="123"/>
        <v>4.5</v>
      </c>
      <c r="U188" s="72">
        <f t="shared" si="123"/>
        <v>4.5</v>
      </c>
      <c r="V188" s="72">
        <f t="shared" si="122"/>
        <v>4.4305555555555554</v>
      </c>
      <c r="W188" s="72">
        <f t="shared" si="124"/>
        <v>53.166666666666664</v>
      </c>
      <c r="Z188" s="101">
        <v>0.2</v>
      </c>
      <c r="AA188" s="102">
        <f>Z188/12</f>
        <v>1.6666666666666666E-2</v>
      </c>
    </row>
    <row r="189" spans="8:27" x14ac:dyDescent="0.3">
      <c r="H189" s="129"/>
      <c r="I189" s="97">
        <v>1611</v>
      </c>
      <c r="J189" s="72">
        <f t="shared" si="123"/>
        <v>0</v>
      </c>
      <c r="K189" s="72">
        <f t="shared" si="123"/>
        <v>8.3333333333333339</v>
      </c>
      <c r="L189" s="72">
        <f t="shared" si="123"/>
        <v>8.3333333333333339</v>
      </c>
      <c r="M189" s="72">
        <f t="shared" si="123"/>
        <v>8.3333333333333339</v>
      </c>
      <c r="N189" s="72">
        <f t="shared" si="123"/>
        <v>8.3333333333333339</v>
      </c>
      <c r="O189" s="72">
        <f t="shared" si="123"/>
        <v>8.3333333333333339</v>
      </c>
      <c r="P189" s="72">
        <f t="shared" si="123"/>
        <v>8.3333333333333339</v>
      </c>
      <c r="Q189" s="72">
        <f t="shared" si="123"/>
        <v>8.3333333333333339</v>
      </c>
      <c r="R189" s="72">
        <f t="shared" si="123"/>
        <v>8.3333333333333339</v>
      </c>
      <c r="S189" s="72">
        <f t="shared" si="123"/>
        <v>8.3333333333333339</v>
      </c>
      <c r="T189" s="72">
        <f t="shared" si="123"/>
        <v>8.3333333333333339</v>
      </c>
      <c r="U189" s="72">
        <f t="shared" si="123"/>
        <v>8.3333333333333339</v>
      </c>
      <c r="V189" s="72">
        <f t="shared" ref="V189" si="125">AVERAGE(J189:U189)</f>
        <v>7.6388888888888884</v>
      </c>
      <c r="W189" s="72">
        <f t="shared" si="124"/>
        <v>91.666666666666657</v>
      </c>
      <c r="Z189" s="101">
        <f>+'2023 Combined'!$X$14</f>
        <v>0.2</v>
      </c>
      <c r="AA189" s="102">
        <f>Z189/12</f>
        <v>1.6666666666666666E-2</v>
      </c>
    </row>
    <row r="190" spans="8:27" x14ac:dyDescent="0.3">
      <c r="H190" s="129"/>
      <c r="I190" s="97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>
        <f t="shared" si="124"/>
        <v>0</v>
      </c>
    </row>
    <row r="191" spans="8:27" x14ac:dyDescent="0.3">
      <c r="H191" s="129"/>
      <c r="I191" s="97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>
        <f t="shared" si="124"/>
        <v>0</v>
      </c>
    </row>
    <row r="192" spans="8:27" x14ac:dyDescent="0.3">
      <c r="H192" s="129"/>
      <c r="I192" s="68" t="s">
        <v>77</v>
      </c>
      <c r="J192" s="78">
        <f>SUM(J186:J191)</f>
        <v>3.6666666666666665</v>
      </c>
      <c r="K192" s="78">
        <f t="shared" ref="K192:V192" si="126">SUM(K186:K191)</f>
        <v>12.833333333333334</v>
      </c>
      <c r="L192" s="78">
        <f t="shared" si="126"/>
        <v>12.833333333333334</v>
      </c>
      <c r="M192" s="78">
        <f t="shared" si="126"/>
        <v>12.833333333333334</v>
      </c>
      <c r="N192" s="78">
        <f t="shared" si="126"/>
        <v>12.833333333333334</v>
      </c>
      <c r="O192" s="78">
        <f t="shared" si="126"/>
        <v>12.833333333333334</v>
      </c>
      <c r="P192" s="78">
        <f t="shared" si="126"/>
        <v>13.166666666666668</v>
      </c>
      <c r="Q192" s="78">
        <f t="shared" si="126"/>
        <v>13.166666666666668</v>
      </c>
      <c r="R192" s="78">
        <f t="shared" si="126"/>
        <v>13.166666666666668</v>
      </c>
      <c r="S192" s="78">
        <f t="shared" si="126"/>
        <v>13.166666666666668</v>
      </c>
      <c r="T192" s="78">
        <f t="shared" si="126"/>
        <v>21.5</v>
      </c>
      <c r="U192" s="78">
        <f t="shared" si="126"/>
        <v>21.5</v>
      </c>
      <c r="V192" s="78">
        <f t="shared" si="126"/>
        <v>13.625</v>
      </c>
      <c r="W192" s="78">
        <f t="shared" si="124"/>
        <v>163.50000000000003</v>
      </c>
    </row>
    <row r="193" spans="8:23" x14ac:dyDescent="0.3">
      <c r="H193" s="120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1"/>
    </row>
    <row r="194" spans="8:23" x14ac:dyDescent="0.3">
      <c r="H194" s="129" t="s">
        <v>143</v>
      </c>
      <c r="I194" s="97">
        <v>1908</v>
      </c>
      <c r="J194" s="72">
        <f>J178+J186</f>
        <v>0</v>
      </c>
      <c r="K194" s="72">
        <f t="shared" ref="K194:U194" si="127">K178+K186</f>
        <v>0</v>
      </c>
      <c r="L194" s="72">
        <f t="shared" si="127"/>
        <v>0</v>
      </c>
      <c r="M194" s="72">
        <f t="shared" si="127"/>
        <v>0</v>
      </c>
      <c r="N194" s="72">
        <f t="shared" si="127"/>
        <v>0</v>
      </c>
      <c r="O194" s="72">
        <f t="shared" si="127"/>
        <v>0</v>
      </c>
      <c r="P194" s="72">
        <f t="shared" si="127"/>
        <v>0</v>
      </c>
      <c r="Q194" s="72">
        <f t="shared" si="127"/>
        <v>0</v>
      </c>
      <c r="R194" s="72">
        <f t="shared" si="127"/>
        <v>0</v>
      </c>
      <c r="S194" s="72">
        <f t="shared" si="127"/>
        <v>0</v>
      </c>
      <c r="T194" s="72">
        <f t="shared" si="127"/>
        <v>8.3333333333333339</v>
      </c>
      <c r="U194" s="72">
        <f t="shared" si="127"/>
        <v>16.666666666666668</v>
      </c>
      <c r="V194" s="72">
        <f t="shared" ref="V194:V196" si="128">AVERAGE(J194:U194)</f>
        <v>2.0833333333333335</v>
      </c>
      <c r="W194" s="98"/>
    </row>
    <row r="195" spans="8:23" x14ac:dyDescent="0.3">
      <c r="H195" s="129"/>
      <c r="I195" s="97">
        <v>1915</v>
      </c>
      <c r="J195" s="72">
        <f t="shared" ref="J195:U197" si="129">J179+J187</f>
        <v>0</v>
      </c>
      <c r="K195" s="72">
        <f t="shared" si="129"/>
        <v>0</v>
      </c>
      <c r="L195" s="72">
        <f t="shared" si="129"/>
        <v>0</v>
      </c>
      <c r="M195" s="72">
        <f t="shared" si="129"/>
        <v>0</v>
      </c>
      <c r="N195" s="72">
        <f t="shared" si="129"/>
        <v>0</v>
      </c>
      <c r="O195" s="72">
        <f t="shared" si="129"/>
        <v>0</v>
      </c>
      <c r="P195" s="72">
        <f t="shared" si="129"/>
        <v>0.33333333333333331</v>
      </c>
      <c r="Q195" s="72">
        <f t="shared" si="129"/>
        <v>0.66666666666666663</v>
      </c>
      <c r="R195" s="72">
        <f t="shared" si="129"/>
        <v>1</v>
      </c>
      <c r="S195" s="72">
        <f t="shared" si="129"/>
        <v>1.3333333333333333</v>
      </c>
      <c r="T195" s="72">
        <f t="shared" si="129"/>
        <v>1.6666666666666665</v>
      </c>
      <c r="U195" s="72">
        <f t="shared" si="129"/>
        <v>1.9999999999999998</v>
      </c>
      <c r="V195" s="72">
        <f t="shared" si="128"/>
        <v>0.58333333333333337</v>
      </c>
      <c r="W195" s="98"/>
    </row>
    <row r="196" spans="8:23" x14ac:dyDescent="0.3">
      <c r="H196" s="129"/>
      <c r="I196" s="97">
        <v>1930</v>
      </c>
      <c r="J196" s="72">
        <f t="shared" si="129"/>
        <v>25.666666666666668</v>
      </c>
      <c r="K196" s="72">
        <f t="shared" si="129"/>
        <v>30.166666666666668</v>
      </c>
      <c r="L196" s="72">
        <f t="shared" si="129"/>
        <v>34.666666666666671</v>
      </c>
      <c r="M196" s="72">
        <f t="shared" si="129"/>
        <v>39.166666666666671</v>
      </c>
      <c r="N196" s="72">
        <f t="shared" si="129"/>
        <v>43.666666666666671</v>
      </c>
      <c r="O196" s="72">
        <f t="shared" si="129"/>
        <v>48.166666666666671</v>
      </c>
      <c r="P196" s="72">
        <f t="shared" si="129"/>
        <v>52.666666666666671</v>
      </c>
      <c r="Q196" s="72">
        <f t="shared" si="129"/>
        <v>57.166666666666671</v>
      </c>
      <c r="R196" s="72">
        <f t="shared" si="129"/>
        <v>61.666666666666671</v>
      </c>
      <c r="S196" s="72">
        <f t="shared" si="129"/>
        <v>66.166666666666671</v>
      </c>
      <c r="T196" s="72">
        <f t="shared" si="129"/>
        <v>70.666666666666671</v>
      </c>
      <c r="U196" s="72">
        <f t="shared" si="129"/>
        <v>75.166666666666671</v>
      </c>
      <c r="V196" s="72">
        <f t="shared" si="128"/>
        <v>50.416666666666679</v>
      </c>
      <c r="W196" s="98"/>
    </row>
    <row r="197" spans="8:23" x14ac:dyDescent="0.3">
      <c r="H197" s="129"/>
      <c r="I197" s="97">
        <v>1611</v>
      </c>
      <c r="J197" s="72">
        <f t="shared" si="129"/>
        <v>0</v>
      </c>
      <c r="K197" s="72">
        <f t="shared" si="129"/>
        <v>8.3333333333333339</v>
      </c>
      <c r="L197" s="72">
        <f t="shared" si="129"/>
        <v>16.666666666666668</v>
      </c>
      <c r="M197" s="72">
        <f t="shared" si="129"/>
        <v>25</v>
      </c>
      <c r="N197" s="72">
        <f t="shared" si="129"/>
        <v>33.333333333333336</v>
      </c>
      <c r="O197" s="72">
        <f t="shared" si="129"/>
        <v>41.666666666666671</v>
      </c>
      <c r="P197" s="72">
        <f t="shared" si="129"/>
        <v>50.000000000000007</v>
      </c>
      <c r="Q197" s="72">
        <f t="shared" si="129"/>
        <v>58.333333333333343</v>
      </c>
      <c r="R197" s="72">
        <f t="shared" si="129"/>
        <v>66.666666666666671</v>
      </c>
      <c r="S197" s="72">
        <f t="shared" si="129"/>
        <v>75</v>
      </c>
      <c r="T197" s="72">
        <f t="shared" si="129"/>
        <v>83.333333333333329</v>
      </c>
      <c r="U197" s="72">
        <f t="shared" si="129"/>
        <v>91.666666666666657</v>
      </c>
      <c r="V197" s="72">
        <f t="shared" ref="V197" si="130">AVERAGE(J197:U197)</f>
        <v>45.833333333333336</v>
      </c>
      <c r="W197" s="98"/>
    </row>
    <row r="198" spans="8:23" x14ac:dyDescent="0.3">
      <c r="H198" s="129"/>
      <c r="I198" s="97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98"/>
    </row>
    <row r="199" spans="8:23" x14ac:dyDescent="0.3">
      <c r="H199" s="129"/>
      <c r="I199" s="97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98"/>
    </row>
    <row r="200" spans="8:23" x14ac:dyDescent="0.3">
      <c r="H200" s="129"/>
      <c r="I200" s="68" t="s">
        <v>77</v>
      </c>
      <c r="J200" s="78">
        <f>SUM(J194:J199)</f>
        <v>25.666666666666668</v>
      </c>
      <c r="K200" s="78">
        <f t="shared" ref="K200:V200" si="131">SUM(K194:K199)</f>
        <v>38.5</v>
      </c>
      <c r="L200" s="78">
        <f t="shared" si="131"/>
        <v>51.333333333333343</v>
      </c>
      <c r="M200" s="78">
        <f t="shared" si="131"/>
        <v>64.166666666666671</v>
      </c>
      <c r="N200" s="78">
        <f t="shared" si="131"/>
        <v>77</v>
      </c>
      <c r="O200" s="78">
        <f t="shared" si="131"/>
        <v>89.833333333333343</v>
      </c>
      <c r="P200" s="78">
        <f t="shared" si="131"/>
        <v>103.00000000000001</v>
      </c>
      <c r="Q200" s="78">
        <f t="shared" si="131"/>
        <v>116.16666666666669</v>
      </c>
      <c r="R200" s="78">
        <f t="shared" si="131"/>
        <v>129.33333333333334</v>
      </c>
      <c r="S200" s="78">
        <f t="shared" si="131"/>
        <v>142.5</v>
      </c>
      <c r="T200" s="78">
        <f t="shared" si="131"/>
        <v>164</v>
      </c>
      <c r="U200" s="78">
        <f t="shared" si="131"/>
        <v>185.5</v>
      </c>
      <c r="V200" s="78">
        <f t="shared" si="131"/>
        <v>98.916666666666686</v>
      </c>
      <c r="W200" s="98"/>
    </row>
    <row r="202" spans="8:23" x14ac:dyDescent="0.3">
      <c r="V202" s="93"/>
      <c r="W202" s="94"/>
    </row>
  </sheetData>
  <mergeCells count="52"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 Combined</vt:lpstr>
      <vt:lpstr>2022 Combined</vt:lpstr>
      <vt:lpstr>2022 LTPL</vt:lpstr>
      <vt:lpstr>2022 RCL</vt:lpstr>
      <vt:lpstr>2023 Combined</vt:lpstr>
      <vt:lpstr>2023 LTPL</vt:lpstr>
      <vt:lpstr>2023 RCL</vt:lpstr>
      <vt:lpstr>Calcuations,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Ma, Michelle</cp:lastModifiedBy>
  <dcterms:created xsi:type="dcterms:W3CDTF">2019-11-05T20:13:27Z</dcterms:created>
  <dcterms:modified xsi:type="dcterms:W3CDTF">2022-04-25T17:21:14Z</dcterms:modified>
</cp:coreProperties>
</file>