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RPortbl\TorysAtWork\STRUONG\"/>
    </mc:Choice>
  </mc:AlternateContent>
  <xr:revisionPtr revIDLastSave="0" documentId="13_ncr:1_{EA12949D-3398-4EC4-AAC5-5DEB6CB27122}" xr6:coauthVersionLast="46" xr6:coauthVersionMax="47" xr10:uidLastSave="{00000000-0000-0000-0000-000000000000}"/>
  <bookViews>
    <workbookView xWindow="-108" yWindow="-108" windowWidth="23256" windowHeight="12576" tabRatio="887" xr2:uid="{90D19F55-0C95-4AD6-A6C0-BBAE2F9F57DB}"/>
  </bookViews>
  <sheets>
    <sheet name="CWIP" sheetId="1" r:id="rId1"/>
    <sheet name="Distribution Deferral - Summary" sheetId="2" r:id="rId2"/>
    <sheet name="COVID Deferral - Summary" sheetId="7" r:id="rId3"/>
    <sheet name="Distribution Deferral - 2021" sheetId="6" r:id="rId4"/>
    <sheet name="COVID Deferral - 2021" sheetId="8" r:id="rId5"/>
    <sheet name="Distribution Deferral - 2020" sheetId="3" state="hidden" r:id="rId6"/>
    <sheet name="Distribution Deferral - 2019" sheetId="4" state="hidden" r:id="rId7"/>
    <sheet name="Distribution Deferral - 2018" sheetId="5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8" l="1"/>
  <c r="E7" i="8" s="1"/>
  <c r="E17" i="8" s="1"/>
  <c r="D14" i="8"/>
  <c r="D16" i="8" s="1"/>
  <c r="E14" i="8"/>
  <c r="E16" i="8" s="1"/>
  <c r="F14" i="8"/>
  <c r="F16" i="8" s="1"/>
  <c r="G14" i="8"/>
  <c r="H14" i="8"/>
  <c r="I14" i="8"/>
  <c r="I16" i="8" s="1"/>
  <c r="J14" i="8"/>
  <c r="J16" i="8" s="1"/>
  <c r="K14" i="8"/>
  <c r="K16" i="8" s="1"/>
  <c r="L14" i="8"/>
  <c r="M14" i="8"/>
  <c r="M16" i="8" s="1"/>
  <c r="N14" i="8"/>
  <c r="N16" i="8" s="1"/>
  <c r="O14" i="8"/>
  <c r="O16" i="8" s="1"/>
  <c r="P14" i="8"/>
  <c r="P16" i="8" s="1"/>
  <c r="C17" i="7" s="1"/>
  <c r="D22" i="7" s="1"/>
  <c r="G16" i="8"/>
  <c r="H16" i="8"/>
  <c r="L16" i="8"/>
  <c r="E5" i="7"/>
  <c r="C8" i="7"/>
  <c r="C9" i="7"/>
  <c r="C13" i="7"/>
  <c r="C11" i="7" l="1"/>
  <c r="L7" i="8"/>
  <c r="L17" i="8" s="1"/>
  <c r="K7" i="8"/>
  <c r="K17" i="8" s="1"/>
  <c r="K18" i="8" s="1"/>
  <c r="D12" i="7" s="1"/>
  <c r="C16" i="7"/>
  <c r="C7" i="7"/>
  <c r="E18" i="8"/>
  <c r="C5" i="7"/>
  <c r="C15" i="7"/>
  <c r="C14" i="7"/>
  <c r="C6" i="7"/>
  <c r="L18" i="8"/>
  <c r="D13" i="7" s="1"/>
  <c r="C12" i="7"/>
  <c r="J7" i="8"/>
  <c r="J17" i="8" s="1"/>
  <c r="J18" i="8" s="1"/>
  <c r="D11" i="7" s="1"/>
  <c r="I7" i="8"/>
  <c r="I17" i="8" s="1"/>
  <c r="I18" i="8" s="1"/>
  <c r="D10" i="7" s="1"/>
  <c r="P7" i="8"/>
  <c r="P17" i="8" s="1"/>
  <c r="P18" i="8" s="1"/>
  <c r="D17" i="7" s="1"/>
  <c r="H7" i="8"/>
  <c r="H17" i="8" s="1"/>
  <c r="H18" i="8" s="1"/>
  <c r="D9" i="7" s="1"/>
  <c r="O7" i="8"/>
  <c r="O17" i="8" s="1"/>
  <c r="O18" i="8" s="1"/>
  <c r="D16" i="7" s="1"/>
  <c r="G7" i="8"/>
  <c r="G17" i="8" s="1"/>
  <c r="G18" i="8" s="1"/>
  <c r="D8" i="7" s="1"/>
  <c r="C10" i="7"/>
  <c r="N7" i="8"/>
  <c r="N17" i="8" s="1"/>
  <c r="N18" i="8" s="1"/>
  <c r="D15" i="7" s="1"/>
  <c r="F7" i="8"/>
  <c r="F17" i="8" s="1"/>
  <c r="F18" i="8" s="1"/>
  <c r="D7" i="7" s="1"/>
  <c r="M7" i="8"/>
  <c r="M17" i="8" s="1"/>
  <c r="M18" i="8" s="1"/>
  <c r="D14" i="7" s="1"/>
  <c r="C52" i="1"/>
  <c r="E19" i="8" l="1"/>
  <c r="F19" i="8" s="1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D6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D23" i="7" s="1"/>
  <c r="D24" i="7" s="1"/>
  <c r="N31" i="6"/>
  <c r="I31" i="6"/>
  <c r="F31" i="6"/>
  <c r="E29" i="6"/>
  <c r="E31" i="6" s="1"/>
  <c r="F29" i="6"/>
  <c r="G29" i="6"/>
  <c r="G31" i="6" s="1"/>
  <c r="H29" i="6"/>
  <c r="H31" i="6" s="1"/>
  <c r="I29" i="6"/>
  <c r="J29" i="6"/>
  <c r="J31" i="6" s="1"/>
  <c r="K29" i="6"/>
  <c r="K31" i="6" s="1"/>
  <c r="L29" i="6"/>
  <c r="L31" i="6" s="1"/>
  <c r="M29" i="6"/>
  <c r="M31" i="6" s="1"/>
  <c r="N29" i="6"/>
  <c r="O29" i="6"/>
  <c r="O31" i="6" s="1"/>
  <c r="P29" i="6"/>
  <c r="P31" i="6" s="1"/>
  <c r="D29" i="6"/>
  <c r="D31" i="6" s="1"/>
  <c r="D38" i="1" l="1"/>
  <c r="D5" i="1"/>
  <c r="C48" i="1"/>
  <c r="C57" i="1"/>
  <c r="O14" i="6" l="1"/>
  <c r="O16" i="6" s="1"/>
  <c r="C40" i="2" l="1"/>
  <c r="P14" i="6"/>
  <c r="P16" i="6" s="1"/>
  <c r="C41" i="2" s="1"/>
  <c r="D46" i="2" s="1"/>
  <c r="N14" i="6"/>
  <c r="N16" i="6" s="1"/>
  <c r="C39" i="2" s="1"/>
  <c r="M14" i="6"/>
  <c r="M16" i="6" s="1"/>
  <c r="C38" i="2" s="1"/>
  <c r="L14" i="6"/>
  <c r="L16" i="6" s="1"/>
  <c r="C37" i="2" s="1"/>
  <c r="K14" i="6"/>
  <c r="K16" i="6" s="1"/>
  <c r="C36" i="2" s="1"/>
  <c r="J14" i="6"/>
  <c r="J16" i="6" s="1"/>
  <c r="C35" i="2" s="1"/>
  <c r="I14" i="6"/>
  <c r="I16" i="6" s="1"/>
  <c r="C34" i="2" s="1"/>
  <c r="H14" i="6"/>
  <c r="H16" i="6" s="1"/>
  <c r="C33" i="2" s="1"/>
  <c r="G14" i="6"/>
  <c r="G16" i="6" s="1"/>
  <c r="C32" i="2" s="1"/>
  <c r="F14" i="6"/>
  <c r="F16" i="6" s="1"/>
  <c r="C31" i="2" s="1"/>
  <c r="E14" i="6"/>
  <c r="E16" i="6" s="1"/>
  <c r="C30" i="2" s="1"/>
  <c r="D14" i="6"/>
  <c r="D16" i="6" s="1"/>
  <c r="Q8" i="6"/>
  <c r="E16" i="5"/>
  <c r="P14" i="5"/>
  <c r="P16" i="5" s="1"/>
  <c r="O14" i="5"/>
  <c r="O16" i="5" s="1"/>
  <c r="N14" i="5"/>
  <c r="N16" i="5" s="1"/>
  <c r="M14" i="5"/>
  <c r="M16" i="5" s="1"/>
  <c r="L14" i="5"/>
  <c r="L16" i="5" s="1"/>
  <c r="K14" i="5"/>
  <c r="K16" i="5" s="1"/>
  <c r="J14" i="5"/>
  <c r="J16" i="5" s="1"/>
  <c r="I14" i="5"/>
  <c r="I16" i="5" s="1"/>
  <c r="H14" i="5"/>
  <c r="H16" i="5" s="1"/>
  <c r="G14" i="5"/>
  <c r="G16" i="5" s="1"/>
  <c r="F14" i="5"/>
  <c r="F16" i="5" s="1"/>
  <c r="E14" i="5"/>
  <c r="D14" i="5"/>
  <c r="D16" i="5" s="1"/>
  <c r="Q8" i="5"/>
  <c r="G7" i="5" s="1"/>
  <c r="G17" i="5" s="1"/>
  <c r="I7" i="5"/>
  <c r="I17" i="5" s="1"/>
  <c r="P14" i="4"/>
  <c r="P16" i="4" s="1"/>
  <c r="O14" i="4"/>
  <c r="O16" i="4" s="1"/>
  <c r="N14" i="4"/>
  <c r="N16" i="4" s="1"/>
  <c r="M14" i="4"/>
  <c r="M16" i="4" s="1"/>
  <c r="L14" i="4"/>
  <c r="L16" i="4" s="1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E14" i="4"/>
  <c r="E16" i="4" s="1"/>
  <c r="D13" i="4"/>
  <c r="D12" i="4"/>
  <c r="D11" i="4"/>
  <c r="E10" i="4"/>
  <c r="D10" i="4"/>
  <c r="Q8" i="4"/>
  <c r="O7" i="4" s="1"/>
  <c r="O17" i="4" s="1"/>
  <c r="E7" i="4"/>
  <c r="E17" i="4" s="1"/>
  <c r="G16" i="3"/>
  <c r="E16" i="3"/>
  <c r="P14" i="3"/>
  <c r="P16" i="3" s="1"/>
  <c r="O14" i="3"/>
  <c r="O16" i="3" s="1"/>
  <c r="N14" i="3"/>
  <c r="N16" i="3" s="1"/>
  <c r="M14" i="3"/>
  <c r="M16" i="3" s="1"/>
  <c r="L14" i="3"/>
  <c r="L16" i="3" s="1"/>
  <c r="K14" i="3"/>
  <c r="K16" i="3" s="1"/>
  <c r="J14" i="3"/>
  <c r="J16" i="3" s="1"/>
  <c r="I14" i="3"/>
  <c r="I16" i="3" s="1"/>
  <c r="H14" i="3"/>
  <c r="H16" i="3" s="1"/>
  <c r="G14" i="3"/>
  <c r="F14" i="3"/>
  <c r="F16" i="3" s="1"/>
  <c r="E14" i="3"/>
  <c r="D13" i="3"/>
  <c r="D12" i="3"/>
  <c r="D11" i="3"/>
  <c r="D10" i="3"/>
  <c r="D14" i="3" s="1"/>
  <c r="D16" i="3" s="1"/>
  <c r="Q8" i="3"/>
  <c r="O7" i="3" s="1"/>
  <c r="O17" i="3" s="1"/>
  <c r="E5" i="2"/>
  <c r="J7" i="6" l="1"/>
  <c r="F7" i="6"/>
  <c r="F32" i="6" s="1"/>
  <c r="F33" i="6" s="1"/>
  <c r="E7" i="6"/>
  <c r="E32" i="6" s="1"/>
  <c r="E33" i="6" s="1"/>
  <c r="E34" i="6" s="1"/>
  <c r="E7" i="3"/>
  <c r="E17" i="3" s="1"/>
  <c r="E18" i="3" s="1"/>
  <c r="F7" i="3"/>
  <c r="F17" i="3" s="1"/>
  <c r="F18" i="3" s="1"/>
  <c r="P7" i="4"/>
  <c r="P17" i="4" s="1"/>
  <c r="P18" i="4" s="1"/>
  <c r="H7" i="3"/>
  <c r="H17" i="3" s="1"/>
  <c r="I7" i="3"/>
  <c r="I17" i="3" s="1"/>
  <c r="D14" i="4"/>
  <c r="D16" i="4" s="1"/>
  <c r="J7" i="3"/>
  <c r="J17" i="3" s="1"/>
  <c r="E17" i="6"/>
  <c r="E18" i="6" s="1"/>
  <c r="D30" i="2" s="1"/>
  <c r="K7" i="6"/>
  <c r="L7" i="6"/>
  <c r="M7" i="6"/>
  <c r="F17" i="6"/>
  <c r="F18" i="6" s="1"/>
  <c r="D31" i="2" s="1"/>
  <c r="G7" i="6"/>
  <c r="O7" i="6"/>
  <c r="N7" i="6"/>
  <c r="H7" i="6"/>
  <c r="P7" i="6"/>
  <c r="I7" i="6"/>
  <c r="L7" i="3"/>
  <c r="L17" i="3" s="1"/>
  <c r="L18" i="3" s="1"/>
  <c r="H7" i="4"/>
  <c r="H17" i="4" s="1"/>
  <c r="H18" i="4" s="1"/>
  <c r="M7" i="3"/>
  <c r="M17" i="3" s="1"/>
  <c r="M18" i="3" s="1"/>
  <c r="I7" i="4"/>
  <c r="I17" i="4" s="1"/>
  <c r="I18" i="4" s="1"/>
  <c r="N7" i="3"/>
  <c r="N17" i="3" s="1"/>
  <c r="N18" i="3" s="1"/>
  <c r="J7" i="4"/>
  <c r="J17" i="4" s="1"/>
  <c r="J18" i="4" s="1"/>
  <c r="F7" i="4"/>
  <c r="F17" i="4" s="1"/>
  <c r="F18" i="4" s="1"/>
  <c r="P7" i="3"/>
  <c r="P17" i="3" s="1"/>
  <c r="L7" i="4"/>
  <c r="L17" i="4" s="1"/>
  <c r="M7" i="4"/>
  <c r="M17" i="4" s="1"/>
  <c r="M18" i="4" s="1"/>
  <c r="N7" i="4"/>
  <c r="N17" i="4" s="1"/>
  <c r="N18" i="4" s="1"/>
  <c r="I18" i="5"/>
  <c r="H18" i="3"/>
  <c r="L18" i="5"/>
  <c r="G18" i="5"/>
  <c r="I18" i="3"/>
  <c r="E18" i="4"/>
  <c r="E6" i="2" s="1"/>
  <c r="O18" i="3"/>
  <c r="P18" i="3"/>
  <c r="L18" i="4"/>
  <c r="O18" i="4"/>
  <c r="O7" i="5"/>
  <c r="O17" i="5" s="1"/>
  <c r="O18" i="5" s="1"/>
  <c r="J18" i="3"/>
  <c r="H7" i="5"/>
  <c r="H17" i="5" s="1"/>
  <c r="H18" i="5" s="1"/>
  <c r="P7" i="5"/>
  <c r="P17" i="5" s="1"/>
  <c r="P18" i="5" s="1"/>
  <c r="K7" i="3"/>
  <c r="K17" i="3" s="1"/>
  <c r="K18" i="3" s="1"/>
  <c r="K7" i="4"/>
  <c r="K17" i="4" s="1"/>
  <c r="K18" i="4" s="1"/>
  <c r="J7" i="5"/>
  <c r="J17" i="5" s="1"/>
  <c r="J18" i="5" s="1"/>
  <c r="K7" i="5"/>
  <c r="K17" i="5" s="1"/>
  <c r="K18" i="5" s="1"/>
  <c r="L7" i="5"/>
  <c r="L17" i="5" s="1"/>
  <c r="E7" i="5"/>
  <c r="E17" i="5" s="1"/>
  <c r="E18" i="5" s="1"/>
  <c r="E19" i="5" s="1"/>
  <c r="F19" i="5" s="1"/>
  <c r="M7" i="5"/>
  <c r="M17" i="5" s="1"/>
  <c r="M18" i="5" s="1"/>
  <c r="G7" i="3"/>
  <c r="G17" i="3" s="1"/>
  <c r="G18" i="3" s="1"/>
  <c r="G7" i="4"/>
  <c r="G17" i="4" s="1"/>
  <c r="G18" i="4" s="1"/>
  <c r="F7" i="5"/>
  <c r="F17" i="5" s="1"/>
  <c r="F18" i="5" s="1"/>
  <c r="N7" i="5"/>
  <c r="N17" i="5" s="1"/>
  <c r="N18" i="5" s="1"/>
  <c r="I17" i="6" l="1"/>
  <c r="I18" i="6" s="1"/>
  <c r="D34" i="2" s="1"/>
  <c r="I32" i="6"/>
  <c r="I33" i="6" s="1"/>
  <c r="P17" i="6"/>
  <c r="P18" i="6" s="1"/>
  <c r="D41" i="2" s="1"/>
  <c r="P32" i="6"/>
  <c r="P33" i="6" s="1"/>
  <c r="F34" i="6"/>
  <c r="H17" i="6"/>
  <c r="H18" i="6" s="1"/>
  <c r="D33" i="2" s="1"/>
  <c r="H32" i="6"/>
  <c r="H33" i="6" s="1"/>
  <c r="M17" i="6"/>
  <c r="M18" i="6" s="1"/>
  <c r="D38" i="2" s="1"/>
  <c r="M32" i="6"/>
  <c r="M33" i="6" s="1"/>
  <c r="G17" i="6"/>
  <c r="G18" i="6" s="1"/>
  <c r="D32" i="2" s="1"/>
  <c r="G32" i="6"/>
  <c r="G33" i="6" s="1"/>
  <c r="N17" i="6"/>
  <c r="N18" i="6" s="1"/>
  <c r="N32" i="6"/>
  <c r="N33" i="6" s="1"/>
  <c r="L17" i="6"/>
  <c r="L18" i="6" s="1"/>
  <c r="D37" i="2" s="1"/>
  <c r="L32" i="6"/>
  <c r="L33" i="6" s="1"/>
  <c r="J17" i="6"/>
  <c r="J18" i="6" s="1"/>
  <c r="D35" i="2" s="1"/>
  <c r="J32" i="6"/>
  <c r="J33" i="6" s="1"/>
  <c r="O17" i="6"/>
  <c r="O18" i="6" s="1"/>
  <c r="O32" i="6"/>
  <c r="O33" i="6" s="1"/>
  <c r="K17" i="6"/>
  <c r="K18" i="6" s="1"/>
  <c r="D36" i="2" s="1"/>
  <c r="K32" i="6"/>
  <c r="K33" i="6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G19" i="5"/>
  <c r="H19" i="5" s="1"/>
  <c r="I19" i="5" s="1"/>
  <c r="J19" i="5" s="1"/>
  <c r="K19" i="5" s="1"/>
  <c r="L19" i="5" s="1"/>
  <c r="M19" i="5" s="1"/>
  <c r="N19" i="5" s="1"/>
  <c r="O19" i="5" s="1"/>
  <c r="P19" i="5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D19" i="6" s="1"/>
  <c r="E19" i="6" s="1"/>
  <c r="F19" i="6" s="1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G34" i="6" l="1"/>
  <c r="H34" i="6" s="1"/>
  <c r="I34" i="6" s="1"/>
  <c r="J34" i="6" s="1"/>
  <c r="K34" i="6" s="1"/>
  <c r="L34" i="6" s="1"/>
  <c r="M34" i="6" s="1"/>
  <c r="N34" i="6" s="1"/>
  <c r="O34" i="6" s="1"/>
  <c r="P34" i="6" s="1"/>
  <c r="E39" i="2"/>
  <c r="E40" i="2" s="1"/>
  <c r="E41" i="2" s="1"/>
  <c r="D47" i="2" s="1"/>
  <c r="D48" i="2" s="1"/>
  <c r="D39" i="2"/>
  <c r="D40" i="2"/>
  <c r="E5" i="1"/>
  <c r="E6" i="1" s="1"/>
  <c r="E7" i="1" l="1"/>
  <c r="E8" i="1" s="1"/>
  <c r="E9" i="1" s="1"/>
  <c r="E10" i="1" s="1"/>
  <c r="E11" i="1" s="1"/>
  <c r="E12" i="1" s="1"/>
  <c r="E13" i="1" s="1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l="1"/>
  <c r="C49" i="1" s="1"/>
  <c r="C50" i="1" s="1"/>
  <c r="C58" i="1" l="1"/>
  <c r="C59" i="1" l="1"/>
</calcChain>
</file>

<file path=xl/sharedStrings.xml><?xml version="1.0" encoding="utf-8"?>
<sst xmlns="http://schemas.openxmlformats.org/spreadsheetml/2006/main" count="234" uniqueCount="90">
  <si>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</si>
  <si>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</si>
  <si>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</si>
  <si>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</si>
  <si>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</si>
  <si>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</si>
  <si>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</si>
  <si>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</si>
  <si>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</si>
  <si>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</si>
  <si>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</si>
  <si>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</si>
  <si>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</si>
  <si>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</si>
  <si>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</si>
  <si>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Reconciliation to Fixed Asset Continuity Schedule</t>
  </si>
  <si>
    <t>CWIP per FAC</t>
  </si>
  <si>
    <t>Reconciliation to Audited Financial Statements</t>
  </si>
  <si>
    <t>CWIP per AFS</t>
  </si>
  <si>
    <t>In accordance with the OEB's decision and order in EB-2018-0190, WPLP used its actual cost of debt in respect of CWIP interest rates, starting at financial close in October 2019</t>
  </si>
  <si>
    <t>December 31, 2020</t>
  </si>
  <si>
    <t>Q1 - 2020</t>
  </si>
  <si>
    <t>Q2 - 2020</t>
  </si>
  <si>
    <t>Q3 - 2020</t>
  </si>
  <si>
    <t>Q4 - 2020</t>
  </si>
  <si>
    <t>OEB Annual Prescribed Interest Rate</t>
  </si>
  <si>
    <t>Effective Rate Per Month</t>
  </si>
  <si>
    <t># Days in Month</t>
  </si>
  <si>
    <t>Acct #</t>
  </si>
  <si>
    <t>Dec-2019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</si>
  <si>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</si>
  <si>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</si>
  <si>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</si>
  <si>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</si>
  <si>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</si>
  <si>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</si>
  <si>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</si>
  <si>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</si>
  <si>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</si>
  <si>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</si>
  <si>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</si>
  <si>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</si>
  <si>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Pikangikum Operation Costs</t>
  </si>
  <si>
    <t>Pikangikum Maintenance</t>
  </si>
  <si>
    <t>Pikangikum Admin &amp; General</t>
  </si>
  <si>
    <t>Pikangikum Station Equipment</t>
  </si>
  <si>
    <t>Total Funding - End of Month</t>
  </si>
  <si>
    <t>Adjustments (if applicable)</t>
  </si>
  <si>
    <t>Adjusted Total Funding - End of Month</t>
  </si>
  <si>
    <t>OM&amp;A Carrying Charges</t>
  </si>
  <si>
    <t>Cumulative Balance - Carrying Charges</t>
  </si>
  <si>
    <t>December 31, 2019</t>
  </si>
  <si>
    <t>Q1 - 2019</t>
  </si>
  <si>
    <t>Q2 - 2019</t>
  </si>
  <si>
    <t>Q3 - 2019</t>
  </si>
  <si>
    <t>Q4 - 2019</t>
  </si>
  <si>
    <t>Dec-2018</t>
  </si>
  <si>
    <t>December 31, 2018</t>
  </si>
  <si>
    <t>Q1 - 2018</t>
  </si>
  <si>
    <t>Q2 - 2018</t>
  </si>
  <si>
    <t>Q3 - 2018</t>
  </si>
  <si>
    <t>Q4 - 2018</t>
  </si>
  <si>
    <t>Dec-2017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</si>
  <si>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</si>
  <si>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</si>
  <si>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</si>
  <si>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</si>
  <si>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</si>
  <si>
    <t>December 31, 2021</t>
  </si>
  <si>
    <t>Q1 - 2021</t>
  </si>
  <si>
    <t>Q2 - 2021</t>
  </si>
  <si>
    <t>Q3 - 2021</t>
  </si>
  <si>
    <t>Q4 - 2021</t>
  </si>
  <si>
    <t>Dec-2020</t>
  </si>
  <si>
    <t>Initial transfer from development deferral account to CWIP, pursuant to the OEB's Decision and Order in EB-2018-0190.</t>
  </si>
  <si>
    <t>(1)/(2)</t>
  </si>
  <si>
    <t>Distribution System Capital Costs - Land</t>
  </si>
  <si>
    <t>Distribution System Capital Costs - Land Rights</t>
  </si>
  <si>
    <t>Distribution System Capital Costs - Station Equipment</t>
  </si>
  <si>
    <t>Distribution System Capital Costs - Tower &amp; Fixtures</t>
  </si>
  <si>
    <t>Distribution System Capital Costs - Poles &amp; Fixtures</t>
  </si>
  <si>
    <t>Distribution System Capital Costs - Overhead Conductors &amp; Devices</t>
  </si>
  <si>
    <t>Distribution System Capital Costs - Roads &amp; Trails</t>
  </si>
  <si>
    <t>Distribution System Capital Costs - Other</t>
  </si>
  <si>
    <t xml:space="preserve">In accordance with the OEB's decision and order in EB-2021-0134, WPLP reversed carrying charges on Third Party Funding that was previously net against carrying charges on development costs. </t>
  </si>
  <si>
    <t>COVID Deferral Account Summary</t>
  </si>
  <si>
    <t>COVID Carrying Charges</t>
  </si>
  <si>
    <t>COVID-19 - Group 3</t>
  </si>
  <si>
    <t>COVID-19 - Group 2</t>
  </si>
  <si>
    <t>COVID-19 - Group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</si>
</sst>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7" fontId="0" fillId="0" borderId="7" xfId="0" applyNumberFormat="1" applyBorder="1" applyAlignment="1">
      <alignment horizontal="left"/>
    </xf>
    <xf numFmtId="164" fontId="0" fillId="0" borderId="0" xfId="0" applyNumberFormat="1" applyBorder="1"/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7" fontId="1" fillId="0" borderId="4" xfId="0" applyNumberFormat="1" applyFont="1" applyBorder="1" applyAlignment="1">
      <alignment horizontal="left"/>
    </xf>
    <xf numFmtId="165" fontId="0" fillId="0" borderId="0" xfId="0" applyNumberFormat="1" applyFill="1" applyBorder="1"/>
    <xf numFmtId="165" fontId="0" fillId="0" borderId="0" xfId="0" applyNumberFormat="1"/>
    <xf numFmtId="165" fontId="1" fillId="0" borderId="12" xfId="0" applyNumberFormat="1" applyFont="1" applyBorder="1"/>
    <xf numFmtId="0" fontId="0" fillId="0" borderId="12" xfId="0" applyBorder="1"/>
    <xf numFmtId="165" fontId="1" fillId="0" borderId="0" xfId="1" applyNumberFormat="1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2" borderId="14" xfId="0" applyNumberFormat="1" applyFill="1" applyBorder="1" applyAlignment="1">
      <alignment horizontal="center" wrapText="1"/>
    </xf>
    <xf numFmtId="0" fontId="0" fillId="0" borderId="15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0" fillId="0" borderId="15" xfId="0" quotePrefix="1" applyNumberFormat="1" applyBorder="1" applyAlignment="1">
      <alignment horizontal="center"/>
    </xf>
    <xf numFmtId="164" fontId="1" fillId="0" borderId="0" xfId="0" applyNumberFormat="1" applyFont="1"/>
    <xf numFmtId="0" fontId="0" fillId="0" borderId="0" xfId="0" applyNumberFormat="1" applyAlignment="1">
      <alignment horizontal="left" indent="1"/>
    </xf>
    <xf numFmtId="0" fontId="1" fillId="0" borderId="0" xfId="0" applyNumberFormat="1" applyFont="1" applyAlignment="1">
      <alignment horizontal="left" indent="1"/>
    </xf>
    <xf numFmtId="164" fontId="1" fillId="0" borderId="0" xfId="1" applyFont="1"/>
    <xf numFmtId="0" fontId="3" fillId="0" borderId="0" xfId="0" applyFont="1"/>
    <xf numFmtId="0" fontId="1" fillId="0" borderId="0" xfId="0" quotePrefix="1" applyFont="1"/>
    <xf numFmtId="164" fontId="0" fillId="0" borderId="0" xfId="1" applyFont="1" applyBorder="1"/>
    <xf numFmtId="164" fontId="0" fillId="0" borderId="8" xfId="1" applyFont="1" applyBorder="1"/>
    <xf numFmtId="164" fontId="0" fillId="0" borderId="11" xfId="1" applyFont="1" applyBorder="1"/>
    <xf numFmtId="164" fontId="3" fillId="0" borderId="0" xfId="1" applyFont="1"/>
    <xf numFmtId="10" fontId="1" fillId="0" borderId="0" xfId="2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17" fontId="1" fillId="0" borderId="13" xfId="0" quotePrefix="1" applyNumberFormat="1" applyFont="1" applyBorder="1" applyAlignment="1">
      <alignment horizontal="center"/>
    </xf>
    <xf numFmtId="164" fontId="0" fillId="0" borderId="0" xfId="1" applyFont="1"/>
    <xf numFmtId="164" fontId="0" fillId="0" borderId="13" xfId="1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4" fontId="1" fillId="0" borderId="17" xfId="0" applyNumberFormat="1" applyFont="1" applyBorder="1"/>
    <xf numFmtId="0" fontId="0" fillId="0" borderId="0" xfId="0" applyFill="1"/>
    <xf numFmtId="164" fontId="0" fillId="0" borderId="0" xfId="0" applyNumberFormat="1" applyFill="1"/>
    <xf numFmtId="164" fontId="0" fillId="0" borderId="0" xfId="1" applyFont="1" applyFill="1"/>
    <xf numFmtId="0" fontId="0" fillId="0" borderId="17" xfId="0" applyFont="1" applyBorder="1"/>
    <xf numFmtId="164" fontId="0" fillId="0" borderId="17" xfId="0" applyNumberFormat="1" applyFont="1" applyBorder="1"/>
    <xf numFmtId="0" fontId="1" fillId="0" borderId="0" xfId="1" applyNumberFormat="1" applyFont="1"/>
    <xf numFmtId="165" fontId="1" fillId="0" borderId="12" xfId="1" applyNumberFormat="1" applyFont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0" borderId="0" xfId="0" applyBorder="1"/>
    <xf numFmtId="165" fontId="0" fillId="0" borderId="10" xfId="0" applyNumberFormat="1" applyFill="1" applyBorder="1"/>
    <xf numFmtId="164" fontId="0" fillId="0" borderId="5" xfId="0" applyNumberFormat="1" applyFill="1" applyBorder="1"/>
    <xf numFmtId="0" fontId="0" fillId="0" borderId="21" xfId="0" quotePrefix="1" applyNumberFormat="1" applyBorder="1" applyAlignment="1">
      <alignment horizontal="center"/>
    </xf>
    <xf numFmtId="164" fontId="0" fillId="0" borderId="0" xfId="1" applyFont="1" applyFill="1" applyBorder="1"/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1" fillId="0" borderId="0" xfId="0" quotePrefix="1" applyFont="1" applyAlignment="1">
      <alignment vertical="top"/>
    </xf>
    <xf numFmtId="165" fontId="1" fillId="0" borderId="0" xfId="1" applyNumberFormat="1" applyFont="1" applyFill="1"/>
    <xf numFmtId="164" fontId="0" fillId="0" borderId="10" xfId="1" applyFont="1" applyBorder="1"/>
    <xf numFmtId="43" fontId="2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tayPikang\Regulatory\01%20Rate%20Applications\2023%20Rate%20Application\2023%20Models\Preliminary%20Model%202023\WPLP_2023%20FA%20Cont%20and%20Depr%20Sched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Combined"/>
      <sheetName val="2022 Combined"/>
      <sheetName val="2022 LTPL"/>
      <sheetName val="2022 RCL"/>
      <sheetName val="2023 Combined"/>
      <sheetName val="2023 LTPL"/>
      <sheetName val="2023 RCL"/>
      <sheetName val="Calcuations, Tables"/>
    </sheetNames>
    <sheetDataSet>
      <sheetData sheetId="0">
        <row r="35">
          <cell r="D35">
            <v>0</v>
          </cell>
        </row>
      </sheetData>
      <sheetData sheetId="1">
        <row r="12">
          <cell r="G12">
            <v>0</v>
          </cell>
        </row>
        <row r="49">
          <cell r="D49">
            <v>915254096</v>
          </cell>
        </row>
      </sheetData>
      <sheetData sheetId="2">
        <row r="21">
          <cell r="G21">
            <v>32526268.629860736</v>
          </cell>
        </row>
      </sheetData>
      <sheetData sheetId="3">
        <row r="21">
          <cell r="G21">
            <v>68522660.429304406</v>
          </cell>
        </row>
      </sheetData>
      <sheetData sheetId="4">
        <row r="12">
          <cell r="G12">
            <v>0</v>
          </cell>
        </row>
      </sheetData>
      <sheetData sheetId="5">
        <row r="21">
          <cell r="G21">
            <v>32526268.629860736</v>
          </cell>
        </row>
      </sheetData>
      <sheetData sheetId="6">
        <row r="21">
          <cell r="G21">
            <v>150214544.00490969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6F13-54F4-4BD2-A2E6-23CB6E90FED2}">
  <dimension ref="A1:P63"/>
  <sheetViews>
    <sheetView tabSelected="1" workbookViewId="0">
      <selection activeCell="C25" sqref="C25"/>
    </sheetView>
  </sheetViews>
  <sheetFormatPr defaultRowHeight="14.4" x14ac:dyDescent="0.3"/>
  <cols>
    <col min="1" max="1" width="3.21875" customWidth="1"/>
    <col min="2" max="2" width="22.44140625" customWidth="1"/>
    <col min="3" max="3" width="15.21875" customWidth="1"/>
    <col min="4" max="4" width="14.21875" customWidth="1"/>
    <col min="5" max="5" width="16.6640625" customWidth="1"/>
    <col min="6" max="6" width="2.6640625" customWidth="1"/>
    <col min="7" max="7" width="8.44140625" style="23" customWidth="1"/>
    <col min="9" max="12" width="15.21875" bestFit="1" customWidth="1"/>
    <col min="13" max="13" width="14.21875" bestFit="1" customWidth="1"/>
    <col min="14" max="15" width="15.21875" bestFit="1" customWidth="1"/>
    <col min="16" max="16" width="14.21875" bestFit="1" customWidth="1"/>
  </cols>
  <sheetData>
    <row r="1" spans="1:7" x14ac:dyDescent="0.3">
      <c r="A1" s="1" t="s">
        <v>0</v>
      </c>
    </row>
    <row r="2" spans="1:7" x14ac:dyDescent="0.3">
      <c r="A2" s="1" t="s">
        <v>4</v>
      </c>
    </row>
    <row r="3" spans="1:7" ht="15" thickBot="1" x14ac:dyDescent="0.35"/>
    <row r="4" spans="1:7" ht="43.8" thickBot="1" x14ac:dyDescent="0.35">
      <c r="B4" s="3" t="s">
        <v>3</v>
      </c>
      <c r="C4" s="9" t="s">
        <v>6</v>
      </c>
      <c r="D4" s="9" t="s">
        <v>1</v>
      </c>
      <c r="E4" s="4" t="s">
        <v>2</v>
      </c>
      <c r="G4" s="24" t="s">
        <v>8</v>
      </c>
    </row>
    <row r="5" spans="1:7" x14ac:dyDescent="0.3">
      <c r="B5" s="15" t="s">
        <v>5</v>
      </c>
      <c r="C5" s="13">
        <v>57090899.460000001</v>
      </c>
      <c r="D5" s="61">
        <f>1433004.17+582756</f>
        <v>2015760.17</v>
      </c>
      <c r="E5" s="10">
        <f>+D5</f>
        <v>2015760.17</v>
      </c>
      <c r="G5" s="62" t="s">
        <v>75</v>
      </c>
    </row>
    <row r="6" spans="1:7" x14ac:dyDescent="0.3">
      <c r="B6" s="5">
        <v>43585</v>
      </c>
      <c r="C6" s="14">
        <v>57587788.880000003</v>
      </c>
      <c r="D6" s="6">
        <v>0</v>
      </c>
      <c r="E6" s="11">
        <f>+E5</f>
        <v>2015760.17</v>
      </c>
      <c r="G6" s="27"/>
    </row>
    <row r="7" spans="1:7" x14ac:dyDescent="0.3">
      <c r="B7" s="5">
        <v>43616</v>
      </c>
      <c r="C7" s="14">
        <v>59287570.399999999</v>
      </c>
      <c r="D7" s="6">
        <v>0</v>
      </c>
      <c r="E7" s="11">
        <f>E6+D7</f>
        <v>2015760.17</v>
      </c>
      <c r="G7" s="27"/>
    </row>
    <row r="8" spans="1:7" x14ac:dyDescent="0.3">
      <c r="B8" s="5">
        <v>43646</v>
      </c>
      <c r="C8" s="14">
        <v>60358778.859999999</v>
      </c>
      <c r="D8" s="6">
        <v>0</v>
      </c>
      <c r="E8" s="11">
        <f t="shared" ref="E8:E25" si="0">E7+D8</f>
        <v>2015760.17</v>
      </c>
      <c r="G8" s="27"/>
    </row>
    <row r="9" spans="1:7" x14ac:dyDescent="0.3">
      <c r="B9" s="5">
        <v>43677</v>
      </c>
      <c r="C9" s="14">
        <v>61811351.060000002</v>
      </c>
      <c r="D9" s="6">
        <v>0</v>
      </c>
      <c r="E9" s="11">
        <f t="shared" si="0"/>
        <v>2015760.17</v>
      </c>
      <c r="G9" s="27"/>
    </row>
    <row r="10" spans="1:7" x14ac:dyDescent="0.3">
      <c r="B10" s="5">
        <v>43708</v>
      </c>
      <c r="C10" s="14">
        <v>63619731.649999999</v>
      </c>
      <c r="D10" s="6">
        <v>0</v>
      </c>
      <c r="E10" s="11">
        <f t="shared" si="0"/>
        <v>2015760.17</v>
      </c>
      <c r="G10" s="27"/>
    </row>
    <row r="11" spans="1:7" x14ac:dyDescent="0.3">
      <c r="B11" s="5">
        <v>43738</v>
      </c>
      <c r="C11" s="14">
        <v>65821560.649999999</v>
      </c>
      <c r="D11" s="6">
        <v>0</v>
      </c>
      <c r="E11" s="11">
        <f t="shared" si="0"/>
        <v>2015760.17</v>
      </c>
      <c r="G11" s="27"/>
    </row>
    <row r="12" spans="1:7" x14ac:dyDescent="0.3">
      <c r="B12" s="5">
        <v>43769</v>
      </c>
      <c r="C12" s="14">
        <v>73400433.780000001</v>
      </c>
      <c r="D12" s="6">
        <v>86830.26</v>
      </c>
      <c r="E12" s="11">
        <f t="shared" si="0"/>
        <v>2102590.4299999997</v>
      </c>
      <c r="G12" s="27" t="s">
        <v>11</v>
      </c>
    </row>
    <row r="13" spans="1:7" x14ac:dyDescent="0.3">
      <c r="B13" s="5">
        <v>43799</v>
      </c>
      <c r="C13" s="14">
        <v>88053403.670000002</v>
      </c>
      <c r="D13" s="6">
        <v>783635.59</v>
      </c>
      <c r="E13" s="11">
        <f t="shared" si="0"/>
        <v>2886226.0199999996</v>
      </c>
      <c r="G13" s="25"/>
    </row>
    <row r="14" spans="1:7" x14ac:dyDescent="0.3">
      <c r="B14" s="5">
        <v>43830</v>
      </c>
      <c r="C14" s="14">
        <v>95395592.109999999</v>
      </c>
      <c r="D14" s="6">
        <v>744121.72</v>
      </c>
      <c r="E14" s="11">
        <f t="shared" si="0"/>
        <v>3630347.7399999993</v>
      </c>
      <c r="G14" s="25"/>
    </row>
    <row r="15" spans="1:7" x14ac:dyDescent="0.3">
      <c r="B15" s="5">
        <v>43861</v>
      </c>
      <c r="C15" s="14">
        <v>103971328.41</v>
      </c>
      <c r="D15" s="6">
        <v>769413.73</v>
      </c>
      <c r="E15" s="11">
        <f t="shared" si="0"/>
        <v>4399761.4699999988</v>
      </c>
      <c r="G15" s="25"/>
    </row>
    <row r="16" spans="1:7" x14ac:dyDescent="0.3">
      <c r="B16" s="5">
        <v>43889</v>
      </c>
      <c r="C16" s="14">
        <v>128483008.28</v>
      </c>
      <c r="D16" s="6">
        <v>747309.03</v>
      </c>
      <c r="E16" s="11">
        <f t="shared" si="0"/>
        <v>5147070.4999999991</v>
      </c>
      <c r="G16" s="25"/>
    </row>
    <row r="17" spans="2:16" x14ac:dyDescent="0.3">
      <c r="B17" s="5">
        <v>43921</v>
      </c>
      <c r="C17" s="14">
        <v>157497178.09999999</v>
      </c>
      <c r="D17" s="6">
        <v>820978.16</v>
      </c>
      <c r="E17" s="11">
        <f t="shared" si="0"/>
        <v>5968048.6599999992</v>
      </c>
      <c r="G17" s="25"/>
    </row>
    <row r="18" spans="2:16" x14ac:dyDescent="0.3">
      <c r="B18" s="5">
        <v>43951</v>
      </c>
      <c r="C18" s="14">
        <v>206020543.49000001</v>
      </c>
      <c r="D18" s="6">
        <v>788180.57</v>
      </c>
      <c r="E18" s="11">
        <f t="shared" si="0"/>
        <v>6756229.2299999995</v>
      </c>
      <c r="G18" s="25"/>
    </row>
    <row r="19" spans="2:16" x14ac:dyDescent="0.3">
      <c r="B19" s="5">
        <v>43982</v>
      </c>
      <c r="C19" s="14">
        <v>231607301.69999999</v>
      </c>
      <c r="D19" s="6">
        <v>752421.56</v>
      </c>
      <c r="E19" s="11">
        <f t="shared" si="0"/>
        <v>7508650.7899999991</v>
      </c>
      <c r="G19" s="25"/>
    </row>
    <row r="20" spans="2:16" x14ac:dyDescent="0.3">
      <c r="B20" s="5">
        <v>44012</v>
      </c>
      <c r="C20" s="14">
        <v>253369453.46000001</v>
      </c>
      <c r="D20" s="6">
        <v>724715.84</v>
      </c>
      <c r="E20" s="11">
        <f t="shared" si="0"/>
        <v>8233366.629999999</v>
      </c>
      <c r="G20" s="25"/>
    </row>
    <row r="21" spans="2:16" x14ac:dyDescent="0.3">
      <c r="B21" s="5">
        <v>44043</v>
      </c>
      <c r="C21" s="14">
        <v>274877060.69999999</v>
      </c>
      <c r="D21" s="6">
        <v>766889.5</v>
      </c>
      <c r="E21" s="11">
        <f t="shared" si="0"/>
        <v>9000256.129999999</v>
      </c>
      <c r="G21" s="25"/>
    </row>
    <row r="22" spans="2:16" x14ac:dyDescent="0.3">
      <c r="B22" s="5">
        <v>44074</v>
      </c>
      <c r="C22" s="14">
        <v>295759627.21999997</v>
      </c>
      <c r="D22" s="6">
        <v>788913.66</v>
      </c>
      <c r="E22" s="11">
        <f t="shared" si="0"/>
        <v>9789169.7899999991</v>
      </c>
      <c r="G22" s="25"/>
    </row>
    <row r="23" spans="2:16" x14ac:dyDescent="0.3">
      <c r="B23" s="5">
        <v>44104</v>
      </c>
      <c r="C23" s="14">
        <v>327588650.12</v>
      </c>
      <c r="D23" s="6">
        <v>771005.5</v>
      </c>
      <c r="E23" s="11">
        <f t="shared" si="0"/>
        <v>10560175.289999999</v>
      </c>
      <c r="G23" s="25"/>
    </row>
    <row r="24" spans="2:16" x14ac:dyDescent="0.3">
      <c r="B24" s="5">
        <v>44135</v>
      </c>
      <c r="C24" s="14">
        <v>363722915.03999996</v>
      </c>
      <c r="D24" s="6">
        <v>837528.93</v>
      </c>
      <c r="E24" s="11">
        <f t="shared" si="0"/>
        <v>11397704.219999999</v>
      </c>
      <c r="G24" s="25"/>
    </row>
    <row r="25" spans="2:16" x14ac:dyDescent="0.3">
      <c r="B25" s="5">
        <v>44165</v>
      </c>
      <c r="C25" s="14">
        <v>405521404.15999991</v>
      </c>
      <c r="D25" s="6">
        <v>809468.74</v>
      </c>
      <c r="E25" s="11">
        <f t="shared" si="0"/>
        <v>12207172.959999999</v>
      </c>
      <c r="G25" s="25"/>
      <c r="I25" s="44"/>
      <c r="J25" s="44"/>
      <c r="K25" s="44"/>
      <c r="L25" s="44"/>
      <c r="M25" s="44"/>
      <c r="N25" s="44"/>
      <c r="O25" s="44"/>
      <c r="P25" s="2"/>
    </row>
    <row r="26" spans="2:16" x14ac:dyDescent="0.3">
      <c r="B26" s="5">
        <v>44196</v>
      </c>
      <c r="C26" s="14">
        <v>433459978.55000001</v>
      </c>
      <c r="D26" s="6">
        <v>818820.59</v>
      </c>
      <c r="E26" s="11">
        <f>E25+D26</f>
        <v>13025993.549999999</v>
      </c>
      <c r="F26" s="59"/>
      <c r="G26" s="25"/>
      <c r="I26" s="44"/>
      <c r="J26" s="44"/>
      <c r="K26" s="44"/>
      <c r="L26" s="44"/>
      <c r="M26" s="44"/>
      <c r="N26" s="44"/>
      <c r="O26" s="44"/>
    </row>
    <row r="27" spans="2:16" x14ac:dyDescent="0.3">
      <c r="B27" s="5">
        <v>44227</v>
      </c>
      <c r="C27" s="14">
        <v>486216556</v>
      </c>
      <c r="D27" s="6">
        <v>873940.62</v>
      </c>
      <c r="E27" s="11">
        <f>E26+D27</f>
        <v>13899934.169999998</v>
      </c>
      <c r="F27" s="59"/>
      <c r="G27" s="25"/>
      <c r="I27" s="44"/>
      <c r="J27" s="44"/>
      <c r="K27" s="44"/>
      <c r="L27" s="44"/>
      <c r="M27" s="44"/>
      <c r="N27" s="44"/>
      <c r="O27" s="44"/>
    </row>
    <row r="28" spans="2:16" x14ac:dyDescent="0.3">
      <c r="B28" s="5">
        <v>44255</v>
      </c>
      <c r="C28" s="14">
        <v>538781460.95000005</v>
      </c>
      <c r="D28" s="6">
        <v>812064.22</v>
      </c>
      <c r="E28" s="11">
        <f t="shared" ref="E28:E37" si="1">E27+D28</f>
        <v>14711998.389999999</v>
      </c>
      <c r="G28" s="25"/>
      <c r="I28" s="44"/>
      <c r="J28" s="44"/>
      <c r="K28" s="44"/>
      <c r="L28" s="44"/>
      <c r="M28" s="44"/>
      <c r="N28" s="44"/>
      <c r="O28" s="44"/>
    </row>
    <row r="29" spans="2:16" x14ac:dyDescent="0.3">
      <c r="B29" s="5">
        <v>44286</v>
      </c>
      <c r="C29" s="14">
        <v>644161788.26999998</v>
      </c>
      <c r="D29" s="6">
        <v>919216.96</v>
      </c>
      <c r="E29" s="11">
        <f t="shared" si="1"/>
        <v>15631215.349999998</v>
      </c>
      <c r="G29" s="25"/>
      <c r="I29" s="44"/>
      <c r="J29" s="44"/>
      <c r="K29" s="44"/>
      <c r="L29" s="44"/>
      <c r="M29" s="44"/>
      <c r="N29" s="44"/>
      <c r="O29" s="44"/>
    </row>
    <row r="30" spans="2:16" x14ac:dyDescent="0.3">
      <c r="B30" s="5">
        <v>44316</v>
      </c>
      <c r="C30" s="14">
        <v>700621393.02999997</v>
      </c>
      <c r="D30" s="6">
        <v>927987.93</v>
      </c>
      <c r="E30" s="11">
        <f t="shared" si="1"/>
        <v>16559203.279999997</v>
      </c>
      <c r="G30" s="25"/>
      <c r="I30" s="44"/>
      <c r="J30" s="44"/>
      <c r="K30" s="44"/>
      <c r="L30" s="44"/>
      <c r="M30" s="44"/>
      <c r="N30" s="44"/>
      <c r="O30" s="44"/>
    </row>
    <row r="31" spans="2:16" x14ac:dyDescent="0.3">
      <c r="B31" s="5">
        <v>44347</v>
      </c>
      <c r="C31" s="14">
        <v>710116891.80999994</v>
      </c>
      <c r="D31" s="6">
        <v>1027149.96</v>
      </c>
      <c r="E31" s="11">
        <f t="shared" si="1"/>
        <v>17586353.239999998</v>
      </c>
      <c r="G31" s="25"/>
      <c r="I31" s="44"/>
      <c r="J31" s="44"/>
      <c r="K31" s="44"/>
      <c r="L31" s="44"/>
      <c r="M31" s="44"/>
      <c r="N31" s="44"/>
      <c r="O31" s="44"/>
    </row>
    <row r="32" spans="2:16" x14ac:dyDescent="0.3">
      <c r="B32" s="5">
        <v>44377</v>
      </c>
      <c r="C32" s="14">
        <v>737799709.92999995</v>
      </c>
      <c r="D32" s="6">
        <v>1061331.6299999999</v>
      </c>
      <c r="E32" s="11">
        <f t="shared" si="1"/>
        <v>18647684.869999997</v>
      </c>
      <c r="G32" s="25"/>
      <c r="I32" s="44"/>
      <c r="J32" s="44"/>
      <c r="K32" s="44"/>
      <c r="L32" s="44"/>
      <c r="M32" s="44"/>
      <c r="N32" s="44"/>
      <c r="O32" s="44"/>
    </row>
    <row r="33" spans="1:15" x14ac:dyDescent="0.3">
      <c r="B33" s="5">
        <v>44408</v>
      </c>
      <c r="C33" s="14">
        <v>748459690.85000002</v>
      </c>
      <c r="D33" s="6">
        <v>1140964.7</v>
      </c>
      <c r="E33" s="11">
        <f t="shared" si="1"/>
        <v>19788649.569999997</v>
      </c>
      <c r="G33" s="25"/>
      <c r="I33" s="44"/>
      <c r="J33" s="44"/>
      <c r="K33" s="44"/>
      <c r="L33" s="44"/>
      <c r="M33" s="44"/>
      <c r="N33" s="44"/>
      <c r="O33" s="44"/>
    </row>
    <row r="34" spans="1:15" x14ac:dyDescent="0.3">
      <c r="B34" s="5">
        <v>44439</v>
      </c>
      <c r="C34" s="14">
        <v>762691842.18999994</v>
      </c>
      <c r="D34" s="6">
        <v>1162273.81</v>
      </c>
      <c r="E34" s="11">
        <f t="shared" si="1"/>
        <v>20950923.379999995</v>
      </c>
      <c r="G34" s="25"/>
      <c r="I34" s="44"/>
      <c r="J34" s="44"/>
      <c r="K34" s="44"/>
      <c r="L34" s="44"/>
      <c r="M34" s="44"/>
      <c r="N34" s="44"/>
      <c r="O34" s="44"/>
    </row>
    <row r="35" spans="1:15" x14ac:dyDescent="0.3">
      <c r="B35" s="5">
        <v>44469</v>
      </c>
      <c r="C35" s="14">
        <v>813244413.41000009</v>
      </c>
      <c r="D35" s="6">
        <v>965218.86</v>
      </c>
      <c r="E35" s="11">
        <f t="shared" si="1"/>
        <v>21916142.239999995</v>
      </c>
      <c r="G35" s="25"/>
      <c r="I35" s="44"/>
      <c r="J35" s="44"/>
      <c r="K35" s="44"/>
      <c r="L35" s="44"/>
      <c r="M35" s="44"/>
      <c r="N35" s="44"/>
      <c r="O35" s="44"/>
    </row>
    <row r="36" spans="1:15" x14ac:dyDescent="0.3">
      <c r="B36" s="5">
        <v>44500</v>
      </c>
      <c r="C36" s="14">
        <v>839804928.29999995</v>
      </c>
      <c r="D36" s="6">
        <v>1207895.26</v>
      </c>
      <c r="E36" s="11">
        <f t="shared" si="1"/>
        <v>23124037.499999996</v>
      </c>
      <c r="G36" s="25"/>
      <c r="I36" s="44"/>
      <c r="J36" s="44"/>
      <c r="K36" s="44"/>
      <c r="L36" s="44"/>
      <c r="M36" s="44"/>
      <c r="N36" s="44"/>
      <c r="O36" s="44"/>
    </row>
    <row r="37" spans="1:15" x14ac:dyDescent="0.3">
      <c r="B37" s="5">
        <v>44530</v>
      </c>
      <c r="C37" s="14">
        <v>863560702.5999999</v>
      </c>
      <c r="D37" s="6">
        <v>1161128.19</v>
      </c>
      <c r="E37" s="11">
        <f t="shared" si="1"/>
        <v>24285165.689999998</v>
      </c>
      <c r="G37" s="25"/>
      <c r="I37" s="44"/>
      <c r="J37" s="44"/>
      <c r="K37" s="44"/>
      <c r="L37" s="44"/>
      <c r="M37" s="44"/>
      <c r="N37" s="44"/>
      <c r="O37" s="44"/>
    </row>
    <row r="38" spans="1:15" ht="15" thickBot="1" x14ac:dyDescent="0.35">
      <c r="B38" s="7">
        <v>44561</v>
      </c>
      <c r="C38" s="60">
        <v>889733555.76999998</v>
      </c>
      <c r="D38" s="8">
        <f>1235374.59</f>
        <v>1235374.5900000001</v>
      </c>
      <c r="E38" s="12">
        <f>E37+D38</f>
        <v>25520540.279999997</v>
      </c>
      <c r="G38" s="26"/>
      <c r="I38" s="44"/>
      <c r="J38" s="44"/>
      <c r="K38" s="44"/>
      <c r="L38" s="44"/>
      <c r="M38" s="44"/>
      <c r="N38" s="44"/>
      <c r="O38" s="44"/>
    </row>
    <row r="39" spans="1:15" x14ac:dyDescent="0.3">
      <c r="B39" s="2"/>
      <c r="C39" s="2"/>
      <c r="D39" s="2"/>
      <c r="E39" s="2"/>
      <c r="F39" s="2"/>
      <c r="H39" s="2"/>
    </row>
    <row r="40" spans="1:15" x14ac:dyDescent="0.3">
      <c r="A40" s="1" t="s">
        <v>8</v>
      </c>
      <c r="B40" s="2"/>
      <c r="C40" s="2"/>
      <c r="D40" s="2"/>
      <c r="E40" s="2"/>
      <c r="F40" s="2"/>
      <c r="H40" s="2"/>
    </row>
    <row r="41" spans="1:15" ht="27.6" customHeight="1" x14ac:dyDescent="0.3">
      <c r="A41" s="66" t="s">
        <v>9</v>
      </c>
      <c r="B41" s="71" t="s">
        <v>74</v>
      </c>
      <c r="C41" s="71"/>
      <c r="D41" s="71"/>
      <c r="E41" s="71"/>
      <c r="F41" s="71"/>
      <c r="G41" s="71"/>
      <c r="H41" s="71"/>
    </row>
    <row r="42" spans="1:15" ht="30.6" customHeight="1" x14ac:dyDescent="0.3">
      <c r="A42" s="66" t="s">
        <v>10</v>
      </c>
      <c r="B42" s="71" t="s">
        <v>84</v>
      </c>
      <c r="C42" s="71"/>
      <c r="D42" s="71"/>
      <c r="E42" s="71"/>
      <c r="F42" s="71"/>
      <c r="G42" s="71"/>
      <c r="H42" s="71"/>
    </row>
    <row r="43" spans="1:15" ht="33" customHeight="1" x14ac:dyDescent="0.3">
      <c r="A43" s="66" t="s">
        <v>11</v>
      </c>
      <c r="B43" s="71" t="s">
        <v>19</v>
      </c>
      <c r="C43" s="71"/>
      <c r="D43" s="71"/>
      <c r="E43" s="71"/>
      <c r="F43" s="71"/>
      <c r="G43" s="71"/>
      <c r="H43" s="71"/>
    </row>
    <row r="44" spans="1:15" x14ac:dyDescent="0.3">
      <c r="B44" s="2"/>
      <c r="C44" s="2"/>
      <c r="D44" s="2"/>
      <c r="E44" s="2"/>
      <c r="F44" s="2"/>
      <c r="H44" s="2"/>
    </row>
    <row r="45" spans="1:15" x14ac:dyDescent="0.3">
      <c r="B45" s="2"/>
      <c r="C45" s="2"/>
      <c r="D45" s="2"/>
      <c r="E45" s="2"/>
      <c r="F45" s="2"/>
      <c r="H45" s="2"/>
    </row>
    <row r="46" spans="1:15" x14ac:dyDescent="0.3">
      <c r="A46" s="28" t="s">
        <v>15</v>
      </c>
      <c r="B46" s="28"/>
      <c r="C46" s="2"/>
      <c r="D46" s="2"/>
      <c r="E46" s="2"/>
      <c r="F46" s="2"/>
      <c r="H46" s="2"/>
    </row>
    <row r="47" spans="1:15" x14ac:dyDescent="0.3">
      <c r="B47" s="2"/>
      <c r="C47" s="2"/>
      <c r="D47" s="30" t="s">
        <v>12</v>
      </c>
      <c r="E47" s="2"/>
      <c r="F47" s="2"/>
      <c r="H47" s="2"/>
    </row>
    <row r="48" spans="1:15" x14ac:dyDescent="0.3">
      <c r="B48" s="21" t="s">
        <v>14</v>
      </c>
      <c r="C48" s="17">
        <f>+C38</f>
        <v>889733555.76999998</v>
      </c>
      <c r="D48" s="29" t="s">
        <v>13</v>
      </c>
      <c r="E48" s="2"/>
      <c r="F48" s="2"/>
      <c r="H48" s="2"/>
    </row>
    <row r="49" spans="1:6" x14ac:dyDescent="0.3">
      <c r="B49" t="s">
        <v>7</v>
      </c>
      <c r="C49" s="16">
        <f>+E38</f>
        <v>25520540.279999997</v>
      </c>
      <c r="D49" s="29" t="s">
        <v>13</v>
      </c>
    </row>
    <row r="50" spans="1:6" x14ac:dyDescent="0.3">
      <c r="B50" s="19"/>
      <c r="C50" s="18">
        <f>SUM(C48:C49)</f>
        <v>915254096.04999995</v>
      </c>
      <c r="D50" s="29"/>
      <c r="F50" s="17"/>
    </row>
    <row r="52" spans="1:6" x14ac:dyDescent="0.3">
      <c r="B52" s="1" t="s">
        <v>16</v>
      </c>
      <c r="C52" s="67">
        <f>+'[1]2022 Combined'!$D$49</f>
        <v>915254096</v>
      </c>
    </row>
    <row r="54" spans="1:6" x14ac:dyDescent="0.3">
      <c r="B54" s="32"/>
    </row>
    <row r="55" spans="1:6" x14ac:dyDescent="0.3">
      <c r="A55" s="28" t="s">
        <v>17</v>
      </c>
      <c r="B55" s="28"/>
      <c r="C55" s="2"/>
      <c r="D55" s="2"/>
    </row>
    <row r="56" spans="1:6" x14ac:dyDescent="0.3">
      <c r="B56" s="2"/>
      <c r="C56" s="2"/>
      <c r="D56" s="30" t="s">
        <v>12</v>
      </c>
    </row>
    <row r="57" spans="1:6" x14ac:dyDescent="0.3">
      <c r="B57" s="21" t="s">
        <v>14</v>
      </c>
      <c r="C57" s="17">
        <f>+C38</f>
        <v>889733555.76999998</v>
      </c>
      <c r="D57" s="29" t="s">
        <v>13</v>
      </c>
    </row>
    <row r="58" spans="1:6" x14ac:dyDescent="0.3">
      <c r="B58" t="s">
        <v>7</v>
      </c>
      <c r="C58" s="16">
        <f>+C49</f>
        <v>25520540.279999997</v>
      </c>
      <c r="D58" s="29" t="s">
        <v>13</v>
      </c>
    </row>
    <row r="59" spans="1:6" x14ac:dyDescent="0.3">
      <c r="B59" s="19"/>
      <c r="C59" s="18">
        <f>SUM(C57:C58)</f>
        <v>915254096.04999995</v>
      </c>
      <c r="D59" s="29"/>
    </row>
    <row r="61" spans="1:6" x14ac:dyDescent="0.3">
      <c r="B61" s="1" t="s">
        <v>18</v>
      </c>
      <c r="C61" s="20">
        <v>915254096</v>
      </c>
    </row>
    <row r="63" spans="1:6" x14ac:dyDescent="0.3">
      <c r="C63" s="17"/>
    </row>
  </sheetData>
  <mergeCells count="3">
    <mergeCell ref="B41:H41"/>
    <mergeCell ref="B42:H42"/>
    <mergeCell ref="B43:H43"/>
  </mergeCells>
  <pageMargins left="0.7" right="0.7" top="0.75" bottom="0.75" header="0.3" footer="0.3"/>
  <pageSetup orientation="portrait" horizontalDpi="1200" verticalDpi="1200" r:id="rId1"/>
  <ignoredErrors>
    <ignoredError sqref="G12 A41:A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782-A7E3-4E2F-9089-CF3122E5D299}">
  <dimension ref="A1:E51"/>
  <sheetViews>
    <sheetView topLeftCell="A22" workbookViewId="0">
      <selection activeCell="F44" sqref="F44"/>
    </sheetView>
  </sheetViews>
  <sheetFormatPr defaultRowHeight="14.4" x14ac:dyDescent="0.3"/>
  <cols>
    <col min="1" max="1" width="3.21875" customWidth="1"/>
    <col min="2" max="2" width="10.44140625" bestFit="1" customWidth="1"/>
    <col min="3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67</v>
      </c>
    </row>
    <row r="3" spans="1:5" ht="15" thickBot="1" x14ac:dyDescent="0.35"/>
    <row r="4" spans="1:5" ht="43.2" x14ac:dyDescent="0.3">
      <c r="B4" s="56" t="s">
        <v>3</v>
      </c>
      <c r="C4" s="57" t="s">
        <v>64</v>
      </c>
      <c r="D4" s="57" t="s">
        <v>1</v>
      </c>
      <c r="E4" s="58" t="s">
        <v>2</v>
      </c>
    </row>
    <row r="5" spans="1:5" x14ac:dyDescent="0.3">
      <c r="B5" s="5">
        <v>43465</v>
      </c>
      <c r="C5" s="6">
        <v>108159.41</v>
      </c>
      <c r="D5" s="34">
        <v>0</v>
      </c>
      <c r="E5" s="35">
        <f>D5</f>
        <v>0</v>
      </c>
    </row>
    <row r="6" spans="1:5" x14ac:dyDescent="0.3">
      <c r="B6" s="5">
        <v>43496</v>
      </c>
      <c r="C6" s="6">
        <v>145056.54999999999</v>
      </c>
      <c r="D6" s="34">
        <v>225.06047094520548</v>
      </c>
      <c r="E6" s="35">
        <f>E5+D6</f>
        <v>225.06047094520548</v>
      </c>
    </row>
    <row r="7" spans="1:5" x14ac:dyDescent="0.3">
      <c r="B7" s="5">
        <v>43524</v>
      </c>
      <c r="C7" s="6">
        <v>172176.02000000002</v>
      </c>
      <c r="D7" s="34">
        <v>272.62683095890412</v>
      </c>
      <c r="E7" s="35">
        <f t="shared" ref="E7:E28" si="0">E6+D7</f>
        <v>497.68730190410963</v>
      </c>
    </row>
    <row r="8" spans="1:5" x14ac:dyDescent="0.3">
      <c r="B8" s="5">
        <v>43555</v>
      </c>
      <c r="C8" s="6">
        <v>272626.61</v>
      </c>
      <c r="D8" s="34">
        <v>358.26763613698637</v>
      </c>
      <c r="E8" s="35">
        <f t="shared" si="0"/>
        <v>855.95493804109606</v>
      </c>
    </row>
    <row r="9" spans="1:5" x14ac:dyDescent="0.3">
      <c r="B9" s="5">
        <v>43585</v>
      </c>
      <c r="C9" s="6">
        <v>303312.06</v>
      </c>
      <c r="D9" s="34">
        <v>488.48713134246572</v>
      </c>
      <c r="E9" s="35">
        <f t="shared" si="0"/>
        <v>1344.4420693835618</v>
      </c>
    </row>
    <row r="10" spans="1:5" x14ac:dyDescent="0.3">
      <c r="B10" s="5">
        <v>43616</v>
      </c>
      <c r="C10" s="6">
        <v>334938.12</v>
      </c>
      <c r="D10" s="34">
        <v>561.58435656986296</v>
      </c>
      <c r="E10" s="35">
        <f t="shared" si="0"/>
        <v>1906.0264259534247</v>
      </c>
    </row>
    <row r="11" spans="1:5" x14ac:dyDescent="0.3">
      <c r="B11" s="5">
        <v>43646</v>
      </c>
      <c r="C11" s="6">
        <v>355151.82</v>
      </c>
      <c r="D11" s="34">
        <v>600.13569994520537</v>
      </c>
      <c r="E11" s="35">
        <f t="shared" si="0"/>
        <v>2506.1621258986302</v>
      </c>
    </row>
    <row r="12" spans="1:5" x14ac:dyDescent="0.3">
      <c r="B12" s="5">
        <v>43677</v>
      </c>
      <c r="C12" s="6">
        <v>370571.84</v>
      </c>
      <c r="D12" s="34">
        <v>657.56602727671236</v>
      </c>
      <c r="E12" s="35">
        <f t="shared" si="0"/>
        <v>3163.7281531753424</v>
      </c>
    </row>
    <row r="13" spans="1:5" x14ac:dyDescent="0.3">
      <c r="B13" s="5">
        <v>43708</v>
      </c>
      <c r="C13" s="6">
        <v>711972.8600000001</v>
      </c>
      <c r="D13" s="34">
        <v>686.11629992328778</v>
      </c>
      <c r="E13" s="35">
        <f t="shared" si="0"/>
        <v>3849.8444530986303</v>
      </c>
    </row>
    <row r="14" spans="1:5" x14ac:dyDescent="0.3">
      <c r="B14" s="5">
        <v>43738</v>
      </c>
      <c r="C14" s="6">
        <v>726801.05</v>
      </c>
      <c r="D14" s="34">
        <v>1275.6993162739727</v>
      </c>
      <c r="E14" s="35">
        <f t="shared" si="0"/>
        <v>5125.5437693726035</v>
      </c>
    </row>
    <row r="15" spans="1:5" x14ac:dyDescent="0.3">
      <c r="B15" s="5">
        <v>43769</v>
      </c>
      <c r="C15" s="6">
        <v>751934.44</v>
      </c>
      <c r="D15" s="34">
        <v>1345.6771221643837</v>
      </c>
      <c r="E15" s="35">
        <f t="shared" si="0"/>
        <v>6471.2208915369874</v>
      </c>
    </row>
    <row r="16" spans="1:5" x14ac:dyDescent="0.3">
      <c r="B16" s="5">
        <v>43799</v>
      </c>
      <c r="C16" s="6">
        <v>1348533.77</v>
      </c>
      <c r="D16" s="34">
        <v>1347.3017089315067</v>
      </c>
      <c r="E16" s="35">
        <f t="shared" si="0"/>
        <v>7818.5226004684937</v>
      </c>
    </row>
    <row r="17" spans="2:5" x14ac:dyDescent="0.3">
      <c r="B17" s="5">
        <v>43830</v>
      </c>
      <c r="C17" s="6">
        <v>1623685.5499999998</v>
      </c>
      <c r="D17" s="34">
        <v>2496.8195116876714</v>
      </c>
      <c r="E17" s="35">
        <f t="shared" si="0"/>
        <v>10315.342112156166</v>
      </c>
    </row>
    <row r="18" spans="2:5" x14ac:dyDescent="0.3">
      <c r="B18" s="5">
        <v>43861</v>
      </c>
      <c r="C18" s="6">
        <v>1635676.96</v>
      </c>
      <c r="D18" s="34">
        <v>2998.0510783879777</v>
      </c>
      <c r="E18" s="35">
        <f t="shared" si="0"/>
        <v>13313.393190544144</v>
      </c>
    </row>
    <row r="19" spans="2:5" x14ac:dyDescent="0.3">
      <c r="B19" s="5">
        <v>43890</v>
      </c>
      <c r="C19" s="6">
        <v>1667863.6099999999</v>
      </c>
      <c r="D19" s="34">
        <v>2825.3414593224043</v>
      </c>
      <c r="E19" s="35">
        <f t="shared" si="0"/>
        <v>16138.734649866548</v>
      </c>
    </row>
    <row r="20" spans="2:5" x14ac:dyDescent="0.3">
      <c r="B20" s="5">
        <v>43921</v>
      </c>
      <c r="C20" s="6">
        <v>1718577.99</v>
      </c>
      <c r="D20" s="34">
        <v>3079.6235727814205</v>
      </c>
      <c r="E20" s="35">
        <f t="shared" si="0"/>
        <v>19218.35822264797</v>
      </c>
    </row>
    <row r="21" spans="2:5" x14ac:dyDescent="0.3">
      <c r="B21" s="5">
        <v>43951</v>
      </c>
      <c r="C21" s="6">
        <v>1747086.53</v>
      </c>
      <c r="D21" s="34">
        <v>3070.9016542622949</v>
      </c>
      <c r="E21" s="35">
        <f t="shared" si="0"/>
        <v>22289.259876910266</v>
      </c>
    </row>
    <row r="22" spans="2:5" x14ac:dyDescent="0.3">
      <c r="B22" s="5">
        <v>43982</v>
      </c>
      <c r="C22" s="6">
        <v>1846096.2899999998</v>
      </c>
      <c r="D22" s="34">
        <v>3225.9045818961749</v>
      </c>
      <c r="E22" s="35">
        <f t="shared" si="0"/>
        <v>25515.164458806441</v>
      </c>
    </row>
    <row r="23" spans="2:5" x14ac:dyDescent="0.3">
      <c r="B23" s="5">
        <v>44012</v>
      </c>
      <c r="C23" s="6">
        <v>1939259.67</v>
      </c>
      <c r="D23" s="34">
        <v>3298.7622231147534</v>
      </c>
      <c r="E23" s="35">
        <f t="shared" si="0"/>
        <v>28813.926681921195</v>
      </c>
    </row>
    <row r="24" spans="2:5" x14ac:dyDescent="0.3">
      <c r="B24" s="5">
        <v>44042</v>
      </c>
      <c r="C24" s="6">
        <v>1955308.02</v>
      </c>
      <c r="D24" s="34">
        <v>936.24913576229505</v>
      </c>
      <c r="E24" s="35">
        <f t="shared" si="0"/>
        <v>29750.175817683492</v>
      </c>
    </row>
    <row r="25" spans="2:5" x14ac:dyDescent="0.3">
      <c r="B25" s="5">
        <v>44074</v>
      </c>
      <c r="C25" s="6">
        <v>2221530.08</v>
      </c>
      <c r="D25" s="34">
        <v>943.99706867213115</v>
      </c>
      <c r="E25" s="35">
        <f t="shared" si="0"/>
        <v>30694.172886355624</v>
      </c>
    </row>
    <row r="26" spans="2:5" x14ac:dyDescent="0.3">
      <c r="B26" s="5">
        <v>44104</v>
      </c>
      <c r="C26" s="6">
        <v>2251947.5</v>
      </c>
      <c r="D26" s="34">
        <v>1037.9279881967213</v>
      </c>
      <c r="E26" s="35">
        <f t="shared" si="0"/>
        <v>31732.100874552343</v>
      </c>
    </row>
    <row r="27" spans="2:5" x14ac:dyDescent="0.3">
      <c r="B27" s="5">
        <v>44135</v>
      </c>
      <c r="C27" s="6">
        <v>2293724.35</v>
      </c>
      <c r="D27" s="34">
        <v>1087.210719262295</v>
      </c>
      <c r="E27" s="35">
        <f t="shared" si="0"/>
        <v>32819.311593814637</v>
      </c>
    </row>
    <row r="28" spans="2:5" x14ac:dyDescent="0.3">
      <c r="B28" s="5">
        <v>44165</v>
      </c>
      <c r="C28" s="6">
        <v>2329952.37</v>
      </c>
      <c r="D28" s="34">
        <v>1071.6580979508196</v>
      </c>
      <c r="E28" s="35">
        <f t="shared" si="0"/>
        <v>33890.969691765458</v>
      </c>
    </row>
    <row r="29" spans="2:5" x14ac:dyDescent="0.3">
      <c r="B29" s="5">
        <v>44196</v>
      </c>
      <c r="C29" s="6">
        <v>2011949.77</v>
      </c>
      <c r="D29" s="34">
        <v>1124.8704474836065</v>
      </c>
      <c r="E29" s="35">
        <f>E28+D29</f>
        <v>35015.840139249063</v>
      </c>
    </row>
    <row r="30" spans="2:5" x14ac:dyDescent="0.3">
      <c r="B30" s="5">
        <v>44227</v>
      </c>
      <c r="C30" s="6">
        <f>'Distribution Deferral - 2021'!E16</f>
        <v>2040934.87</v>
      </c>
      <c r="D30" s="6">
        <f>'Distribution Deferral - 2021'!E18</f>
        <v>969.4742951260273</v>
      </c>
      <c r="E30" s="35">
        <f t="shared" ref="E30:E41" si="1">E29+D30</f>
        <v>35985.31443437509</v>
      </c>
    </row>
    <row r="31" spans="2:5" x14ac:dyDescent="0.3">
      <c r="B31" s="5">
        <v>44255</v>
      </c>
      <c r="C31" s="6">
        <f>'Distribution Deferral - 2021'!F16</f>
        <v>2120369.88</v>
      </c>
      <c r="D31" s="6">
        <f>'Distribution Deferral - 2021'!F18</f>
        <v>892.41974041643846</v>
      </c>
      <c r="E31" s="35">
        <f t="shared" si="1"/>
        <v>36877.734174791527</v>
      </c>
    </row>
    <row r="32" spans="2:5" x14ac:dyDescent="0.3">
      <c r="B32" s="5">
        <v>44286</v>
      </c>
      <c r="C32" s="6">
        <f>'Distribution Deferral - 2021'!G16</f>
        <v>2152695.85</v>
      </c>
      <c r="D32" s="6">
        <f>'Distribution Deferral - 2021'!G18</f>
        <v>1026.4913912219176</v>
      </c>
      <c r="E32" s="35">
        <f t="shared" si="1"/>
        <v>37904.225566013447</v>
      </c>
    </row>
    <row r="33" spans="1:5" x14ac:dyDescent="0.3">
      <c r="B33" s="5">
        <v>44316</v>
      </c>
      <c r="C33" s="6">
        <f>'Distribution Deferral - 2021'!H16</f>
        <v>2184263.88</v>
      </c>
      <c r="D33" s="6">
        <f>'Distribution Deferral - 2021'!H18</f>
        <v>1008.5232612328767</v>
      </c>
      <c r="E33" s="35">
        <f t="shared" si="1"/>
        <v>38912.748827246323</v>
      </c>
    </row>
    <row r="34" spans="1:5" x14ac:dyDescent="0.3">
      <c r="B34" s="5">
        <v>44347</v>
      </c>
      <c r="C34" s="6">
        <f>'Distribution Deferral - 2021'!I16</f>
        <v>2238446.79</v>
      </c>
      <c r="D34" s="6">
        <f>'Distribution Deferral - 2021'!I18</f>
        <v>1057.4230893041095</v>
      </c>
      <c r="E34" s="35">
        <f t="shared" si="1"/>
        <v>39970.171916550433</v>
      </c>
    </row>
    <row r="35" spans="1:5" x14ac:dyDescent="0.3">
      <c r="B35" s="5">
        <v>44377</v>
      </c>
      <c r="C35" s="6">
        <f>'Distribution Deferral - 2021'!J16</f>
        <v>2259365.62</v>
      </c>
      <c r="D35" s="6">
        <f>'Distribution Deferral - 2021'!J18</f>
        <v>1048.6969892876712</v>
      </c>
      <c r="E35" s="35">
        <f t="shared" si="1"/>
        <v>41018.868905838106</v>
      </c>
    </row>
    <row r="36" spans="1:5" x14ac:dyDescent="0.3">
      <c r="B36" s="5">
        <v>44408</v>
      </c>
      <c r="C36" s="6">
        <f>'Distribution Deferral - 2021'!K16</f>
        <v>2484595.2800000003</v>
      </c>
      <c r="D36" s="6">
        <f>'Distribution Deferral - 2021'!K18</f>
        <v>1093.7805617917809</v>
      </c>
      <c r="E36" s="35">
        <f t="shared" si="1"/>
        <v>42112.64946762989</v>
      </c>
    </row>
    <row r="37" spans="1:5" x14ac:dyDescent="0.3">
      <c r="B37" s="5">
        <v>44439</v>
      </c>
      <c r="C37" s="6">
        <f>'Distribution Deferral - 2021'!L16</f>
        <v>2741691.7199999997</v>
      </c>
      <c r="D37" s="6">
        <f>'Distribution Deferral - 2021'!L18</f>
        <v>1202.8163999342466</v>
      </c>
      <c r="E37" s="35">
        <f t="shared" si="1"/>
        <v>43315.465867564133</v>
      </c>
    </row>
    <row r="38" spans="1:5" x14ac:dyDescent="0.3">
      <c r="B38" s="5">
        <v>44469</v>
      </c>
      <c r="C38" s="6">
        <f>'Distribution Deferral - 2021'!M16</f>
        <v>2773424.04</v>
      </c>
      <c r="D38" s="6">
        <f>'Distribution Deferral - 2021'!M18+'Distribution Deferral - 2021'!M33</f>
        <v>1284.4637921095889</v>
      </c>
      <c r="E38" s="35">
        <f t="shared" si="1"/>
        <v>44599.929659673719</v>
      </c>
    </row>
    <row r="39" spans="1:5" x14ac:dyDescent="0.3">
      <c r="B39" s="5">
        <v>44500</v>
      </c>
      <c r="C39" s="6">
        <f>'Distribution Deferral - 2021'!N16</f>
        <v>2973296.5</v>
      </c>
      <c r="D39" s="6">
        <f>'Distribution Deferral - 2021'!N18+'Distribution Deferral - 2021'!N33</f>
        <v>1420.4134503369864</v>
      </c>
      <c r="E39" s="35">
        <f t="shared" si="1"/>
        <v>46020.343110010705</v>
      </c>
    </row>
    <row r="40" spans="1:5" x14ac:dyDescent="0.3">
      <c r="B40" s="5">
        <v>44530</v>
      </c>
      <c r="C40" s="6">
        <f>'Distribution Deferral - 2021'!O16</f>
        <v>2996004.4</v>
      </c>
      <c r="D40" s="6">
        <f>'Distribution Deferral - 2021'!O18+'Distribution Deferral - 2021'!O33</f>
        <v>1468.2325401369862</v>
      </c>
      <c r="E40" s="35">
        <f t="shared" si="1"/>
        <v>47488.575650147694</v>
      </c>
    </row>
    <row r="41" spans="1:5" ht="15" thickBot="1" x14ac:dyDescent="0.35">
      <c r="B41" s="7">
        <v>44561</v>
      </c>
      <c r="C41" s="8">
        <f>'Distribution Deferral - 2021'!P16</f>
        <v>3034261.29</v>
      </c>
      <c r="D41" s="8">
        <f>'Distribution Deferral - 2021'!P18+'Distribution Deferral - 2021'!P33</f>
        <v>1528.1667369452055</v>
      </c>
      <c r="E41" s="36">
        <f t="shared" si="1"/>
        <v>49016.742387092898</v>
      </c>
    </row>
    <row r="44" spans="1:5" x14ac:dyDescent="0.3">
      <c r="A44" s="1" t="s">
        <v>63</v>
      </c>
      <c r="B44" s="1"/>
    </row>
    <row r="46" spans="1:5" x14ac:dyDescent="0.3">
      <c r="B46" s="21" t="s">
        <v>65</v>
      </c>
      <c r="D46" s="17">
        <f>C41</f>
        <v>3034261.29</v>
      </c>
    </row>
    <row r="47" spans="1:5" x14ac:dyDescent="0.3">
      <c r="B47" t="s">
        <v>7</v>
      </c>
      <c r="D47" s="17">
        <f>E41</f>
        <v>49016.742387092898</v>
      </c>
    </row>
    <row r="48" spans="1:5" x14ac:dyDescent="0.3">
      <c r="B48" s="19"/>
      <c r="C48" s="19"/>
      <c r="D48" s="55">
        <f>+D46+D47</f>
        <v>3083278.0323870927</v>
      </c>
    </row>
    <row r="50" spans="2:5" x14ac:dyDescent="0.3">
      <c r="B50" s="54" t="s">
        <v>66</v>
      </c>
      <c r="C50" s="37"/>
      <c r="D50" s="20">
        <v>3083278</v>
      </c>
      <c r="E50" s="17"/>
    </row>
    <row r="51" spans="2:5" x14ac:dyDescent="0.3">
      <c r="B51" s="37"/>
      <c r="C51" s="37"/>
      <c r="D51" s="37"/>
      <c r="E51" s="37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879-15A7-4D20-A947-CC12EE4A1EA6}">
  <dimension ref="A1:E27"/>
  <sheetViews>
    <sheetView workbookViewId="0">
      <selection activeCell="C5" sqref="C5"/>
    </sheetView>
  </sheetViews>
  <sheetFormatPr defaultRowHeight="14.4" x14ac:dyDescent="0.3"/>
  <cols>
    <col min="1" max="1" width="3.21875" customWidth="1"/>
    <col min="2" max="2" width="10.44140625" bestFit="1" customWidth="1"/>
    <col min="3" max="3" width="14.21875" bestFit="1" customWidth="1"/>
    <col min="4" max="4" width="13.5546875" customWidth="1"/>
    <col min="5" max="5" width="17.44140625" customWidth="1"/>
  </cols>
  <sheetData>
    <row r="1" spans="1:5" x14ac:dyDescent="0.3">
      <c r="A1" s="1" t="s">
        <v>0</v>
      </c>
    </row>
    <row r="2" spans="1:5" x14ac:dyDescent="0.3">
      <c r="A2" s="1" t="s">
        <v>85</v>
      </c>
    </row>
    <row r="3" spans="1:5" ht="15" thickBot="1" x14ac:dyDescent="0.35"/>
    <row r="4" spans="1:5" ht="43.2" x14ac:dyDescent="0.3">
      <c r="B4" s="56" t="s">
        <v>3</v>
      </c>
      <c r="C4" s="57" t="s">
        <v>64</v>
      </c>
      <c r="D4" s="57" t="s">
        <v>1</v>
      </c>
      <c r="E4" s="58" t="s">
        <v>2</v>
      </c>
    </row>
    <row r="5" spans="1:5" x14ac:dyDescent="0.3">
      <c r="B5" s="5">
        <v>44196</v>
      </c>
      <c r="C5" s="6">
        <f>'COVID Deferral - 2021'!D16</f>
        <v>17399652.039999999</v>
      </c>
      <c r="D5" s="34">
        <v>0</v>
      </c>
      <c r="E5" s="35">
        <f>D5</f>
        <v>0</v>
      </c>
    </row>
    <row r="6" spans="1:5" x14ac:dyDescent="0.3">
      <c r="B6" s="5">
        <v>44227</v>
      </c>
      <c r="C6" s="6">
        <f>'COVID Deferral - 2021'!E16</f>
        <v>17549831.869999997</v>
      </c>
      <c r="D6" s="34">
        <f>'COVID Deferral - 2021'!E18</f>
        <v>8423.3383985424643</v>
      </c>
      <c r="E6" s="35">
        <f t="shared" ref="E6:E17" si="0">E5+D6</f>
        <v>8423.3383985424643</v>
      </c>
    </row>
    <row r="7" spans="1:5" x14ac:dyDescent="0.3">
      <c r="B7" s="5">
        <v>44255</v>
      </c>
      <c r="C7" s="6">
        <f>'COVID Deferral - 2021'!F16</f>
        <v>20923110.919999998</v>
      </c>
      <c r="D7" s="34">
        <f>'COVID Deferral - 2021'!F18</f>
        <v>7673.8442916493141</v>
      </c>
      <c r="E7" s="35">
        <f t="shared" si="0"/>
        <v>16097.182690191778</v>
      </c>
    </row>
    <row r="8" spans="1:5" x14ac:dyDescent="0.3">
      <c r="B8" s="5">
        <v>44286</v>
      </c>
      <c r="C8" s="6">
        <f>'COVID Deferral - 2021'!G16</f>
        <v>24766711.739999998</v>
      </c>
      <c r="D8" s="34">
        <f>'COVID Deferral - 2021'!G18</f>
        <v>10129.078628942465</v>
      </c>
      <c r="E8" s="35">
        <f t="shared" si="0"/>
        <v>26226.261319134243</v>
      </c>
    </row>
    <row r="9" spans="1:5" x14ac:dyDescent="0.3">
      <c r="B9" s="5">
        <v>44316</v>
      </c>
      <c r="C9" s="6">
        <f>'COVID Deferral - 2021'!H16</f>
        <v>25963445.25</v>
      </c>
      <c r="D9" s="34">
        <f>'COVID Deferral - 2021'!H18</f>
        <v>11603.034815178082</v>
      </c>
      <c r="E9" s="35">
        <f t="shared" si="0"/>
        <v>37829.296134312324</v>
      </c>
    </row>
    <row r="10" spans="1:5" x14ac:dyDescent="0.3">
      <c r="B10" s="5">
        <v>44347</v>
      </c>
      <c r="C10" s="6">
        <f>'COVID Deferral - 2021'!I16</f>
        <v>28443075.710000001</v>
      </c>
      <c r="D10" s="34">
        <f>'COVID Deferral - 2021'!I18</f>
        <v>12569.152810068494</v>
      </c>
      <c r="E10" s="35">
        <f t="shared" si="0"/>
        <v>50398.44894438082</v>
      </c>
    </row>
    <row r="11" spans="1:5" x14ac:dyDescent="0.3">
      <c r="B11" s="5">
        <v>44377</v>
      </c>
      <c r="C11" s="6">
        <f>'COVID Deferral - 2021'!J16</f>
        <v>30713229.920000002</v>
      </c>
      <c r="D11" s="34">
        <f>'COVID Deferral - 2021'!J18</f>
        <v>13325.386154547945</v>
      </c>
      <c r="E11" s="35">
        <f t="shared" si="0"/>
        <v>63723.835098928765</v>
      </c>
    </row>
    <row r="12" spans="1:5" x14ac:dyDescent="0.3">
      <c r="B12" s="5">
        <v>44408</v>
      </c>
      <c r="C12" s="6">
        <f>'COVID Deferral - 2021'!K16</f>
        <v>32122457.390000001</v>
      </c>
      <c r="D12" s="34">
        <f>'COVID Deferral - 2021'!K18</f>
        <v>14868.569114695891</v>
      </c>
      <c r="E12" s="35">
        <f t="shared" si="0"/>
        <v>78592.404213624657</v>
      </c>
    </row>
    <row r="13" spans="1:5" x14ac:dyDescent="0.3">
      <c r="B13" s="5">
        <v>44439</v>
      </c>
      <c r="C13" s="6">
        <f>'COVID Deferral - 2021'!L16</f>
        <v>33502494.030000001</v>
      </c>
      <c r="D13" s="34">
        <f>'COVID Deferral - 2021'!L18</f>
        <v>15550.789646063015</v>
      </c>
      <c r="E13" s="35">
        <f t="shared" si="0"/>
        <v>94143.193859687672</v>
      </c>
    </row>
    <row r="14" spans="1:5" x14ac:dyDescent="0.3">
      <c r="B14" s="5">
        <v>44469</v>
      </c>
      <c r="C14" s="6">
        <f>'COVID Deferral - 2021'!M16</f>
        <v>34882322.859999999</v>
      </c>
      <c r="D14" s="34">
        <f>'COVID Deferral - 2021'!M18</f>
        <v>15695.688983917807</v>
      </c>
      <c r="E14" s="35">
        <f t="shared" si="0"/>
        <v>109838.88284360548</v>
      </c>
    </row>
    <row r="15" spans="1:5" x14ac:dyDescent="0.3">
      <c r="B15" s="5">
        <v>44500</v>
      </c>
      <c r="C15" s="6">
        <f>'COVID Deferral - 2021'!N16</f>
        <v>38974815.170000002</v>
      </c>
      <c r="D15" s="34">
        <f>'COVID Deferral - 2021'!N18</f>
        <v>16886.866984553424</v>
      </c>
      <c r="E15" s="35">
        <f t="shared" si="0"/>
        <v>126725.74982815891</v>
      </c>
    </row>
    <row r="16" spans="1:5" x14ac:dyDescent="0.3">
      <c r="B16" s="5">
        <v>44530</v>
      </c>
      <c r="C16" s="6">
        <f>'COVID Deferral - 2021'!O16</f>
        <v>41309742.469999999</v>
      </c>
      <c r="D16" s="34">
        <f>'COVID Deferral - 2021'!O18</f>
        <v>18259.433956356166</v>
      </c>
      <c r="E16" s="35">
        <f t="shared" si="0"/>
        <v>144985.18378451507</v>
      </c>
    </row>
    <row r="17" spans="1:5" ht="15" thickBot="1" x14ac:dyDescent="0.35">
      <c r="B17" s="7">
        <v>44561</v>
      </c>
      <c r="C17" s="8">
        <f>'COVID Deferral - 2021'!P16</f>
        <v>59331650.659999996</v>
      </c>
      <c r="D17" s="68">
        <f>'COVID Deferral - 2021'!P18</f>
        <v>19998.442450545204</v>
      </c>
      <c r="E17" s="36">
        <f t="shared" si="0"/>
        <v>164983.62623506028</v>
      </c>
    </row>
    <row r="20" spans="1:5" x14ac:dyDescent="0.3">
      <c r="A20" s="1" t="s">
        <v>63</v>
      </c>
      <c r="B20" s="1"/>
    </row>
    <row r="22" spans="1:5" x14ac:dyDescent="0.3">
      <c r="B22" s="21" t="s">
        <v>65</v>
      </c>
      <c r="D22" s="17">
        <f>C17</f>
        <v>59331650.659999996</v>
      </c>
    </row>
    <row r="23" spans="1:5" x14ac:dyDescent="0.3">
      <c r="B23" t="s">
        <v>7</v>
      </c>
      <c r="D23" s="17">
        <f>E17</f>
        <v>164983.62623506028</v>
      </c>
    </row>
    <row r="24" spans="1:5" x14ac:dyDescent="0.3">
      <c r="B24" s="19"/>
      <c r="C24" s="19"/>
      <c r="D24" s="55">
        <f>+D22+D23</f>
        <v>59496634.286235057</v>
      </c>
    </row>
    <row r="26" spans="1:5" x14ac:dyDescent="0.3">
      <c r="B26" s="54" t="s">
        <v>66</v>
      </c>
      <c r="C26" s="37"/>
      <c r="D26" s="20">
        <v>59496634.280000001</v>
      </c>
      <c r="E26" s="17"/>
    </row>
    <row r="27" spans="1:5" x14ac:dyDescent="0.3">
      <c r="B27" s="37"/>
      <c r="C27" s="37"/>
      <c r="D27" s="37"/>
      <c r="E27" s="37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99C1-7576-4053-BD64-F4EF7FECF00A}">
  <dimension ref="A1:Q35"/>
  <sheetViews>
    <sheetView workbookViewId="0">
      <selection activeCell="D13" sqref="D13"/>
    </sheetView>
  </sheetViews>
  <sheetFormatPr defaultRowHeight="14.4" x14ac:dyDescent="0.3"/>
  <cols>
    <col min="1" max="1" width="3.21875" customWidth="1"/>
    <col min="2" max="2" width="60.21875" bestFit="1" customWidth="1"/>
    <col min="4" max="16" width="13.21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68</v>
      </c>
    </row>
    <row r="5" spans="1:17" x14ac:dyDescent="0.3">
      <c r="B5" s="1"/>
      <c r="C5" s="1"/>
      <c r="D5" s="1"/>
      <c r="E5" s="72" t="s">
        <v>69</v>
      </c>
      <c r="F5" s="72"/>
      <c r="G5" s="72"/>
      <c r="H5" s="72" t="s">
        <v>70</v>
      </c>
      <c r="I5" s="72"/>
      <c r="J5" s="72"/>
      <c r="K5" s="72" t="s">
        <v>71</v>
      </c>
      <c r="L5" s="72"/>
      <c r="M5" s="72"/>
      <c r="N5" s="72" t="s">
        <v>72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5.7000000000000002E-3</v>
      </c>
      <c r="F6" s="38">
        <v>5.7000000000000002E-3</v>
      </c>
      <c r="G6" s="38">
        <v>5.7000000000000002E-3</v>
      </c>
      <c r="H6" s="38">
        <v>5.7000000000000002E-3</v>
      </c>
      <c r="I6" s="38">
        <v>5.7000000000000002E-3</v>
      </c>
      <c r="J6" s="38">
        <v>5.7000000000000002E-3</v>
      </c>
      <c r="K6" s="38">
        <v>5.7000000000000002E-3</v>
      </c>
      <c r="L6" s="38">
        <v>5.7000000000000002E-3</v>
      </c>
      <c r="M6" s="38">
        <v>5.7000000000000002E-3</v>
      </c>
      <c r="N6" s="38">
        <v>5.7000000000000002E-3</v>
      </c>
      <c r="O6" s="38">
        <v>5.7000000000000002E-3</v>
      </c>
      <c r="P6" s="38">
        <v>5.7000000000000002E-3</v>
      </c>
      <c r="Q6" s="1"/>
    </row>
    <row r="7" spans="1:17" x14ac:dyDescent="0.3">
      <c r="B7" s="1" t="s">
        <v>26</v>
      </c>
      <c r="C7" s="1"/>
      <c r="D7" s="1"/>
      <c r="E7" s="38">
        <f>(E6)*(E8/$Q$8)</f>
        <v>4.8410958904109588E-4</v>
      </c>
      <c r="F7" s="38">
        <f>(F6)*(F8/$Q$8)</f>
        <v>4.3726027397260277E-4</v>
      </c>
      <c r="G7" s="38">
        <f t="shared" ref="G7:P7" si="0">(G6)*(G8/$Q$8)</f>
        <v>4.8410958904109588E-4</v>
      </c>
      <c r="H7" s="38">
        <f t="shared" si="0"/>
        <v>4.6849315068493149E-4</v>
      </c>
      <c r="I7" s="38">
        <f t="shared" si="0"/>
        <v>4.8410958904109588E-4</v>
      </c>
      <c r="J7" s="38">
        <f t="shared" si="0"/>
        <v>4.6849315068493149E-4</v>
      </c>
      <c r="K7" s="38">
        <f t="shared" si="0"/>
        <v>4.8410958904109588E-4</v>
      </c>
      <c r="L7" s="38">
        <f t="shared" si="0"/>
        <v>4.8410958904109588E-4</v>
      </c>
      <c r="M7" s="38">
        <f t="shared" si="0"/>
        <v>4.6849315068493149E-4</v>
      </c>
      <c r="N7" s="38">
        <f t="shared" si="0"/>
        <v>4.8410958904109588E-4</v>
      </c>
      <c r="O7" s="38">
        <f t="shared" si="0"/>
        <v>4.6849315068493149E-4</v>
      </c>
      <c r="P7" s="38">
        <f t="shared" si="0"/>
        <v>4.8410958904109588E-4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73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51">
        <v>443079</v>
      </c>
      <c r="E10" s="44">
        <v>447185.25</v>
      </c>
      <c r="F10" s="44">
        <v>465691.72</v>
      </c>
      <c r="G10" s="44">
        <v>468318.09</v>
      </c>
      <c r="H10" s="44">
        <v>481554.58</v>
      </c>
      <c r="I10" s="44">
        <v>502401.58</v>
      </c>
      <c r="J10" s="44">
        <v>510059.46</v>
      </c>
      <c r="K10" s="44">
        <v>520595.97</v>
      </c>
      <c r="L10" s="44">
        <v>531626.30000000005</v>
      </c>
      <c r="M10" s="44">
        <v>544869.91</v>
      </c>
      <c r="N10" s="44">
        <v>560454.93999999994</v>
      </c>
      <c r="O10" s="44">
        <v>569223.85</v>
      </c>
      <c r="P10" s="44">
        <v>576402.44999999995</v>
      </c>
    </row>
    <row r="11" spans="1:17" x14ac:dyDescent="0.3">
      <c r="B11" t="s">
        <v>43</v>
      </c>
      <c r="C11" s="22">
        <v>190004</v>
      </c>
      <c r="D11" s="51">
        <v>1026863.23</v>
      </c>
      <c r="E11" s="44">
        <v>1040444.23</v>
      </c>
      <c r="F11" s="44">
        <v>1055498.5</v>
      </c>
      <c r="G11" s="44">
        <v>1055498.5</v>
      </c>
      <c r="H11" s="44">
        <v>1055498.5</v>
      </c>
      <c r="I11" s="44">
        <v>1069079.5</v>
      </c>
      <c r="J11" s="44">
        <v>1069079.5</v>
      </c>
      <c r="K11" s="44">
        <v>1269079.5</v>
      </c>
      <c r="L11" s="44">
        <v>1501495.64</v>
      </c>
      <c r="M11" s="44">
        <v>1501495.64</v>
      </c>
      <c r="N11" s="44">
        <v>1671196.64</v>
      </c>
      <c r="O11" s="44">
        <v>1671196.64</v>
      </c>
      <c r="P11" s="44">
        <v>1671196.64</v>
      </c>
    </row>
    <row r="12" spans="1:17" x14ac:dyDescent="0.3">
      <c r="B12" t="s">
        <v>44</v>
      </c>
      <c r="C12" s="22">
        <v>190005</v>
      </c>
      <c r="D12" s="63">
        <v>532650.4</v>
      </c>
      <c r="E12" s="34">
        <v>553305.39</v>
      </c>
      <c r="F12" s="34">
        <v>599179.66</v>
      </c>
      <c r="G12" s="34">
        <v>628879.26</v>
      </c>
      <c r="H12" s="34">
        <v>647210.80000000005</v>
      </c>
      <c r="I12" s="34">
        <v>666965.71</v>
      </c>
      <c r="J12" s="34">
        <v>680226.66</v>
      </c>
      <c r="K12" s="34">
        <v>694919.81</v>
      </c>
      <c r="L12" s="34">
        <v>708569.78</v>
      </c>
      <c r="M12" s="34">
        <v>727058.49</v>
      </c>
      <c r="N12" s="34">
        <v>741644.92</v>
      </c>
      <c r="O12" s="34">
        <v>755583.91</v>
      </c>
      <c r="P12" s="34">
        <v>786662.2</v>
      </c>
    </row>
    <row r="13" spans="1:17" x14ac:dyDescent="0.3">
      <c r="B13" t="s">
        <v>45</v>
      </c>
      <c r="C13" s="22">
        <v>190008</v>
      </c>
      <c r="D13" s="45">
        <v>0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7" x14ac:dyDescent="0.3">
      <c r="B14" t="s">
        <v>46</v>
      </c>
      <c r="C14" s="22"/>
      <c r="D14" s="31">
        <f>SUM(D10:D13)</f>
        <v>2002592.63</v>
      </c>
      <c r="E14" s="31">
        <f>SUM(E10:E13)</f>
        <v>2040934.87</v>
      </c>
      <c r="F14" s="31">
        <f t="shared" ref="F14:P14" si="1">SUM(F10:F13)</f>
        <v>2120369.88</v>
      </c>
      <c r="G14" s="31">
        <f>SUM(G10:G13)</f>
        <v>2152695.85</v>
      </c>
      <c r="H14" s="31">
        <f t="shared" si="1"/>
        <v>2184263.88</v>
      </c>
      <c r="I14" s="31">
        <f t="shared" si="1"/>
        <v>2238446.79</v>
      </c>
      <c r="J14" s="31">
        <f t="shared" si="1"/>
        <v>2259365.62</v>
      </c>
      <c r="K14" s="31">
        <f t="shared" si="1"/>
        <v>2484595.2800000003</v>
      </c>
      <c r="L14" s="31">
        <f t="shared" si="1"/>
        <v>2741691.7199999997</v>
      </c>
      <c r="M14" s="31">
        <f t="shared" si="1"/>
        <v>2773424.04</v>
      </c>
      <c r="N14" s="31">
        <f t="shared" si="1"/>
        <v>2973296.5</v>
      </c>
      <c r="O14" s="31">
        <f>SUM(O10:O13)</f>
        <v>2996004.4</v>
      </c>
      <c r="P14" s="31">
        <f t="shared" si="1"/>
        <v>3034261.29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N16" si="2">SUM(D14:D15)</f>
        <v>2002592.63</v>
      </c>
      <c r="E16" s="31">
        <f t="shared" si="2"/>
        <v>2040934.87</v>
      </c>
      <c r="F16" s="31">
        <f t="shared" si="2"/>
        <v>2120369.88</v>
      </c>
      <c r="G16" s="31">
        <f t="shared" si="2"/>
        <v>2152695.85</v>
      </c>
      <c r="H16" s="31">
        <f t="shared" si="2"/>
        <v>2184263.88</v>
      </c>
      <c r="I16" s="31">
        <f t="shared" si="2"/>
        <v>2238446.79</v>
      </c>
      <c r="J16" s="31">
        <f t="shared" si="2"/>
        <v>2259365.62</v>
      </c>
      <c r="K16" s="31">
        <f t="shared" si="2"/>
        <v>2484595.2800000003</v>
      </c>
      <c r="L16" s="31">
        <f t="shared" si="2"/>
        <v>2741691.7199999997</v>
      </c>
      <c r="M16" s="31">
        <f t="shared" si="2"/>
        <v>2773424.04</v>
      </c>
      <c r="N16" s="31">
        <f t="shared" si="2"/>
        <v>2973296.5</v>
      </c>
      <c r="O16" s="31">
        <f>SUM(O14:O15)</f>
        <v>2996004.4</v>
      </c>
      <c r="P16" s="31">
        <f>SUM(P14:P15)</f>
        <v>3034261.29</v>
      </c>
    </row>
    <row r="17" spans="2:16" x14ac:dyDescent="0.3">
      <c r="B17" t="s">
        <v>26</v>
      </c>
      <c r="C17" s="22"/>
      <c r="D17" s="46"/>
      <c r="E17" s="47">
        <f>E7</f>
        <v>4.8410958904109588E-4</v>
      </c>
      <c r="F17" s="47">
        <f t="shared" ref="F17:P17" si="3">F7</f>
        <v>4.3726027397260277E-4</v>
      </c>
      <c r="G17" s="47">
        <f t="shared" si="3"/>
        <v>4.8410958904109588E-4</v>
      </c>
      <c r="H17" s="47">
        <f t="shared" si="3"/>
        <v>4.6849315068493149E-4</v>
      </c>
      <c r="I17" s="47">
        <f t="shared" si="3"/>
        <v>4.8410958904109588E-4</v>
      </c>
      <c r="J17" s="47">
        <f t="shared" si="3"/>
        <v>4.6849315068493149E-4</v>
      </c>
      <c r="K17" s="47">
        <f t="shared" si="3"/>
        <v>4.8410958904109588E-4</v>
      </c>
      <c r="L17" s="47">
        <f t="shared" si="3"/>
        <v>4.8410958904109588E-4</v>
      </c>
      <c r="M17" s="47">
        <f t="shared" si="3"/>
        <v>4.6849315068493149E-4</v>
      </c>
      <c r="N17" s="47">
        <f t="shared" si="3"/>
        <v>4.8410958904109588E-4</v>
      </c>
      <c r="O17" s="47">
        <f t="shared" si="3"/>
        <v>4.6849315068493149E-4</v>
      </c>
      <c r="P17" s="47">
        <f t="shared" si="3"/>
        <v>4.8410958904109588E-4</v>
      </c>
    </row>
    <row r="18" spans="2:16" x14ac:dyDescent="0.3">
      <c r="B18" t="s">
        <v>49</v>
      </c>
      <c r="C18" s="22">
        <v>190016</v>
      </c>
      <c r="E18" s="2">
        <f>D16*E17</f>
        <v>969.4742951260273</v>
      </c>
      <c r="F18" s="2">
        <f>E16*F17</f>
        <v>892.41974041643846</v>
      </c>
      <c r="G18" s="2">
        <f t="shared" ref="G18:O18" si="4">F16*G17</f>
        <v>1026.4913912219176</v>
      </c>
      <c r="H18" s="2">
        <f t="shared" si="4"/>
        <v>1008.5232612328767</v>
      </c>
      <c r="I18" s="2">
        <f t="shared" si="4"/>
        <v>1057.4230893041095</v>
      </c>
      <c r="J18" s="2">
        <f t="shared" si="4"/>
        <v>1048.6969892876712</v>
      </c>
      <c r="K18" s="2">
        <f t="shared" si="4"/>
        <v>1093.7805617917809</v>
      </c>
      <c r="L18" s="2">
        <f t="shared" si="4"/>
        <v>1202.8163999342466</v>
      </c>
      <c r="M18" s="2">
        <f t="shared" si="4"/>
        <v>1284.4637921095889</v>
      </c>
      <c r="N18" s="2">
        <f t="shared" si="4"/>
        <v>1342.641172241096</v>
      </c>
      <c r="O18" s="2">
        <f t="shared" si="4"/>
        <v>1392.9690452054795</v>
      </c>
      <c r="P18" s="2">
        <f>O16*P17</f>
        <v>1450.394458849315</v>
      </c>
    </row>
    <row r="19" spans="2:16" ht="15" thickBot="1" x14ac:dyDescent="0.35">
      <c r="B19" t="s">
        <v>50</v>
      </c>
      <c r="D19" s="48">
        <f>'Distribution Deferral - 2020'!P19</f>
        <v>35015.840139249063</v>
      </c>
      <c r="E19" s="48">
        <f>D19+E18</f>
        <v>35985.31443437509</v>
      </c>
      <c r="F19" s="48">
        <f>E19+F18</f>
        <v>36877.734174791527</v>
      </c>
      <c r="G19" s="48">
        <f t="shared" ref="G19:P19" si="5">F19+G18</f>
        <v>37904.225566013447</v>
      </c>
      <c r="H19" s="48">
        <f t="shared" si="5"/>
        <v>38912.748827246323</v>
      </c>
      <c r="I19" s="48">
        <f t="shared" si="5"/>
        <v>39970.171916550433</v>
      </c>
      <c r="J19" s="48">
        <f t="shared" si="5"/>
        <v>41018.868905838106</v>
      </c>
      <c r="K19" s="48">
        <f t="shared" si="5"/>
        <v>42112.64946762989</v>
      </c>
      <c r="L19" s="48">
        <f t="shared" si="5"/>
        <v>43315.465867564133</v>
      </c>
      <c r="M19" s="48">
        <f t="shared" si="5"/>
        <v>44599.929659673719</v>
      </c>
      <c r="N19" s="48">
        <f t="shared" si="5"/>
        <v>45942.570831914818</v>
      </c>
      <c r="O19" s="48">
        <f t="shared" si="5"/>
        <v>47335.539877120296</v>
      </c>
      <c r="P19" s="48">
        <f t="shared" si="5"/>
        <v>48785.934335969614</v>
      </c>
    </row>
    <row r="20" spans="2:16" ht="15" thickTop="1" x14ac:dyDescent="0.3"/>
    <row r="21" spans="2:16" x14ac:dyDescent="0.3">
      <c r="B21" s="65" t="s">
        <v>76</v>
      </c>
      <c r="C21" s="64">
        <v>190006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51">
        <v>0</v>
      </c>
    </row>
    <row r="22" spans="2:16" x14ac:dyDescent="0.3">
      <c r="B22" s="65" t="s">
        <v>77</v>
      </c>
      <c r="C22" s="64">
        <v>190007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51">
        <v>0</v>
      </c>
    </row>
    <row r="23" spans="2:16" x14ac:dyDescent="0.3">
      <c r="B23" s="65" t="s">
        <v>78</v>
      </c>
      <c r="C23" s="64">
        <v>190008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51">
        <v>0</v>
      </c>
    </row>
    <row r="24" spans="2:16" x14ac:dyDescent="0.3">
      <c r="B24" s="65" t="s">
        <v>79</v>
      </c>
      <c r="C24" s="64">
        <v>190009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51">
        <v>0</v>
      </c>
    </row>
    <row r="25" spans="2:16" x14ac:dyDescent="0.3">
      <c r="B25" s="65" t="s">
        <v>80</v>
      </c>
      <c r="C25" s="64">
        <v>190010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160650.15</v>
      </c>
      <c r="N25" s="44">
        <v>160650.15</v>
      </c>
      <c r="O25" s="44">
        <v>160650.15</v>
      </c>
      <c r="P25" s="51">
        <v>160650.15</v>
      </c>
    </row>
    <row r="26" spans="2:16" x14ac:dyDescent="0.3">
      <c r="B26" s="65" t="s">
        <v>81</v>
      </c>
      <c r="C26" s="64">
        <v>190011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</row>
    <row r="27" spans="2:16" x14ac:dyDescent="0.3">
      <c r="B27" s="65" t="s">
        <v>82</v>
      </c>
      <c r="C27" s="64">
        <v>190012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</row>
    <row r="28" spans="2:16" x14ac:dyDescent="0.3">
      <c r="B28" s="65" t="s">
        <v>83</v>
      </c>
      <c r="C28" s="64">
        <v>190013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</row>
    <row r="29" spans="2:16" x14ac:dyDescent="0.3">
      <c r="B29" t="s">
        <v>46</v>
      </c>
      <c r="D29" s="31">
        <f>SUM(D21:D28)</f>
        <v>0</v>
      </c>
      <c r="E29" s="31">
        <f t="shared" ref="E29:P29" si="6">SUM(E21:E28)</f>
        <v>0</v>
      </c>
      <c r="F29" s="31">
        <f t="shared" si="6"/>
        <v>0</v>
      </c>
      <c r="G29" s="31">
        <f t="shared" si="6"/>
        <v>0</v>
      </c>
      <c r="H29" s="31">
        <f t="shared" si="6"/>
        <v>0</v>
      </c>
      <c r="I29" s="31">
        <f t="shared" si="6"/>
        <v>0</v>
      </c>
      <c r="J29" s="31">
        <f t="shared" si="6"/>
        <v>0</v>
      </c>
      <c r="K29" s="31">
        <f t="shared" si="6"/>
        <v>0</v>
      </c>
      <c r="L29" s="31">
        <f t="shared" si="6"/>
        <v>0</v>
      </c>
      <c r="M29" s="31">
        <f t="shared" si="6"/>
        <v>160650.15</v>
      </c>
      <c r="N29" s="31">
        <f t="shared" si="6"/>
        <v>160650.15</v>
      </c>
      <c r="O29" s="31">
        <f t="shared" si="6"/>
        <v>160650.15</v>
      </c>
      <c r="P29" s="31">
        <f t="shared" si="6"/>
        <v>160650.15</v>
      </c>
    </row>
    <row r="30" spans="2:16" x14ac:dyDescent="0.3">
      <c r="B30" t="s">
        <v>47</v>
      </c>
      <c r="C30" s="22"/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</row>
    <row r="31" spans="2:16" x14ac:dyDescent="0.3">
      <c r="B31" t="s">
        <v>48</v>
      </c>
      <c r="C31" s="22"/>
      <c r="D31" s="31">
        <f t="shared" ref="D31:N31" si="7">SUM(D29:D30)</f>
        <v>0</v>
      </c>
      <c r="E31" s="31">
        <f t="shared" si="7"/>
        <v>0</v>
      </c>
      <c r="F31" s="31">
        <f t="shared" si="7"/>
        <v>0</v>
      </c>
      <c r="G31" s="31">
        <f t="shared" si="7"/>
        <v>0</v>
      </c>
      <c r="H31" s="31">
        <f t="shared" si="7"/>
        <v>0</v>
      </c>
      <c r="I31" s="31">
        <f t="shared" si="7"/>
        <v>0</v>
      </c>
      <c r="J31" s="31">
        <f t="shared" si="7"/>
        <v>0</v>
      </c>
      <c r="K31" s="31">
        <f t="shared" si="7"/>
        <v>0</v>
      </c>
      <c r="L31" s="31">
        <f t="shared" si="7"/>
        <v>0</v>
      </c>
      <c r="M31" s="31">
        <f t="shared" si="7"/>
        <v>160650.15</v>
      </c>
      <c r="N31" s="31">
        <f t="shared" si="7"/>
        <v>160650.15</v>
      </c>
      <c r="O31" s="31">
        <f>SUM(O29:O30)</f>
        <v>160650.15</v>
      </c>
      <c r="P31" s="31">
        <f>SUM(P29:P30)</f>
        <v>160650.15</v>
      </c>
    </row>
    <row r="32" spans="2:16" x14ac:dyDescent="0.3">
      <c r="B32" t="s">
        <v>26</v>
      </c>
      <c r="C32" s="22"/>
      <c r="D32" s="46"/>
      <c r="E32" s="47">
        <f>E7</f>
        <v>4.8410958904109588E-4</v>
      </c>
      <c r="F32" s="47">
        <f t="shared" ref="F32:P32" si="8">F7</f>
        <v>4.3726027397260277E-4</v>
      </c>
      <c r="G32" s="47">
        <f t="shared" si="8"/>
        <v>4.8410958904109588E-4</v>
      </c>
      <c r="H32" s="47">
        <f t="shared" si="8"/>
        <v>4.6849315068493149E-4</v>
      </c>
      <c r="I32" s="47">
        <f t="shared" si="8"/>
        <v>4.8410958904109588E-4</v>
      </c>
      <c r="J32" s="47">
        <f t="shared" si="8"/>
        <v>4.6849315068493149E-4</v>
      </c>
      <c r="K32" s="47">
        <f t="shared" si="8"/>
        <v>4.8410958904109588E-4</v>
      </c>
      <c r="L32" s="47">
        <f t="shared" si="8"/>
        <v>4.8410958904109588E-4</v>
      </c>
      <c r="M32" s="47">
        <f t="shared" si="8"/>
        <v>4.6849315068493149E-4</v>
      </c>
      <c r="N32" s="47">
        <f t="shared" si="8"/>
        <v>4.8410958904109588E-4</v>
      </c>
      <c r="O32" s="47">
        <f t="shared" si="8"/>
        <v>4.6849315068493149E-4</v>
      </c>
      <c r="P32" s="47">
        <f t="shared" si="8"/>
        <v>4.8410958904109588E-4</v>
      </c>
    </row>
    <row r="33" spans="2:16" x14ac:dyDescent="0.3">
      <c r="B33" t="s">
        <v>49</v>
      </c>
      <c r="C33" s="22">
        <v>190017</v>
      </c>
      <c r="E33" s="2">
        <f>D31*E32</f>
        <v>0</v>
      </c>
      <c r="F33" s="2">
        <f>E31*F32</f>
        <v>0</v>
      </c>
      <c r="G33" s="2">
        <f t="shared" ref="G33" si="9">F31*G32</f>
        <v>0</v>
      </c>
      <c r="H33" s="2">
        <f t="shared" ref="H33" si="10">G31*H32</f>
        <v>0</v>
      </c>
      <c r="I33" s="2">
        <f t="shared" ref="I33" si="11">H31*I32</f>
        <v>0</v>
      </c>
      <c r="J33" s="2">
        <f t="shared" ref="J33" si="12">I31*J32</f>
        <v>0</v>
      </c>
      <c r="K33" s="2">
        <f t="shared" ref="K33" si="13">J31*K32</f>
        <v>0</v>
      </c>
      <c r="L33" s="2">
        <f t="shared" ref="L33" si="14">K31*L32</f>
        <v>0</v>
      </c>
      <c r="M33" s="2">
        <f t="shared" ref="M33" si="15">L31*M32</f>
        <v>0</v>
      </c>
      <c r="N33" s="2">
        <f t="shared" ref="N33" si="16">M31*N32</f>
        <v>77.772278095890414</v>
      </c>
      <c r="O33" s="2">
        <f>N31*O32</f>
        <v>75.263494931506841</v>
      </c>
      <c r="P33" s="2">
        <f>O31*P32</f>
        <v>77.772278095890414</v>
      </c>
    </row>
    <row r="34" spans="2:16" ht="15" thickBot="1" x14ac:dyDescent="0.35">
      <c r="B34" t="s">
        <v>50</v>
      </c>
      <c r="D34" s="48">
        <v>0</v>
      </c>
      <c r="E34" s="48">
        <f>D34+E33</f>
        <v>0</v>
      </c>
      <c r="F34" s="48">
        <f>E34+F33</f>
        <v>0</v>
      </c>
      <c r="G34" s="48">
        <f t="shared" ref="G34" si="17">F34+G33</f>
        <v>0</v>
      </c>
      <c r="H34" s="48">
        <f t="shared" ref="H34" si="18">G34+H33</f>
        <v>0</v>
      </c>
      <c r="I34" s="48">
        <f t="shared" ref="I34" si="19">H34+I33</f>
        <v>0</v>
      </c>
      <c r="J34" s="48">
        <f t="shared" ref="J34" si="20">I34+J33</f>
        <v>0</v>
      </c>
      <c r="K34" s="48">
        <f t="shared" ref="K34" si="21">J34+K33</f>
        <v>0</v>
      </c>
      <c r="L34" s="48">
        <f t="shared" ref="L34" si="22">K34+L33</f>
        <v>0</v>
      </c>
      <c r="M34" s="48">
        <f t="shared" ref="M34" si="23">L34+M33</f>
        <v>0</v>
      </c>
      <c r="N34" s="48">
        <f t="shared" ref="N34" si="24">M34+N33</f>
        <v>77.772278095890414</v>
      </c>
      <c r="O34" s="48">
        <f t="shared" ref="O34" si="25">N34+O33</f>
        <v>153.03577302739725</v>
      </c>
      <c r="P34" s="48">
        <f t="shared" ref="P34" si="26">O34+P33</f>
        <v>230.80805112328767</v>
      </c>
    </row>
    <row r="35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6CF2-F845-491C-A079-887C3A94C50D}">
  <dimension ref="A1:Q20"/>
  <sheetViews>
    <sheetView workbookViewId="0">
      <selection activeCell="G34" sqref="G34"/>
    </sheetView>
  </sheetViews>
  <sheetFormatPr defaultRowHeight="14.4" x14ac:dyDescent="0.3"/>
  <cols>
    <col min="1" max="1" width="3.21875" customWidth="1"/>
    <col min="2" max="2" width="60.21875" bestFit="1" customWidth="1"/>
    <col min="4" max="16" width="14.21875" bestFit="1" customWidth="1"/>
  </cols>
  <sheetData>
    <row r="1" spans="1:17" x14ac:dyDescent="0.3">
      <c r="A1" s="1" t="s">
        <v>0</v>
      </c>
    </row>
    <row r="2" spans="1:17" x14ac:dyDescent="0.3">
      <c r="A2" s="1" t="s">
        <v>85</v>
      </c>
    </row>
    <row r="3" spans="1:17" x14ac:dyDescent="0.3">
      <c r="A3" s="33" t="s">
        <v>68</v>
      </c>
    </row>
    <row r="5" spans="1:17" x14ac:dyDescent="0.3">
      <c r="B5" s="1"/>
      <c r="C5" s="1"/>
      <c r="D5" s="1"/>
      <c r="E5" s="72" t="s">
        <v>69</v>
      </c>
      <c r="F5" s="72"/>
      <c r="G5" s="72"/>
      <c r="H5" s="72" t="s">
        <v>70</v>
      </c>
      <c r="I5" s="72"/>
      <c r="J5" s="72"/>
      <c r="K5" s="72" t="s">
        <v>71</v>
      </c>
      <c r="L5" s="72"/>
      <c r="M5" s="72"/>
      <c r="N5" s="72" t="s">
        <v>72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5.7000000000000002E-3</v>
      </c>
      <c r="F6" s="38">
        <v>5.7000000000000002E-3</v>
      </c>
      <c r="G6" s="38">
        <v>5.7000000000000002E-3</v>
      </c>
      <c r="H6" s="38">
        <v>5.7000000000000002E-3</v>
      </c>
      <c r="I6" s="38">
        <v>5.7000000000000002E-3</v>
      </c>
      <c r="J6" s="38">
        <v>5.7000000000000002E-3</v>
      </c>
      <c r="K6" s="38">
        <v>5.7000000000000002E-3</v>
      </c>
      <c r="L6" s="38">
        <v>5.7000000000000002E-3</v>
      </c>
      <c r="M6" s="38">
        <v>5.7000000000000002E-3</v>
      </c>
      <c r="N6" s="38">
        <v>5.7000000000000002E-3</v>
      </c>
      <c r="O6" s="38">
        <v>5.7000000000000002E-3</v>
      </c>
      <c r="P6" s="38">
        <v>5.7000000000000002E-3</v>
      </c>
      <c r="Q6" s="1"/>
    </row>
    <row r="7" spans="1:17" x14ac:dyDescent="0.3">
      <c r="B7" s="1" t="s">
        <v>26</v>
      </c>
      <c r="C7" s="1"/>
      <c r="D7" s="1"/>
      <c r="E7" s="38">
        <f t="shared" ref="E7:P7" si="0">(E6)*(E8/$Q$8)</f>
        <v>4.8410958904109588E-4</v>
      </c>
      <c r="F7" s="38">
        <f t="shared" si="0"/>
        <v>4.3726027397260277E-4</v>
      </c>
      <c r="G7" s="38">
        <f t="shared" si="0"/>
        <v>4.8410958904109588E-4</v>
      </c>
      <c r="H7" s="38">
        <f t="shared" si="0"/>
        <v>4.6849315068493149E-4</v>
      </c>
      <c r="I7" s="38">
        <f t="shared" si="0"/>
        <v>4.8410958904109588E-4</v>
      </c>
      <c r="J7" s="38">
        <f t="shared" si="0"/>
        <v>4.6849315068493149E-4</v>
      </c>
      <c r="K7" s="38">
        <f t="shared" si="0"/>
        <v>4.8410958904109588E-4</v>
      </c>
      <c r="L7" s="38">
        <f t="shared" si="0"/>
        <v>4.8410958904109588E-4</v>
      </c>
      <c r="M7" s="38">
        <f t="shared" si="0"/>
        <v>4.6849315068493149E-4</v>
      </c>
      <c r="N7" s="38">
        <f t="shared" si="0"/>
        <v>4.8410958904109588E-4</v>
      </c>
      <c r="O7" s="38">
        <f t="shared" si="0"/>
        <v>4.6849315068493149E-4</v>
      </c>
      <c r="P7" s="38">
        <f t="shared" si="0"/>
        <v>4.8410958904109588E-4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73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s="70" t="s">
        <v>89</v>
      </c>
      <c r="C10" s="64">
        <v>190018</v>
      </c>
      <c r="D10" s="69">
        <v>12033259.1</v>
      </c>
      <c r="E10" s="69">
        <v>12083319.039999999</v>
      </c>
      <c r="F10" s="69">
        <v>13568671.789999999</v>
      </c>
      <c r="G10" s="69">
        <v>14383551.9</v>
      </c>
      <c r="H10" s="69">
        <v>14954798.5</v>
      </c>
      <c r="I10" s="69">
        <v>17068622.170000002</v>
      </c>
      <c r="J10" s="69">
        <v>18817366.350000001</v>
      </c>
      <c r="K10" s="69">
        <v>20143947.719999999</v>
      </c>
      <c r="L10" s="69">
        <v>21447885.710000001</v>
      </c>
      <c r="M10" s="69">
        <v>22827662.16</v>
      </c>
      <c r="N10" s="69">
        <v>25434461</v>
      </c>
      <c r="O10" s="69">
        <v>27195908.559999999</v>
      </c>
      <c r="P10" s="69">
        <v>36878542.479999997</v>
      </c>
    </row>
    <row r="11" spans="1:17" x14ac:dyDescent="0.3">
      <c r="B11" s="70" t="s">
        <v>88</v>
      </c>
      <c r="C11" s="64">
        <v>190019</v>
      </c>
      <c r="D11" s="69">
        <v>4874836.76</v>
      </c>
      <c r="E11" s="69">
        <v>4924896.7</v>
      </c>
      <c r="F11" s="69">
        <v>5995672.4100000001</v>
      </c>
      <c r="G11" s="69">
        <v>6584422.1799999997</v>
      </c>
      <c r="H11" s="69">
        <v>7168848.1100000003</v>
      </c>
      <c r="I11" s="69">
        <v>7518980.8700000001</v>
      </c>
      <c r="J11" s="69">
        <v>8022579.0899999999</v>
      </c>
      <c r="K11" s="69">
        <v>8086056.4299999997</v>
      </c>
      <c r="L11" s="69">
        <v>8146642.0199999996</v>
      </c>
      <c r="M11" s="69">
        <v>8146668.21</v>
      </c>
      <c r="N11" s="69">
        <v>9600706.6300000008</v>
      </c>
      <c r="O11" s="69">
        <v>10141600.34</v>
      </c>
      <c r="P11" s="69">
        <v>18450628.670000002</v>
      </c>
    </row>
    <row r="12" spans="1:17" x14ac:dyDescent="0.3">
      <c r="B12" s="70" t="s">
        <v>87</v>
      </c>
      <c r="C12" s="64">
        <v>190020</v>
      </c>
      <c r="D12" s="69">
        <v>491556.18</v>
      </c>
      <c r="E12" s="69">
        <v>541616.13</v>
      </c>
      <c r="F12" s="69">
        <v>1358766.72</v>
      </c>
      <c r="G12" s="69">
        <v>3798737.66</v>
      </c>
      <c r="H12" s="69">
        <v>3839798.64</v>
      </c>
      <c r="I12" s="69">
        <v>3855472.67</v>
      </c>
      <c r="J12" s="69">
        <v>3873284.48</v>
      </c>
      <c r="K12" s="69">
        <v>3892453.24</v>
      </c>
      <c r="L12" s="69">
        <v>3907966.3</v>
      </c>
      <c r="M12" s="69">
        <v>3907992.49</v>
      </c>
      <c r="N12" s="69">
        <v>3939647.54</v>
      </c>
      <c r="O12" s="69">
        <v>3972233.57</v>
      </c>
      <c r="P12" s="69">
        <v>4002479.51</v>
      </c>
    </row>
    <row r="13" spans="1:17" x14ac:dyDescent="0.3">
      <c r="C13" s="22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7" x14ac:dyDescent="0.3">
      <c r="B14" t="s">
        <v>46</v>
      </c>
      <c r="C14" s="22"/>
      <c r="D14" s="31">
        <f t="shared" ref="D14:P14" si="1">SUM(D10:D13)</f>
        <v>17399652.039999999</v>
      </c>
      <c r="E14" s="31">
        <f t="shared" si="1"/>
        <v>17549831.869999997</v>
      </c>
      <c r="F14" s="31">
        <f t="shared" si="1"/>
        <v>20923110.919999998</v>
      </c>
      <c r="G14" s="31">
        <f t="shared" si="1"/>
        <v>24766711.739999998</v>
      </c>
      <c r="H14" s="31">
        <f t="shared" si="1"/>
        <v>25963445.25</v>
      </c>
      <c r="I14" s="31">
        <f t="shared" si="1"/>
        <v>28443075.710000001</v>
      </c>
      <c r="J14" s="31">
        <f t="shared" si="1"/>
        <v>30713229.920000002</v>
      </c>
      <c r="K14" s="31">
        <f t="shared" si="1"/>
        <v>32122457.390000001</v>
      </c>
      <c r="L14" s="31">
        <f t="shared" si="1"/>
        <v>33502494.030000001</v>
      </c>
      <c r="M14" s="31">
        <f t="shared" si="1"/>
        <v>34882322.859999999</v>
      </c>
      <c r="N14" s="31">
        <f t="shared" si="1"/>
        <v>38974815.170000002</v>
      </c>
      <c r="O14" s="31">
        <f t="shared" si="1"/>
        <v>41309742.469999999</v>
      </c>
      <c r="P14" s="31">
        <f t="shared" si="1"/>
        <v>59331650.659999996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17399652.039999999</v>
      </c>
      <c r="E16" s="31">
        <f t="shared" si="2"/>
        <v>17549831.869999997</v>
      </c>
      <c r="F16" s="31">
        <f t="shared" si="2"/>
        <v>20923110.919999998</v>
      </c>
      <c r="G16" s="31">
        <f t="shared" si="2"/>
        <v>24766711.739999998</v>
      </c>
      <c r="H16" s="31">
        <f t="shared" si="2"/>
        <v>25963445.25</v>
      </c>
      <c r="I16" s="31">
        <f t="shared" si="2"/>
        <v>28443075.710000001</v>
      </c>
      <c r="J16" s="31">
        <f t="shared" si="2"/>
        <v>30713229.920000002</v>
      </c>
      <c r="K16" s="31">
        <f t="shared" si="2"/>
        <v>32122457.390000001</v>
      </c>
      <c r="L16" s="31">
        <f t="shared" si="2"/>
        <v>33502494.030000001</v>
      </c>
      <c r="M16" s="31">
        <f t="shared" si="2"/>
        <v>34882322.859999999</v>
      </c>
      <c r="N16" s="31">
        <f t="shared" si="2"/>
        <v>38974815.170000002</v>
      </c>
      <c r="O16" s="31">
        <f t="shared" si="2"/>
        <v>41309742.469999999</v>
      </c>
      <c r="P16" s="31">
        <f t="shared" si="2"/>
        <v>59331650.659999996</v>
      </c>
    </row>
    <row r="17" spans="2:16" x14ac:dyDescent="0.3">
      <c r="B17" t="s">
        <v>26</v>
      </c>
      <c r="C17" s="22"/>
      <c r="D17" s="46"/>
      <c r="E17" s="47">
        <f t="shared" ref="E17:P17" si="3">E7</f>
        <v>4.8410958904109588E-4</v>
      </c>
      <c r="F17" s="47">
        <f t="shared" si="3"/>
        <v>4.3726027397260277E-4</v>
      </c>
      <c r="G17" s="47">
        <f t="shared" si="3"/>
        <v>4.8410958904109588E-4</v>
      </c>
      <c r="H17" s="47">
        <f t="shared" si="3"/>
        <v>4.6849315068493149E-4</v>
      </c>
      <c r="I17" s="47">
        <f t="shared" si="3"/>
        <v>4.8410958904109588E-4</v>
      </c>
      <c r="J17" s="47">
        <f t="shared" si="3"/>
        <v>4.6849315068493149E-4</v>
      </c>
      <c r="K17" s="47">
        <f t="shared" si="3"/>
        <v>4.8410958904109588E-4</v>
      </c>
      <c r="L17" s="47">
        <f t="shared" si="3"/>
        <v>4.8410958904109588E-4</v>
      </c>
      <c r="M17" s="47">
        <f t="shared" si="3"/>
        <v>4.6849315068493149E-4</v>
      </c>
      <c r="N17" s="47">
        <f t="shared" si="3"/>
        <v>4.8410958904109588E-4</v>
      </c>
      <c r="O17" s="47">
        <f t="shared" si="3"/>
        <v>4.6849315068493149E-4</v>
      </c>
      <c r="P17" s="47">
        <f t="shared" si="3"/>
        <v>4.8410958904109588E-4</v>
      </c>
    </row>
    <row r="18" spans="2:16" x14ac:dyDescent="0.3">
      <c r="B18" t="s">
        <v>86</v>
      </c>
      <c r="C18" s="22">
        <v>190021</v>
      </c>
      <c r="E18" s="2">
        <f t="shared" ref="E18:P18" si="4">D16*E17</f>
        <v>8423.3383985424643</v>
      </c>
      <c r="F18" s="2">
        <f t="shared" si="4"/>
        <v>7673.8442916493141</v>
      </c>
      <c r="G18" s="2">
        <f t="shared" si="4"/>
        <v>10129.078628942465</v>
      </c>
      <c r="H18" s="2">
        <f t="shared" si="4"/>
        <v>11603.034815178082</v>
      </c>
      <c r="I18" s="2">
        <f t="shared" si="4"/>
        <v>12569.152810068494</v>
      </c>
      <c r="J18" s="2">
        <f t="shared" si="4"/>
        <v>13325.386154547945</v>
      </c>
      <c r="K18" s="2">
        <f t="shared" si="4"/>
        <v>14868.569114695891</v>
      </c>
      <c r="L18" s="2">
        <f t="shared" si="4"/>
        <v>15550.789646063015</v>
      </c>
      <c r="M18" s="2">
        <f t="shared" si="4"/>
        <v>15695.688983917807</v>
      </c>
      <c r="N18" s="2">
        <f t="shared" si="4"/>
        <v>16886.866984553424</v>
      </c>
      <c r="O18" s="2">
        <f t="shared" si="4"/>
        <v>18259.433956356166</v>
      </c>
      <c r="P18" s="2">
        <f t="shared" si="4"/>
        <v>19998.442450545204</v>
      </c>
    </row>
    <row r="19" spans="2:16" ht="15" thickBot="1" x14ac:dyDescent="0.35">
      <c r="B19" t="s">
        <v>50</v>
      </c>
      <c r="D19" s="48">
        <v>0</v>
      </c>
      <c r="E19" s="48">
        <f t="shared" ref="E19:P19" si="5">D19+E18</f>
        <v>8423.3383985424643</v>
      </c>
      <c r="F19" s="48">
        <f t="shared" si="5"/>
        <v>16097.182690191778</v>
      </c>
      <c r="G19" s="48">
        <f t="shared" si="5"/>
        <v>26226.261319134243</v>
      </c>
      <c r="H19" s="48">
        <f t="shared" si="5"/>
        <v>37829.296134312324</v>
      </c>
      <c r="I19" s="48">
        <f t="shared" si="5"/>
        <v>50398.44894438082</v>
      </c>
      <c r="J19" s="48">
        <f t="shared" si="5"/>
        <v>63723.835098928765</v>
      </c>
      <c r="K19" s="48">
        <f t="shared" si="5"/>
        <v>78592.404213624657</v>
      </c>
      <c r="L19" s="48">
        <f t="shared" si="5"/>
        <v>94143.193859687672</v>
      </c>
      <c r="M19" s="48">
        <f t="shared" si="5"/>
        <v>109838.88284360548</v>
      </c>
      <c r="N19" s="48">
        <f t="shared" si="5"/>
        <v>126725.74982815891</v>
      </c>
      <c r="O19" s="48">
        <f t="shared" si="5"/>
        <v>144985.18378451507</v>
      </c>
      <c r="P19" s="48">
        <f t="shared" si="5"/>
        <v>164983.62623506028</v>
      </c>
    </row>
    <row r="20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9EC7-CE32-4AF3-B1A4-11D9AA41B928}">
  <dimension ref="A1:Q25"/>
  <sheetViews>
    <sheetView workbookViewId="0">
      <selection activeCell="P19" sqref="P19"/>
    </sheetView>
  </sheetViews>
  <sheetFormatPr defaultRowHeight="14.4" x14ac:dyDescent="0.3"/>
  <cols>
    <col min="1" max="1" width="3.21875" customWidth="1"/>
    <col min="2" max="2" width="35.6640625" bestFit="1" customWidth="1"/>
    <col min="4" max="16" width="13.21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20</v>
      </c>
    </row>
    <row r="5" spans="1:17" x14ac:dyDescent="0.3">
      <c r="B5" s="1"/>
      <c r="C5" s="1"/>
      <c r="D5" s="1"/>
      <c r="E5" s="72" t="s">
        <v>21</v>
      </c>
      <c r="F5" s="72"/>
      <c r="G5" s="72"/>
      <c r="H5" s="72" t="s">
        <v>22</v>
      </c>
      <c r="I5" s="72"/>
      <c r="J5" s="72"/>
      <c r="K5" s="72" t="s">
        <v>23</v>
      </c>
      <c r="L5" s="72"/>
      <c r="M5" s="72"/>
      <c r="N5" s="72" t="s">
        <v>24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2.18E-2</v>
      </c>
      <c r="F6" s="38">
        <v>2.18E-2</v>
      </c>
      <c r="G6" s="38">
        <v>2.18E-2</v>
      </c>
      <c r="H6" s="38">
        <v>2.18E-2</v>
      </c>
      <c r="I6" s="38">
        <v>2.18E-2</v>
      </c>
      <c r="J6" s="38">
        <v>2.18E-2</v>
      </c>
      <c r="K6" s="38">
        <v>5.7000000000000002E-3</v>
      </c>
      <c r="L6" s="38">
        <v>5.7000000000000002E-3</v>
      </c>
      <c r="M6" s="38">
        <v>5.7000000000000002E-3</v>
      </c>
      <c r="N6" s="38">
        <v>5.7000000000000002E-3</v>
      </c>
      <c r="O6" s="38">
        <v>5.7000000000000002E-3</v>
      </c>
      <c r="P6" s="38">
        <v>5.7000000000000002E-3</v>
      </c>
      <c r="Q6" s="1"/>
    </row>
    <row r="7" spans="1:17" x14ac:dyDescent="0.3">
      <c r="B7" s="1" t="s">
        <v>26</v>
      </c>
      <c r="C7" s="1"/>
      <c r="D7" s="1"/>
      <c r="E7" s="38">
        <f>(E6)*(E8/$Q$8)</f>
        <v>1.8464480874316939E-3</v>
      </c>
      <c r="F7" s="38">
        <f t="shared" ref="F7:P7" si="0">(F6)*(F8/$Q$8)</f>
        <v>1.7273224043715847E-3</v>
      </c>
      <c r="G7" s="38">
        <f t="shared" si="0"/>
        <v>1.8464480874316939E-3</v>
      </c>
      <c r="H7" s="38">
        <f t="shared" si="0"/>
        <v>1.7868852459016391E-3</v>
      </c>
      <c r="I7" s="38">
        <f t="shared" si="0"/>
        <v>1.8464480874316939E-3</v>
      </c>
      <c r="J7" s="38">
        <f t="shared" si="0"/>
        <v>1.7868852459016391E-3</v>
      </c>
      <c r="K7" s="38">
        <f t="shared" si="0"/>
        <v>4.8278688524590162E-4</v>
      </c>
      <c r="L7" s="38">
        <f t="shared" si="0"/>
        <v>4.8278688524590162E-4</v>
      </c>
      <c r="M7" s="38">
        <f t="shared" si="0"/>
        <v>4.6721311475409833E-4</v>
      </c>
      <c r="N7" s="38">
        <f t="shared" si="0"/>
        <v>4.8278688524590162E-4</v>
      </c>
      <c r="O7" s="38">
        <f t="shared" si="0"/>
        <v>4.6721311475409833E-4</v>
      </c>
      <c r="P7" s="38">
        <f t="shared" si="0"/>
        <v>4.8278688524590162E-4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29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366</v>
      </c>
    </row>
    <row r="9" spans="1:17" x14ac:dyDescent="0.3">
      <c r="B9" s="41"/>
      <c r="C9" s="42" t="s">
        <v>28</v>
      </c>
      <c r="D9" s="43" t="s">
        <v>29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44">
        <f>'Distribution Deferral - 2019'!P10</f>
        <v>281405.44</v>
      </c>
      <c r="E10" s="44">
        <v>285754.51</v>
      </c>
      <c r="F10" s="44">
        <v>292321.3</v>
      </c>
      <c r="G10" s="44">
        <v>328869.63</v>
      </c>
      <c r="H10" s="44">
        <v>336061.64</v>
      </c>
      <c r="I10" s="44">
        <v>351529.38</v>
      </c>
      <c r="J10" s="44">
        <v>364108.49</v>
      </c>
      <c r="K10" s="44">
        <v>370256.94</v>
      </c>
      <c r="L10" s="44">
        <v>385077.4</v>
      </c>
      <c r="M10" s="44">
        <v>398087.58</v>
      </c>
      <c r="N10" s="44">
        <v>419339.25</v>
      </c>
      <c r="O10" s="44">
        <v>431574.78</v>
      </c>
      <c r="P10" s="44">
        <v>443079</v>
      </c>
    </row>
    <row r="11" spans="1:17" x14ac:dyDescent="0.3">
      <c r="B11" t="s">
        <v>43</v>
      </c>
      <c r="C11" s="22">
        <v>190004</v>
      </c>
      <c r="D11" s="44">
        <f>'Distribution Deferral - 2019'!P11</f>
        <v>1054550.3899999999</v>
      </c>
      <c r="E11" s="44">
        <v>1001050.35</v>
      </c>
      <c r="F11" s="44">
        <v>1001050.35</v>
      </c>
      <c r="G11" s="44">
        <v>1054550.3500000001</v>
      </c>
      <c r="H11" s="44">
        <v>1054551.1499999999</v>
      </c>
      <c r="I11" s="44">
        <v>1126134.1499999999</v>
      </c>
      <c r="J11" s="44">
        <v>1161775.76</v>
      </c>
      <c r="K11" s="44">
        <v>1161775.76</v>
      </c>
      <c r="L11" s="44">
        <v>1383810.16</v>
      </c>
      <c r="M11" s="44">
        <v>1390622.57</v>
      </c>
      <c r="N11" s="44">
        <v>1390622.57</v>
      </c>
      <c r="O11" s="44">
        <v>1403622.57</v>
      </c>
      <c r="P11" s="44">
        <v>1026863.23</v>
      </c>
    </row>
    <row r="12" spans="1:17" x14ac:dyDescent="0.3">
      <c r="B12" t="s">
        <v>44</v>
      </c>
      <c r="C12" s="22">
        <v>190005</v>
      </c>
      <c r="D12" s="34">
        <f>'Distribution Deferral - 2019'!P12</f>
        <v>287729.71999999997</v>
      </c>
      <c r="E12" s="34">
        <v>295372.09999999998</v>
      </c>
      <c r="F12" s="34">
        <v>320991.96000000002</v>
      </c>
      <c r="G12" s="34">
        <v>335158.01</v>
      </c>
      <c r="H12" s="34">
        <v>356473.74</v>
      </c>
      <c r="I12" s="34">
        <v>368432.76</v>
      </c>
      <c r="J12" s="34">
        <v>413375.42</v>
      </c>
      <c r="K12" s="34">
        <v>423275.32</v>
      </c>
      <c r="L12" s="34">
        <v>452642.52</v>
      </c>
      <c r="M12" s="34">
        <v>463237.35</v>
      </c>
      <c r="N12" s="34">
        <v>483762.53</v>
      </c>
      <c r="O12" s="34">
        <v>494755.02</v>
      </c>
      <c r="P12" s="34">
        <v>542007.54</v>
      </c>
    </row>
    <row r="13" spans="1:17" x14ac:dyDescent="0.3">
      <c r="B13" t="s">
        <v>45</v>
      </c>
      <c r="C13" s="22">
        <v>190008</v>
      </c>
      <c r="D13" s="45">
        <f>'Distribution Deferral - 2019'!P13</f>
        <v>0</v>
      </c>
      <c r="E13" s="45">
        <v>53500</v>
      </c>
      <c r="F13" s="45">
        <v>53500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</row>
    <row r="14" spans="1:17" x14ac:dyDescent="0.3">
      <c r="B14" t="s">
        <v>46</v>
      </c>
      <c r="C14" s="22"/>
      <c r="D14" s="31">
        <f>SUM(D10:D13)</f>
        <v>1623685.5499999998</v>
      </c>
      <c r="E14" s="31">
        <f>SUM(E10:E13)</f>
        <v>1635676.96</v>
      </c>
      <c r="F14" s="31">
        <f t="shared" ref="F14:P14" si="1">SUM(F10:F13)</f>
        <v>1667863.6099999999</v>
      </c>
      <c r="G14" s="31">
        <f>SUM(G10:G13)</f>
        <v>1718577.99</v>
      </c>
      <c r="H14" s="31">
        <f t="shared" si="1"/>
        <v>1747086.53</v>
      </c>
      <c r="I14" s="31">
        <f t="shared" si="1"/>
        <v>1846096.2899999998</v>
      </c>
      <c r="J14" s="31">
        <f t="shared" si="1"/>
        <v>1939259.67</v>
      </c>
      <c r="K14" s="31">
        <f t="shared" si="1"/>
        <v>1955308.02</v>
      </c>
      <c r="L14" s="31">
        <f t="shared" si="1"/>
        <v>2221530.08</v>
      </c>
      <c r="M14" s="31">
        <f t="shared" si="1"/>
        <v>2251947.5</v>
      </c>
      <c r="N14" s="31">
        <f t="shared" si="1"/>
        <v>2293724.35</v>
      </c>
      <c r="O14" s="31">
        <f t="shared" si="1"/>
        <v>2329952.37</v>
      </c>
      <c r="P14" s="31">
        <f t="shared" si="1"/>
        <v>2011949.77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1623685.5499999998</v>
      </c>
      <c r="E16" s="31">
        <f t="shared" si="2"/>
        <v>1635676.96</v>
      </c>
      <c r="F16" s="31">
        <f t="shared" si="2"/>
        <v>1667863.6099999999</v>
      </c>
      <c r="G16" s="31">
        <f t="shared" si="2"/>
        <v>1718577.99</v>
      </c>
      <c r="H16" s="31">
        <f t="shared" si="2"/>
        <v>1747086.53</v>
      </c>
      <c r="I16" s="31">
        <f t="shared" si="2"/>
        <v>1846096.2899999998</v>
      </c>
      <c r="J16" s="31">
        <f t="shared" si="2"/>
        <v>1939259.67</v>
      </c>
      <c r="K16" s="31">
        <f t="shared" si="2"/>
        <v>1955308.02</v>
      </c>
      <c r="L16" s="31">
        <f t="shared" si="2"/>
        <v>2221530.08</v>
      </c>
      <c r="M16" s="31">
        <f t="shared" si="2"/>
        <v>2251947.5</v>
      </c>
      <c r="N16" s="31">
        <f t="shared" si="2"/>
        <v>2293724.35</v>
      </c>
      <c r="O16" s="31">
        <f t="shared" si="2"/>
        <v>2329952.37</v>
      </c>
      <c r="P16" s="31">
        <f t="shared" si="2"/>
        <v>2011949.77</v>
      </c>
    </row>
    <row r="17" spans="2:16" x14ac:dyDescent="0.3">
      <c r="B17" t="s">
        <v>26</v>
      </c>
      <c r="C17" s="22"/>
      <c r="D17" s="46"/>
      <c r="E17" s="47">
        <f>E7</f>
        <v>1.8464480874316939E-3</v>
      </c>
      <c r="F17" s="47">
        <f t="shared" ref="F17:P17" si="3">F7</f>
        <v>1.7273224043715847E-3</v>
      </c>
      <c r="G17" s="47">
        <f t="shared" si="3"/>
        <v>1.8464480874316939E-3</v>
      </c>
      <c r="H17" s="47">
        <f t="shared" si="3"/>
        <v>1.7868852459016391E-3</v>
      </c>
      <c r="I17" s="47">
        <f t="shared" si="3"/>
        <v>1.8464480874316939E-3</v>
      </c>
      <c r="J17" s="47">
        <f t="shared" si="3"/>
        <v>1.7868852459016391E-3</v>
      </c>
      <c r="K17" s="47">
        <f t="shared" si="3"/>
        <v>4.8278688524590162E-4</v>
      </c>
      <c r="L17" s="47">
        <f t="shared" si="3"/>
        <v>4.8278688524590162E-4</v>
      </c>
      <c r="M17" s="47">
        <f t="shared" si="3"/>
        <v>4.6721311475409833E-4</v>
      </c>
      <c r="N17" s="47">
        <f t="shared" si="3"/>
        <v>4.8278688524590162E-4</v>
      </c>
      <c r="O17" s="47">
        <f t="shared" si="3"/>
        <v>4.6721311475409833E-4</v>
      </c>
      <c r="P17" s="47">
        <f t="shared" si="3"/>
        <v>4.8278688524590162E-4</v>
      </c>
    </row>
    <row r="18" spans="2:16" x14ac:dyDescent="0.3">
      <c r="B18" t="s">
        <v>49</v>
      </c>
      <c r="C18" s="22">
        <v>190016</v>
      </c>
      <c r="E18" s="2">
        <f>D16*E17</f>
        <v>2998.0510783879777</v>
      </c>
      <c r="F18" s="2">
        <f>E16*F17</f>
        <v>2825.3414593224043</v>
      </c>
      <c r="G18" s="2">
        <f t="shared" ref="G18:O18" si="4">F16*G17</f>
        <v>3079.6235727814205</v>
      </c>
      <c r="H18" s="2">
        <f t="shared" si="4"/>
        <v>3070.9016542622949</v>
      </c>
      <c r="I18" s="2">
        <f t="shared" si="4"/>
        <v>3225.9045818961749</v>
      </c>
      <c r="J18" s="2">
        <f t="shared" si="4"/>
        <v>3298.7622231147534</v>
      </c>
      <c r="K18" s="2">
        <f t="shared" si="4"/>
        <v>936.24913576229505</v>
      </c>
      <c r="L18" s="2">
        <f t="shared" si="4"/>
        <v>943.99706867213115</v>
      </c>
      <c r="M18" s="2">
        <f t="shared" si="4"/>
        <v>1037.9279881967213</v>
      </c>
      <c r="N18" s="2">
        <f t="shared" si="4"/>
        <v>1087.210719262295</v>
      </c>
      <c r="O18" s="2">
        <f t="shared" si="4"/>
        <v>1071.6580979508196</v>
      </c>
      <c r="P18" s="2">
        <f>O16*P17</f>
        <v>1124.8704474836065</v>
      </c>
    </row>
    <row r="19" spans="2:16" ht="15" thickBot="1" x14ac:dyDescent="0.35">
      <c r="B19" t="s">
        <v>50</v>
      </c>
      <c r="D19" s="48">
        <f>'Distribution Deferral - 2019'!P19</f>
        <v>10315.342112156166</v>
      </c>
      <c r="E19" s="48">
        <f>D19+E18</f>
        <v>13313.393190544144</v>
      </c>
      <c r="F19" s="48">
        <f>E19+F18</f>
        <v>16138.734649866548</v>
      </c>
      <c r="G19" s="48">
        <f t="shared" ref="G19:P19" si="5">F19+G18</f>
        <v>19218.35822264797</v>
      </c>
      <c r="H19" s="48">
        <f t="shared" si="5"/>
        <v>22289.259876910266</v>
      </c>
      <c r="I19" s="48">
        <f t="shared" si="5"/>
        <v>25515.164458806441</v>
      </c>
      <c r="J19" s="48">
        <f t="shared" si="5"/>
        <v>28813.926681921195</v>
      </c>
      <c r="K19" s="48">
        <f t="shared" si="5"/>
        <v>29750.175817683492</v>
      </c>
      <c r="L19" s="48">
        <f t="shared" si="5"/>
        <v>30694.172886355624</v>
      </c>
      <c r="M19" s="48">
        <f t="shared" si="5"/>
        <v>31732.100874552343</v>
      </c>
      <c r="N19" s="48">
        <f t="shared" si="5"/>
        <v>32819.311593814637</v>
      </c>
      <c r="O19" s="48">
        <f t="shared" si="5"/>
        <v>33890.969691765458</v>
      </c>
      <c r="P19" s="48">
        <f t="shared" si="5"/>
        <v>35015.840139249063</v>
      </c>
    </row>
    <row r="20" spans="2:16" ht="15" thickTop="1" x14ac:dyDescent="0.3"/>
    <row r="21" spans="2:16" x14ac:dyDescent="0.3">
      <c r="P21" s="49"/>
    </row>
    <row r="22" spans="2:16" x14ac:dyDescent="0.3">
      <c r="P22" s="50"/>
    </row>
    <row r="23" spans="2:16" x14ac:dyDescent="0.3">
      <c r="P23" s="50"/>
    </row>
    <row r="24" spans="2:16" x14ac:dyDescent="0.3">
      <c r="P24" s="49"/>
    </row>
    <row r="25" spans="2:16" x14ac:dyDescent="0.3">
      <c r="P25" s="50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FCC9-8D22-4F33-A2CA-EC44AE655281}">
  <dimension ref="A1:Q22"/>
  <sheetViews>
    <sheetView workbookViewId="0">
      <selection activeCell="P19" sqref="P19"/>
    </sheetView>
  </sheetViews>
  <sheetFormatPr defaultRowHeight="14.4" x14ac:dyDescent="0.3"/>
  <cols>
    <col min="1" max="1" width="3.21875" customWidth="1"/>
    <col min="2" max="2" width="35.6640625" bestFit="1" customWidth="1"/>
    <col min="4" max="14" width="11.5546875" bestFit="1" customWidth="1"/>
    <col min="15" max="16" width="13.21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51</v>
      </c>
    </row>
    <row r="5" spans="1:17" x14ac:dyDescent="0.3">
      <c r="B5" s="1"/>
      <c r="C5" s="1"/>
      <c r="D5" s="1"/>
      <c r="E5" s="72" t="s">
        <v>52</v>
      </c>
      <c r="F5" s="72"/>
      <c r="G5" s="72"/>
      <c r="H5" s="72" t="s">
        <v>53</v>
      </c>
      <c r="I5" s="72"/>
      <c r="J5" s="72"/>
      <c r="K5" s="72" t="s">
        <v>54</v>
      </c>
      <c r="L5" s="72"/>
      <c r="M5" s="72"/>
      <c r="N5" s="72" t="s">
        <v>55</v>
      </c>
      <c r="O5" s="72"/>
      <c r="P5" s="72"/>
      <c r="Q5" s="1"/>
    </row>
    <row r="6" spans="1:17" x14ac:dyDescent="0.3">
      <c r="B6" s="1" t="s">
        <v>25</v>
      </c>
      <c r="C6" s="1"/>
      <c r="D6" s="1"/>
      <c r="E6" s="38">
        <v>2.4500000000000001E-2</v>
      </c>
      <c r="F6" s="38">
        <v>2.4500000000000001E-2</v>
      </c>
      <c r="G6" s="38">
        <v>2.4500000000000001E-2</v>
      </c>
      <c r="H6" s="38">
        <v>2.18E-2</v>
      </c>
      <c r="I6" s="38">
        <v>2.18E-2</v>
      </c>
      <c r="J6" s="38">
        <v>2.18E-2</v>
      </c>
      <c r="K6" s="38">
        <v>2.18E-2</v>
      </c>
      <c r="L6" s="38">
        <v>2.18E-2</v>
      </c>
      <c r="M6" s="38">
        <v>2.18E-2</v>
      </c>
      <c r="N6" s="38">
        <v>2.18E-2</v>
      </c>
      <c r="O6" s="38">
        <v>2.18E-2</v>
      </c>
      <c r="P6" s="38">
        <v>2.18E-2</v>
      </c>
      <c r="Q6" s="1"/>
    </row>
    <row r="7" spans="1:17" x14ac:dyDescent="0.3">
      <c r="B7" s="1" t="s">
        <v>26</v>
      </c>
      <c r="C7" s="1"/>
      <c r="D7" s="1"/>
      <c r="E7" s="38">
        <f>(E6)*(E8/$Q$8)</f>
        <v>2.0808219178082192E-3</v>
      </c>
      <c r="F7" s="38">
        <f t="shared" ref="F7:P7" si="0">(F6)*(F8/$Q$8)</f>
        <v>1.8794520547945207E-3</v>
      </c>
      <c r="G7" s="38">
        <f t="shared" si="0"/>
        <v>2.0808219178082192E-3</v>
      </c>
      <c r="H7" s="38">
        <f t="shared" si="0"/>
        <v>1.7917808219178081E-3</v>
      </c>
      <c r="I7" s="38">
        <f t="shared" si="0"/>
        <v>1.8515068493150685E-3</v>
      </c>
      <c r="J7" s="38">
        <f t="shared" si="0"/>
        <v>1.7917808219178081E-3</v>
      </c>
      <c r="K7" s="38">
        <f t="shared" si="0"/>
        <v>1.8515068493150685E-3</v>
      </c>
      <c r="L7" s="38">
        <f t="shared" si="0"/>
        <v>1.8515068493150685E-3</v>
      </c>
      <c r="M7" s="38">
        <f t="shared" si="0"/>
        <v>1.7917808219178081E-3</v>
      </c>
      <c r="N7" s="38">
        <f t="shared" si="0"/>
        <v>1.8515068493150685E-3</v>
      </c>
      <c r="O7" s="38">
        <f t="shared" si="0"/>
        <v>1.7917808219178081E-3</v>
      </c>
      <c r="P7" s="38">
        <f t="shared" si="0"/>
        <v>1.8515068493150685E-3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56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44">
        <f>'Distribution Deferral - 2018'!P10</f>
        <v>108159.41</v>
      </c>
      <c r="E10" s="44">
        <f>85571.36+38313.01</f>
        <v>123884.37</v>
      </c>
      <c r="F10" s="44">
        <v>129747.07</v>
      </c>
      <c r="G10" s="44">
        <v>200340.72</v>
      </c>
      <c r="H10" s="44">
        <v>210018.94</v>
      </c>
      <c r="I10" s="44">
        <v>219029.01</v>
      </c>
      <c r="J10" s="44">
        <v>229922.34</v>
      </c>
      <c r="K10" s="44">
        <v>237391.67</v>
      </c>
      <c r="L10" s="44">
        <v>244166.19</v>
      </c>
      <c r="M10" s="44">
        <v>251646.27</v>
      </c>
      <c r="N10" s="44">
        <v>266340.05</v>
      </c>
      <c r="O10" s="44">
        <v>278089.36</v>
      </c>
      <c r="P10" s="44">
        <v>281405.44</v>
      </c>
    </row>
    <row r="11" spans="1:17" x14ac:dyDescent="0.3">
      <c r="B11" t="s">
        <v>43</v>
      </c>
      <c r="C11" s="22">
        <v>190004</v>
      </c>
      <c r="D11" s="44">
        <f>'Distribution Deferral - 2018'!P11</f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325732.63</v>
      </c>
      <c r="M11" s="44">
        <v>325732.63</v>
      </c>
      <c r="N11" s="44">
        <v>325732.63</v>
      </c>
      <c r="O11" s="44">
        <v>902696.56</v>
      </c>
      <c r="P11" s="44">
        <v>1054550.3899999999</v>
      </c>
    </row>
    <row r="12" spans="1:17" x14ac:dyDescent="0.3">
      <c r="B12" t="s">
        <v>44</v>
      </c>
      <c r="C12" s="22">
        <v>190005</v>
      </c>
      <c r="D12" s="34">
        <f>'Distribution Deferral - 2018'!P12</f>
        <v>0</v>
      </c>
      <c r="E12" s="34">
        <v>21172.18</v>
      </c>
      <c r="F12" s="34">
        <v>42428.95</v>
      </c>
      <c r="G12" s="34">
        <v>72285.89</v>
      </c>
      <c r="H12" s="34">
        <v>93293.119999999995</v>
      </c>
      <c r="I12" s="34">
        <v>115909.11</v>
      </c>
      <c r="J12" s="34">
        <v>125229.48</v>
      </c>
      <c r="K12" s="34">
        <v>133180.17000000001</v>
      </c>
      <c r="L12" s="34">
        <v>142074.04</v>
      </c>
      <c r="M12" s="34">
        <v>149422.15</v>
      </c>
      <c r="N12" s="34">
        <v>159861.76000000001</v>
      </c>
      <c r="O12" s="34">
        <v>167747.85</v>
      </c>
      <c r="P12" s="34">
        <v>287729.71999999997</v>
      </c>
    </row>
    <row r="13" spans="1:17" x14ac:dyDescent="0.3">
      <c r="B13" t="s">
        <v>45</v>
      </c>
      <c r="C13" s="22">
        <v>190008</v>
      </c>
      <c r="D13" s="45">
        <f>'Distribution Deferral - 2018'!P13</f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/>
      <c r="M13" s="45">
        <v>0</v>
      </c>
      <c r="N13" s="45">
        <v>0</v>
      </c>
      <c r="O13" s="45">
        <v>0</v>
      </c>
      <c r="P13" s="45">
        <v>0</v>
      </c>
    </row>
    <row r="14" spans="1:17" x14ac:dyDescent="0.3">
      <c r="B14" t="s">
        <v>46</v>
      </c>
      <c r="C14" s="22"/>
      <c r="D14" s="31">
        <f>SUM(D10:D13)</f>
        <v>108159.41</v>
      </c>
      <c r="E14" s="31">
        <f>SUM(E10:E13)</f>
        <v>145056.54999999999</v>
      </c>
      <c r="F14" s="31">
        <f t="shared" ref="F14:P14" si="1">SUM(F10:F13)</f>
        <v>172176.02000000002</v>
      </c>
      <c r="G14" s="31">
        <f>SUM(G10:G13)</f>
        <v>272626.61</v>
      </c>
      <c r="H14" s="31">
        <f t="shared" si="1"/>
        <v>303312.06</v>
      </c>
      <c r="I14" s="31">
        <f t="shared" si="1"/>
        <v>334938.12</v>
      </c>
      <c r="J14" s="31">
        <f t="shared" si="1"/>
        <v>355151.82</v>
      </c>
      <c r="K14" s="31">
        <f t="shared" si="1"/>
        <v>370571.84</v>
      </c>
      <c r="L14" s="31">
        <f t="shared" si="1"/>
        <v>711972.8600000001</v>
      </c>
      <c r="M14" s="31">
        <f t="shared" si="1"/>
        <v>726801.05</v>
      </c>
      <c r="N14" s="31">
        <f t="shared" si="1"/>
        <v>751934.44</v>
      </c>
      <c r="O14" s="31">
        <f t="shared" si="1"/>
        <v>1348533.77</v>
      </c>
      <c r="P14" s="31">
        <f t="shared" si="1"/>
        <v>1623685.5499999998</v>
      </c>
      <c r="Q14" s="1"/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108159.41</v>
      </c>
      <c r="E16" s="31">
        <f t="shared" si="2"/>
        <v>145056.54999999999</v>
      </c>
      <c r="F16" s="31">
        <f t="shared" si="2"/>
        <v>172176.02000000002</v>
      </c>
      <c r="G16" s="31">
        <f t="shared" si="2"/>
        <v>272626.61</v>
      </c>
      <c r="H16" s="31">
        <f t="shared" si="2"/>
        <v>303312.06</v>
      </c>
      <c r="I16" s="31">
        <f t="shared" si="2"/>
        <v>334938.12</v>
      </c>
      <c r="J16" s="31">
        <f t="shared" si="2"/>
        <v>355151.82</v>
      </c>
      <c r="K16" s="31">
        <f t="shared" si="2"/>
        <v>370571.84</v>
      </c>
      <c r="L16" s="31">
        <f t="shared" si="2"/>
        <v>711972.8600000001</v>
      </c>
      <c r="M16" s="31">
        <f t="shared" si="2"/>
        <v>726801.05</v>
      </c>
      <c r="N16" s="31">
        <f t="shared" si="2"/>
        <v>751934.44</v>
      </c>
      <c r="O16" s="31">
        <f t="shared" si="2"/>
        <v>1348533.77</v>
      </c>
      <c r="P16" s="31">
        <f t="shared" si="2"/>
        <v>1623685.5499999998</v>
      </c>
    </row>
    <row r="17" spans="2:16" x14ac:dyDescent="0.3">
      <c r="B17" t="s">
        <v>26</v>
      </c>
      <c r="C17" s="22"/>
      <c r="D17" s="46"/>
      <c r="E17" s="47">
        <f>E7</f>
        <v>2.0808219178082192E-3</v>
      </c>
      <c r="F17" s="47">
        <f t="shared" ref="F17:P17" si="3">F7</f>
        <v>1.8794520547945207E-3</v>
      </c>
      <c r="G17" s="47">
        <f t="shared" si="3"/>
        <v>2.0808219178082192E-3</v>
      </c>
      <c r="H17" s="47">
        <f t="shared" si="3"/>
        <v>1.7917808219178081E-3</v>
      </c>
      <c r="I17" s="47">
        <f t="shared" si="3"/>
        <v>1.8515068493150685E-3</v>
      </c>
      <c r="J17" s="47">
        <f t="shared" si="3"/>
        <v>1.7917808219178081E-3</v>
      </c>
      <c r="K17" s="47">
        <f t="shared" si="3"/>
        <v>1.8515068493150685E-3</v>
      </c>
      <c r="L17" s="47">
        <f t="shared" si="3"/>
        <v>1.8515068493150685E-3</v>
      </c>
      <c r="M17" s="47">
        <f t="shared" si="3"/>
        <v>1.7917808219178081E-3</v>
      </c>
      <c r="N17" s="47">
        <f t="shared" si="3"/>
        <v>1.8515068493150685E-3</v>
      </c>
      <c r="O17" s="47">
        <f t="shared" si="3"/>
        <v>1.7917808219178081E-3</v>
      </c>
      <c r="P17" s="47">
        <f t="shared" si="3"/>
        <v>1.8515068493150685E-3</v>
      </c>
    </row>
    <row r="18" spans="2:16" x14ac:dyDescent="0.3">
      <c r="B18" t="s">
        <v>49</v>
      </c>
      <c r="C18" s="22">
        <v>190016</v>
      </c>
      <c r="E18" s="2">
        <f>D16*E17</f>
        <v>225.06047094520548</v>
      </c>
      <c r="F18" s="2">
        <f>E16*F17</f>
        <v>272.62683095890412</v>
      </c>
      <c r="G18" s="2">
        <f t="shared" ref="G18:O18" si="4">F16*G17</f>
        <v>358.26763613698637</v>
      </c>
      <c r="H18" s="2">
        <f t="shared" si="4"/>
        <v>488.48713134246572</v>
      </c>
      <c r="I18" s="2">
        <f t="shared" si="4"/>
        <v>561.58435656986296</v>
      </c>
      <c r="J18" s="2">
        <f t="shared" si="4"/>
        <v>600.13569994520537</v>
      </c>
      <c r="K18" s="2">
        <f t="shared" si="4"/>
        <v>657.56602727671236</v>
      </c>
      <c r="L18" s="2">
        <f t="shared" si="4"/>
        <v>686.11629992328778</v>
      </c>
      <c r="M18" s="2">
        <f t="shared" si="4"/>
        <v>1275.6993162739727</v>
      </c>
      <c r="N18" s="2">
        <f t="shared" si="4"/>
        <v>1345.6771221643837</v>
      </c>
      <c r="O18" s="2">
        <f t="shared" si="4"/>
        <v>1347.3017089315067</v>
      </c>
      <c r="P18" s="2">
        <f>O16*P17</f>
        <v>2496.8195116876714</v>
      </c>
    </row>
    <row r="19" spans="2:16" ht="15" thickBot="1" x14ac:dyDescent="0.35">
      <c r="B19" t="s">
        <v>50</v>
      </c>
      <c r="D19" s="48">
        <f>'Distribution Deferral - 2018'!P19</f>
        <v>0</v>
      </c>
      <c r="E19" s="48">
        <f>D19+E18</f>
        <v>225.06047094520548</v>
      </c>
      <c r="F19" s="48">
        <f>E19+F18</f>
        <v>497.68730190410963</v>
      </c>
      <c r="G19" s="48">
        <f t="shared" ref="G19:P19" si="5">F19+G18</f>
        <v>855.95493804109606</v>
      </c>
      <c r="H19" s="48">
        <f t="shared" si="5"/>
        <v>1344.4420693835618</v>
      </c>
      <c r="I19" s="48">
        <f t="shared" si="5"/>
        <v>1906.0264259534247</v>
      </c>
      <c r="J19" s="48">
        <f t="shared" si="5"/>
        <v>2506.1621258986302</v>
      </c>
      <c r="K19" s="48">
        <f t="shared" si="5"/>
        <v>3163.7281531753424</v>
      </c>
      <c r="L19" s="48">
        <f t="shared" si="5"/>
        <v>3849.8444530986303</v>
      </c>
      <c r="M19" s="48">
        <f t="shared" si="5"/>
        <v>5125.5437693726035</v>
      </c>
      <c r="N19" s="48">
        <f t="shared" si="5"/>
        <v>6471.2208915369874</v>
      </c>
      <c r="O19" s="48">
        <f t="shared" si="5"/>
        <v>7818.5226004684937</v>
      </c>
      <c r="P19" s="48">
        <f t="shared" si="5"/>
        <v>10315.342112156166</v>
      </c>
    </row>
    <row r="20" spans="2:16" ht="15" thickTop="1" x14ac:dyDescent="0.3"/>
    <row r="22" spans="2:16" x14ac:dyDescent="0.3">
      <c r="P22" s="2"/>
    </row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B3D6-FF10-4591-8837-199360BAC3B3}">
  <dimension ref="A1:Q20"/>
  <sheetViews>
    <sheetView workbookViewId="0">
      <selection activeCell="P19" sqref="P19"/>
    </sheetView>
  </sheetViews>
  <sheetFormatPr defaultRowHeight="14.4" x14ac:dyDescent="0.3"/>
  <cols>
    <col min="1" max="1" width="3.21875" customWidth="1"/>
    <col min="2" max="2" width="35.6640625" bestFit="1" customWidth="1"/>
    <col min="16" max="16" width="11.5546875" bestFit="1" customWidth="1"/>
  </cols>
  <sheetData>
    <row r="1" spans="1:17" x14ac:dyDescent="0.3">
      <c r="A1" s="1" t="s">
        <v>0</v>
      </c>
    </row>
    <row r="2" spans="1:17" x14ac:dyDescent="0.3">
      <c r="A2" s="1" t="s">
        <v>67</v>
      </c>
    </row>
    <row r="3" spans="1:17" x14ac:dyDescent="0.3">
      <c r="A3" s="33" t="s">
        <v>57</v>
      </c>
    </row>
    <row r="5" spans="1:17" x14ac:dyDescent="0.3">
      <c r="E5" s="72" t="s">
        <v>58</v>
      </c>
      <c r="F5" s="72"/>
      <c r="G5" s="72"/>
      <c r="H5" s="72" t="s">
        <v>59</v>
      </c>
      <c r="I5" s="72"/>
      <c r="J5" s="72"/>
      <c r="K5" s="72" t="s">
        <v>60</v>
      </c>
      <c r="L5" s="72"/>
      <c r="M5" s="72"/>
      <c r="N5" s="72" t="s">
        <v>61</v>
      </c>
      <c r="O5" s="72"/>
      <c r="P5" s="72"/>
    </row>
    <row r="6" spans="1:17" x14ac:dyDescent="0.3">
      <c r="B6" s="1" t="s">
        <v>25</v>
      </c>
      <c r="C6" s="1"/>
      <c r="D6" s="1"/>
      <c r="E6" s="38">
        <v>1.4999999999999999E-2</v>
      </c>
      <c r="F6" s="38">
        <v>1.4999999999999999E-2</v>
      </c>
      <c r="G6" s="38">
        <v>1.4999999999999999E-2</v>
      </c>
      <c r="H6" s="38">
        <v>1.89E-2</v>
      </c>
      <c r="I6" s="38">
        <v>1.89E-2</v>
      </c>
      <c r="J6" s="38">
        <v>1.89E-2</v>
      </c>
      <c r="K6" s="38">
        <v>1.89E-2</v>
      </c>
      <c r="L6" s="38">
        <v>1.89E-2</v>
      </c>
      <c r="M6" s="38">
        <v>1.89E-2</v>
      </c>
      <c r="N6" s="38">
        <v>2.1700000000000001E-2</v>
      </c>
      <c r="O6" s="38">
        <v>2.1700000000000001E-2</v>
      </c>
      <c r="P6" s="38">
        <v>2.1700000000000001E-2</v>
      </c>
      <c r="Q6" s="1"/>
    </row>
    <row r="7" spans="1:17" x14ac:dyDescent="0.3">
      <c r="B7" s="1" t="s">
        <v>26</v>
      </c>
      <c r="C7" s="1"/>
      <c r="D7" s="1"/>
      <c r="E7" s="38">
        <f>(E6)*(E8/$Q$8)</f>
        <v>1.2739726027397259E-3</v>
      </c>
      <c r="F7" s="38">
        <f t="shared" ref="F7:P7" si="0">(F6)*(F8/$Q$8)</f>
        <v>1.1506849315068494E-3</v>
      </c>
      <c r="G7" s="38">
        <f t="shared" si="0"/>
        <v>1.2739726027397259E-3</v>
      </c>
      <c r="H7" s="38">
        <f t="shared" si="0"/>
        <v>1.5534246575342465E-3</v>
      </c>
      <c r="I7" s="38">
        <f t="shared" si="0"/>
        <v>1.6052054794520548E-3</v>
      </c>
      <c r="J7" s="38">
        <f t="shared" si="0"/>
        <v>1.5534246575342465E-3</v>
      </c>
      <c r="K7" s="38">
        <f t="shared" si="0"/>
        <v>1.6052054794520548E-3</v>
      </c>
      <c r="L7" s="38">
        <f t="shared" si="0"/>
        <v>1.6052054794520548E-3</v>
      </c>
      <c r="M7" s="38">
        <f t="shared" si="0"/>
        <v>1.5534246575342465E-3</v>
      </c>
      <c r="N7" s="38">
        <f t="shared" si="0"/>
        <v>1.8430136986301369E-3</v>
      </c>
      <c r="O7" s="38">
        <f t="shared" si="0"/>
        <v>1.7835616438356165E-3</v>
      </c>
      <c r="P7" s="38">
        <f t="shared" si="0"/>
        <v>1.8430136986301369E-3</v>
      </c>
      <c r="Q7" s="1"/>
    </row>
    <row r="8" spans="1:17" x14ac:dyDescent="0.3">
      <c r="B8" s="39" t="s">
        <v>27</v>
      </c>
      <c r="C8" s="39"/>
      <c r="D8" s="39"/>
      <c r="E8" s="40">
        <v>31</v>
      </c>
      <c r="F8" s="40">
        <v>28</v>
      </c>
      <c r="G8" s="40">
        <v>31</v>
      </c>
      <c r="H8" s="40">
        <v>30</v>
      </c>
      <c r="I8" s="40">
        <v>31</v>
      </c>
      <c r="J8" s="40">
        <v>30</v>
      </c>
      <c r="K8" s="40">
        <v>31</v>
      </c>
      <c r="L8" s="40">
        <v>31</v>
      </c>
      <c r="M8" s="40">
        <v>30</v>
      </c>
      <c r="N8" s="40">
        <v>31</v>
      </c>
      <c r="O8" s="40">
        <v>30</v>
      </c>
      <c r="P8" s="40">
        <v>31</v>
      </c>
      <c r="Q8" s="40">
        <f>SUM(E8:P8)</f>
        <v>365</v>
      </c>
    </row>
    <row r="9" spans="1:17" x14ac:dyDescent="0.3">
      <c r="B9" s="41"/>
      <c r="C9" s="42" t="s">
        <v>28</v>
      </c>
      <c r="D9" s="43" t="s">
        <v>62</v>
      </c>
      <c r="E9" s="42" t="s">
        <v>30</v>
      </c>
      <c r="F9" s="42" t="s">
        <v>31</v>
      </c>
      <c r="G9" s="42" t="s">
        <v>32</v>
      </c>
      <c r="H9" s="42" t="s">
        <v>33</v>
      </c>
      <c r="I9" s="42" t="s">
        <v>34</v>
      </c>
      <c r="J9" s="42" t="s">
        <v>35</v>
      </c>
      <c r="K9" s="42" t="s">
        <v>36</v>
      </c>
      <c r="L9" s="42" t="s">
        <v>37</v>
      </c>
      <c r="M9" s="42" t="s">
        <v>38</v>
      </c>
      <c r="N9" s="42" t="s">
        <v>39</v>
      </c>
      <c r="O9" s="42" t="s">
        <v>40</v>
      </c>
      <c r="P9" s="42" t="s">
        <v>41</v>
      </c>
      <c r="Q9" s="41"/>
    </row>
    <row r="10" spans="1:17" x14ac:dyDescent="0.3">
      <c r="B10" t="s">
        <v>42</v>
      </c>
      <c r="C10" s="22">
        <v>190003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51">
        <v>108159.41</v>
      </c>
    </row>
    <row r="11" spans="1:17" x14ac:dyDescent="0.3">
      <c r="B11" t="s">
        <v>43</v>
      </c>
      <c r="C11" s="22">
        <v>190004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</row>
    <row r="12" spans="1:17" x14ac:dyDescent="0.3">
      <c r="B12" t="s">
        <v>44</v>
      </c>
      <c r="C12" s="22">
        <v>190005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</row>
    <row r="13" spans="1:17" x14ac:dyDescent="0.3">
      <c r="B13" t="s">
        <v>45</v>
      </c>
      <c r="C13" s="22">
        <v>190008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</row>
    <row r="14" spans="1:17" x14ac:dyDescent="0.3">
      <c r="B14" t="s">
        <v>46</v>
      </c>
      <c r="C14" s="22"/>
      <c r="D14" s="31">
        <f t="shared" ref="D14:P14" si="1">SUM(D10:D13)</f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0</v>
      </c>
      <c r="O14" s="31">
        <f t="shared" si="1"/>
        <v>0</v>
      </c>
      <c r="P14" s="31">
        <f t="shared" si="1"/>
        <v>108159.41</v>
      </c>
    </row>
    <row r="15" spans="1:17" x14ac:dyDescent="0.3">
      <c r="B15" t="s">
        <v>47</v>
      </c>
      <c r="C15" s="22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</row>
    <row r="16" spans="1:17" x14ac:dyDescent="0.3">
      <c r="B16" t="s">
        <v>48</v>
      </c>
      <c r="C16" s="22"/>
      <c r="D16" s="31">
        <f t="shared" ref="D16:P16" si="2">SUM(D14:D15)</f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1">
        <f t="shared" si="2"/>
        <v>0</v>
      </c>
      <c r="O16" s="31">
        <f t="shared" si="2"/>
        <v>0</v>
      </c>
      <c r="P16" s="31">
        <f t="shared" si="2"/>
        <v>108159.41</v>
      </c>
    </row>
    <row r="17" spans="2:16" x14ac:dyDescent="0.3">
      <c r="B17" t="s">
        <v>26</v>
      </c>
      <c r="C17" s="22"/>
      <c r="D17" s="46"/>
      <c r="E17" s="47">
        <f>E7</f>
        <v>1.2739726027397259E-3</v>
      </c>
      <c r="F17" s="47">
        <f t="shared" ref="F17:P17" si="3">F7</f>
        <v>1.1506849315068494E-3</v>
      </c>
      <c r="G17" s="47">
        <f t="shared" si="3"/>
        <v>1.2739726027397259E-3</v>
      </c>
      <c r="H17" s="47">
        <f t="shared" si="3"/>
        <v>1.5534246575342465E-3</v>
      </c>
      <c r="I17" s="47">
        <f t="shared" si="3"/>
        <v>1.6052054794520548E-3</v>
      </c>
      <c r="J17" s="47">
        <f t="shared" si="3"/>
        <v>1.5534246575342465E-3</v>
      </c>
      <c r="K17" s="47">
        <f t="shared" si="3"/>
        <v>1.6052054794520548E-3</v>
      </c>
      <c r="L17" s="47">
        <f t="shared" si="3"/>
        <v>1.6052054794520548E-3</v>
      </c>
      <c r="M17" s="47">
        <f t="shared" si="3"/>
        <v>1.5534246575342465E-3</v>
      </c>
      <c r="N17" s="47">
        <f t="shared" si="3"/>
        <v>1.8430136986301369E-3</v>
      </c>
      <c r="O17" s="47">
        <f t="shared" si="3"/>
        <v>1.7835616438356165E-3</v>
      </c>
      <c r="P17" s="47">
        <f t="shared" si="3"/>
        <v>1.8430136986301369E-3</v>
      </c>
    </row>
    <row r="18" spans="2:16" x14ac:dyDescent="0.3">
      <c r="B18" t="s">
        <v>49</v>
      </c>
      <c r="C18" s="22">
        <v>190016</v>
      </c>
      <c r="E18" s="2">
        <f>D16*E17</f>
        <v>0</v>
      </c>
      <c r="F18" s="2">
        <f>E16*F17</f>
        <v>0</v>
      </c>
      <c r="G18" s="2">
        <f>F16*G17</f>
        <v>0</v>
      </c>
      <c r="H18" s="2">
        <f t="shared" ref="H18:O18" si="4">G16*H17</f>
        <v>0</v>
      </c>
      <c r="I18" s="2">
        <f t="shared" si="4"/>
        <v>0</v>
      </c>
      <c r="J18" s="2">
        <f t="shared" si="4"/>
        <v>0</v>
      </c>
      <c r="K18" s="2">
        <f t="shared" si="4"/>
        <v>0</v>
      </c>
      <c r="L18" s="2">
        <f t="shared" si="4"/>
        <v>0</v>
      </c>
      <c r="M18" s="2">
        <f t="shared" si="4"/>
        <v>0</v>
      </c>
      <c r="N18" s="2">
        <f t="shared" si="4"/>
        <v>0</v>
      </c>
      <c r="O18" s="2">
        <f t="shared" si="4"/>
        <v>0</v>
      </c>
      <c r="P18" s="2">
        <f>O16*P17</f>
        <v>0</v>
      </c>
    </row>
    <row r="19" spans="2:16" ht="15" thickBot="1" x14ac:dyDescent="0.35">
      <c r="B19" t="s">
        <v>50</v>
      </c>
      <c r="D19" s="52"/>
      <c r="E19" s="53">
        <f>D19+E18</f>
        <v>0</v>
      </c>
      <c r="F19" s="53">
        <f>E19+F18</f>
        <v>0</v>
      </c>
      <c r="G19" s="53">
        <f t="shared" ref="G19:P19" si="5">F19+G18</f>
        <v>0</v>
      </c>
      <c r="H19" s="53">
        <f t="shared" si="5"/>
        <v>0</v>
      </c>
      <c r="I19" s="53">
        <f t="shared" si="5"/>
        <v>0</v>
      </c>
      <c r="J19" s="53">
        <f t="shared" si="5"/>
        <v>0</v>
      </c>
      <c r="K19" s="53">
        <f t="shared" si="5"/>
        <v>0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 t="shared" si="5"/>
        <v>0</v>
      </c>
      <c r="P19" s="53">
        <f t="shared" si="5"/>
        <v>0</v>
      </c>
    </row>
    <row r="20" spans="2:16" ht="15" thickTop="1" x14ac:dyDescent="0.3"/>
  </sheetData>
  <mergeCells count="4"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CWIP</vt:lpstr>
      <vt:lpstr>Distribution Deferral - Summary</vt:lpstr>
      <vt:lpstr>COVID Deferral - Summary</vt:lpstr>
      <vt:lpstr>Distribution Deferral - 2021</vt:lpstr>
      <vt:lpstr>COVID Deferral - 2021</vt:lpstr>
      <vt:lpstr>Distribution Deferral - 2020</vt:lpstr>
      <vt:lpstr>Distribution Deferral - 2019</vt:lpstr>
      <vt:lpstr>Distribution Deferral - 2018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Stacey</dc:creator>
  <cp:lastModifiedBy>Truong, Sandra</cp:lastModifiedBy>
  <cp:lastPrinted>2021-03-17T15:59:35Z</cp:lastPrinted>
  <dcterms:created xsi:type="dcterms:W3CDTF">2021-03-17T14:00:39Z</dcterms:created>
  <dcterms:modified xsi:type="dcterms:W3CDTF">2022-04-13T16:01:52Z</dcterms:modified>
</cp:coreProperties>
</file>