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lair\Documents\HONI ETS\IRs\Review May9\"/>
    </mc:Choice>
  </mc:AlternateContent>
  <xr:revisionPtr revIDLastSave="0" documentId="13_ncr:1_{9344BD0C-670D-415F-9578-4C935D6CE6E7}" xr6:coauthVersionLast="47" xr6:coauthVersionMax="47" xr10:uidLastSave="{00000000-0000-0000-0000-000000000000}"/>
  <bookViews>
    <workbookView xWindow="-28920" yWindow="-45" windowWidth="29040" windowHeight="15840" tabRatio="737" firstSheet="4" activeTab="10" xr2:uid="{28AF9F39-2CAA-4559-BEE9-836070F4ED39}"/>
  </bookViews>
  <sheets>
    <sheet name="2021 Net FIxed Assets -&gt;" sheetId="9" r:id="rId1"/>
    <sheet name="I3 TB Data (NFA)" sheetId="5" r:id="rId2"/>
    <sheet name="I8 Demand Data (NFA)" sheetId="6" r:id="rId3"/>
    <sheet name="E2 Allocators (NFA)" sheetId="7" r:id="rId4"/>
    <sheet name="O1 Revenue to cost|RR (NFA)" sheetId="8" r:id="rId5"/>
    <sheet name="2021 Hybrid % (-50%) -&gt;" sheetId="15" r:id="rId6"/>
    <sheet name="I3 TB Data (50%)" sheetId="16" r:id="rId7"/>
    <sheet name="I8 Demand Data (50%)" sheetId="17" r:id="rId8"/>
    <sheet name="E2 Allocators (50%)" sheetId="18" r:id="rId9"/>
    <sheet name="O1 Revenue to cost|RR (50%)" sheetId="19" r:id="rId10"/>
    <sheet name="2021 Curtailment % (-20%) -&gt;" sheetId="10" r:id="rId11"/>
    <sheet name="I3 TB Data (20%)" sheetId="11" r:id="rId12"/>
    <sheet name="I8 Demand Data (20%)" sheetId="12" r:id="rId13"/>
    <sheet name="E2 Allocators (20%)" sheetId="13" r:id="rId14"/>
    <sheet name="O1 Revenue to cost|RR (20%)" sheetId="14" r:id="rId15"/>
  </sheets>
  <definedNames>
    <definedName name="ccar">#REF!</definedName>
    <definedName name="GA">#REF!</definedName>
    <definedName name="OLE_LINK1" localSheetId="12">'I8 Demand Data (20%)'!#REF!</definedName>
    <definedName name="OLE_LINK1" localSheetId="7">'I8 Demand Data (50%)'!#REF!</definedName>
    <definedName name="OLE_LINK1" localSheetId="2">'I8 Demand Data (NFA)'!#REF!</definedName>
    <definedName name="_xlnm.Print_Area" localSheetId="11">'I3 TB Data (20%)'!$A$1:$G$426</definedName>
    <definedName name="_xlnm.Print_Area" localSheetId="6">'I3 TB Data (50%)'!$A$1:$G$426</definedName>
    <definedName name="_xlnm.Print_Area" localSheetId="1">'I3 TB Data (NFA)'!$A$1:$G$426</definedName>
    <definedName name="_xlnm.Print_Area" localSheetId="12">'I8 Demand Data (20%)'!$A$1:$W$61</definedName>
    <definedName name="_xlnm.Print_Area" localSheetId="7">'I8 Demand Data (50%)'!$A$1:$W$61</definedName>
    <definedName name="_xlnm.Print_Area" localSheetId="2">'I8 Demand Data (NFA)'!$A$1:$W$61</definedName>
    <definedName name="_xlnm.Print_Area" localSheetId="14">'O1 Revenue to cost|RR (20%)'!$A$1:$X$52</definedName>
    <definedName name="_xlnm.Print_Area" localSheetId="9">'O1 Revenue to cost|RR (50%)'!$A$1:$X$52</definedName>
    <definedName name="_xlnm.Print_Area" localSheetId="4">'O1 Revenue to cost|RR (NFA)'!$A$1:$X$52</definedName>
    <definedName name="_xlnm.Print_Titles" localSheetId="14">'O1 Revenue to cost|RR (20%)'!$A:$C,'O1 Revenue to cost|RR (20%)'!$1:$12</definedName>
    <definedName name="_xlnm.Print_Titles" localSheetId="9">'O1 Revenue to cost|RR (50%)'!$A:$C,'O1 Revenue to cost|RR (50%)'!$1:$12</definedName>
    <definedName name="_xlnm.Print_Titles" localSheetId="4">'O1 Revenue to cost|RR (NFA)'!$A:$C,'O1 Revenue to cost|RR (NFA)'!$1:$12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0" i="19" l="1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D50" i="19"/>
  <c r="W43" i="19"/>
  <c r="V43" i="19"/>
  <c r="U43" i="19"/>
  <c r="T43" i="19"/>
  <c r="S43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F43" i="19"/>
  <c r="E43" i="19"/>
  <c r="D43" i="19"/>
  <c r="C42" i="19"/>
  <c r="C41" i="19"/>
  <c r="C40" i="19"/>
  <c r="C39" i="19"/>
  <c r="C38" i="19"/>
  <c r="V34" i="19"/>
  <c r="V45" i="19" s="1"/>
  <c r="R34" i="19"/>
  <c r="R45" i="19" s="1"/>
  <c r="N34" i="19"/>
  <c r="N45" i="19" s="1"/>
  <c r="J34" i="19"/>
  <c r="J45" i="19" s="1"/>
  <c r="F34" i="19"/>
  <c r="F45" i="19" s="1"/>
  <c r="C32" i="19"/>
  <c r="W30" i="19"/>
  <c r="W34" i="19" s="1"/>
  <c r="W45" i="19" s="1"/>
  <c r="V30" i="19"/>
  <c r="U30" i="19"/>
  <c r="U34" i="19" s="1"/>
  <c r="U45" i="19" s="1"/>
  <c r="T30" i="19"/>
  <c r="T34" i="19" s="1"/>
  <c r="T45" i="19" s="1"/>
  <c r="S30" i="19"/>
  <c r="S34" i="19" s="1"/>
  <c r="S45" i="19" s="1"/>
  <c r="R30" i="19"/>
  <c r="Q30" i="19"/>
  <c r="Q34" i="19" s="1"/>
  <c r="Q45" i="19" s="1"/>
  <c r="P30" i="19"/>
  <c r="P34" i="19" s="1"/>
  <c r="P45" i="19" s="1"/>
  <c r="O30" i="19"/>
  <c r="O34" i="19" s="1"/>
  <c r="O45" i="19" s="1"/>
  <c r="N30" i="19"/>
  <c r="M30" i="19"/>
  <c r="M34" i="19" s="1"/>
  <c r="M45" i="19" s="1"/>
  <c r="L30" i="19"/>
  <c r="L34" i="19" s="1"/>
  <c r="L45" i="19" s="1"/>
  <c r="K30" i="19"/>
  <c r="K34" i="19" s="1"/>
  <c r="K45" i="19" s="1"/>
  <c r="J30" i="19"/>
  <c r="I30" i="19"/>
  <c r="I34" i="19" s="1"/>
  <c r="I45" i="19" s="1"/>
  <c r="H30" i="19"/>
  <c r="H34" i="19" s="1"/>
  <c r="H45" i="19" s="1"/>
  <c r="G30" i="19"/>
  <c r="G34" i="19" s="1"/>
  <c r="G45" i="19" s="1"/>
  <c r="F30" i="19"/>
  <c r="E30" i="19"/>
  <c r="D30" i="19"/>
  <c r="C29" i="19"/>
  <c r="C28" i="19"/>
  <c r="C27" i="19"/>
  <c r="C26" i="19"/>
  <c r="C25" i="19"/>
  <c r="C24" i="19"/>
  <c r="C23" i="19"/>
  <c r="C22" i="19"/>
  <c r="C21" i="19"/>
  <c r="C20" i="19"/>
  <c r="C19" i="19"/>
  <c r="C30" i="19" s="1"/>
  <c r="C15" i="19"/>
  <c r="C50" i="18"/>
  <c r="D48" i="18"/>
  <c r="C46" i="18"/>
  <c r="C44" i="18"/>
  <c r="C42" i="18"/>
  <c r="C76" i="17"/>
  <c r="E48" i="18" s="1"/>
  <c r="C74" i="17"/>
  <c r="E69" i="17"/>
  <c r="D69" i="17"/>
  <c r="E67" i="17"/>
  <c r="D67" i="17"/>
  <c r="C67" i="17" s="1"/>
  <c r="E65" i="17"/>
  <c r="D65" i="17"/>
  <c r="E63" i="17"/>
  <c r="E29" i="18" s="1"/>
  <c r="D63" i="17"/>
  <c r="C63" i="17"/>
  <c r="C61" i="17"/>
  <c r="E25" i="18" s="1"/>
  <c r="C59" i="17"/>
  <c r="E23" i="18" s="1"/>
  <c r="C57" i="17"/>
  <c r="D21" i="18" s="1"/>
  <c r="C55" i="17"/>
  <c r="E19" i="18" s="1"/>
  <c r="E46" i="17"/>
  <c r="C46" i="17" s="1"/>
  <c r="D46" i="17"/>
  <c r="E44" i="17"/>
  <c r="D44" i="17"/>
  <c r="E42" i="17"/>
  <c r="C42" i="17" s="1"/>
  <c r="E37" i="18" s="1"/>
  <c r="D42" i="17"/>
  <c r="E40" i="17"/>
  <c r="D40" i="17"/>
  <c r="C40" i="17" s="1"/>
  <c r="C37" i="17"/>
  <c r="C35" i="17"/>
  <c r="E27" i="18" s="1"/>
  <c r="B435" i="16"/>
  <c r="D435" i="16" s="1"/>
  <c r="B432" i="16"/>
  <c r="E432" i="16" s="1"/>
  <c r="G422" i="16"/>
  <c r="G421" i="16"/>
  <c r="G420" i="16"/>
  <c r="G419" i="16"/>
  <c r="G418" i="16"/>
  <c r="G417" i="16"/>
  <c r="G416" i="16"/>
  <c r="G415" i="16"/>
  <c r="G414" i="16"/>
  <c r="G413" i="16"/>
  <c r="G412" i="16"/>
  <c r="G411" i="16"/>
  <c r="G410" i="16"/>
  <c r="G409" i="16"/>
  <c r="H408" i="16"/>
  <c r="G408" i="16"/>
  <c r="H407" i="16"/>
  <c r="G407" i="16"/>
  <c r="H406" i="16"/>
  <c r="G406" i="16"/>
  <c r="H405" i="16"/>
  <c r="G405" i="16"/>
  <c r="H404" i="16"/>
  <c r="G404" i="16"/>
  <c r="H403" i="16"/>
  <c r="G403" i="16"/>
  <c r="H402" i="16"/>
  <c r="G402" i="16"/>
  <c r="H401" i="16"/>
  <c r="G401" i="16"/>
  <c r="H400" i="16"/>
  <c r="G400" i="16"/>
  <c r="H399" i="16"/>
  <c r="G399" i="16"/>
  <c r="H398" i="16"/>
  <c r="G398" i="16"/>
  <c r="H397" i="16"/>
  <c r="G397" i="16"/>
  <c r="H396" i="16"/>
  <c r="G396" i="16"/>
  <c r="H395" i="16"/>
  <c r="G395" i="16"/>
  <c r="H394" i="16"/>
  <c r="G394" i="16"/>
  <c r="H393" i="16"/>
  <c r="G393" i="16"/>
  <c r="H392" i="16"/>
  <c r="G392" i="16"/>
  <c r="H391" i="16"/>
  <c r="G391" i="16"/>
  <c r="H390" i="16"/>
  <c r="G390" i="16"/>
  <c r="H389" i="16"/>
  <c r="G389" i="16"/>
  <c r="H388" i="16"/>
  <c r="G388" i="16"/>
  <c r="H387" i="16"/>
  <c r="G387" i="16"/>
  <c r="H386" i="16"/>
  <c r="G386" i="16"/>
  <c r="H385" i="16"/>
  <c r="B448" i="16" s="1"/>
  <c r="G385" i="16"/>
  <c r="H384" i="16"/>
  <c r="G384" i="16"/>
  <c r="H383" i="16"/>
  <c r="G383" i="16"/>
  <c r="H382" i="16"/>
  <c r="G382" i="16"/>
  <c r="H381" i="16"/>
  <c r="G381" i="16"/>
  <c r="H380" i="16"/>
  <c r="G380" i="16"/>
  <c r="H379" i="16"/>
  <c r="G379" i="16"/>
  <c r="H378" i="16"/>
  <c r="G378" i="16"/>
  <c r="H377" i="16"/>
  <c r="G377" i="16"/>
  <c r="H376" i="16"/>
  <c r="G376" i="16"/>
  <c r="H375" i="16"/>
  <c r="G375" i="16"/>
  <c r="H374" i="16"/>
  <c r="G374" i="16"/>
  <c r="H373" i="16"/>
  <c r="G373" i="16"/>
  <c r="H372" i="16"/>
  <c r="G372" i="16"/>
  <c r="H371" i="16"/>
  <c r="G371" i="16"/>
  <c r="H370" i="16"/>
  <c r="G370" i="16"/>
  <c r="H369" i="16"/>
  <c r="G369" i="16"/>
  <c r="H368" i="16"/>
  <c r="G368" i="16"/>
  <c r="H367" i="16"/>
  <c r="G367" i="16"/>
  <c r="H366" i="16"/>
  <c r="G366" i="16"/>
  <c r="H365" i="16"/>
  <c r="G365" i="16"/>
  <c r="H364" i="16"/>
  <c r="G364" i="16"/>
  <c r="H363" i="16"/>
  <c r="G363" i="16"/>
  <c r="H362" i="16"/>
  <c r="G362" i="16"/>
  <c r="H361" i="16"/>
  <c r="B447" i="16" s="1"/>
  <c r="G361" i="16"/>
  <c r="H360" i="16"/>
  <c r="G360" i="16"/>
  <c r="H359" i="16"/>
  <c r="G359" i="16"/>
  <c r="H358" i="16"/>
  <c r="G358" i="16"/>
  <c r="H357" i="16"/>
  <c r="G357" i="16"/>
  <c r="H356" i="16"/>
  <c r="G356" i="16"/>
  <c r="H355" i="16"/>
  <c r="G355" i="16"/>
  <c r="H354" i="16"/>
  <c r="G354" i="16"/>
  <c r="H353" i="16"/>
  <c r="G353" i="16"/>
  <c r="H352" i="16"/>
  <c r="G352" i="16"/>
  <c r="H351" i="16"/>
  <c r="G351" i="16"/>
  <c r="H350" i="16"/>
  <c r="G350" i="16"/>
  <c r="H349" i="16"/>
  <c r="G349" i="16"/>
  <c r="H348" i="16"/>
  <c r="G348" i="16"/>
  <c r="H347" i="16"/>
  <c r="G347" i="16"/>
  <c r="H346" i="16"/>
  <c r="G346" i="16"/>
  <c r="H345" i="16"/>
  <c r="G345" i="16"/>
  <c r="H344" i="16"/>
  <c r="G344" i="16"/>
  <c r="H343" i="16"/>
  <c r="G343" i="16"/>
  <c r="H342" i="16"/>
  <c r="G342" i="16"/>
  <c r="H341" i="16"/>
  <c r="G341" i="16"/>
  <c r="H340" i="16"/>
  <c r="G340" i="16"/>
  <c r="H339" i="16"/>
  <c r="G339" i="16"/>
  <c r="H338" i="16"/>
  <c r="G338" i="16"/>
  <c r="H337" i="16"/>
  <c r="B446" i="16" s="1"/>
  <c r="G337" i="16"/>
  <c r="H336" i="16"/>
  <c r="G336" i="16"/>
  <c r="H335" i="16"/>
  <c r="G335" i="16"/>
  <c r="H334" i="16"/>
  <c r="G334" i="16"/>
  <c r="H333" i="16"/>
  <c r="G333" i="16"/>
  <c r="H332" i="16"/>
  <c r="G332" i="16"/>
  <c r="H331" i="16"/>
  <c r="G331" i="16"/>
  <c r="H330" i="16"/>
  <c r="G330" i="16"/>
  <c r="H329" i="16"/>
  <c r="G329" i="16"/>
  <c r="H328" i="16"/>
  <c r="G328" i="16"/>
  <c r="H327" i="16"/>
  <c r="G327" i="16"/>
  <c r="H326" i="16"/>
  <c r="G326" i="16"/>
  <c r="H325" i="16"/>
  <c r="G325" i="16"/>
  <c r="H324" i="16"/>
  <c r="G324" i="16"/>
  <c r="H323" i="16"/>
  <c r="G323" i="16"/>
  <c r="H322" i="16"/>
  <c r="G322" i="16"/>
  <c r="H321" i="16"/>
  <c r="G321" i="16"/>
  <c r="H320" i="16"/>
  <c r="G320" i="16"/>
  <c r="H319" i="16"/>
  <c r="G319" i="16"/>
  <c r="H318" i="16"/>
  <c r="G318" i="16"/>
  <c r="H317" i="16"/>
  <c r="G317" i="16"/>
  <c r="H316" i="16"/>
  <c r="G316" i="16"/>
  <c r="H315" i="16"/>
  <c r="G315" i="16"/>
  <c r="H314" i="16"/>
  <c r="G314" i="16"/>
  <c r="H313" i="16"/>
  <c r="B445" i="16" s="1"/>
  <c r="G313" i="16"/>
  <c r="H312" i="16"/>
  <c r="G312" i="16"/>
  <c r="H311" i="16"/>
  <c r="G311" i="16"/>
  <c r="H310" i="16"/>
  <c r="G310" i="16"/>
  <c r="H309" i="16"/>
  <c r="G309" i="16"/>
  <c r="H308" i="16"/>
  <c r="G308" i="16"/>
  <c r="H307" i="16"/>
  <c r="G307" i="16"/>
  <c r="H306" i="16"/>
  <c r="G306" i="16"/>
  <c r="H305" i="16"/>
  <c r="G305" i="16"/>
  <c r="H304" i="16"/>
  <c r="G304" i="16"/>
  <c r="H303" i="16"/>
  <c r="G303" i="16"/>
  <c r="H302" i="16"/>
  <c r="G302" i="16"/>
  <c r="H301" i="16"/>
  <c r="G301" i="16"/>
  <c r="H300" i="16"/>
  <c r="G300" i="16"/>
  <c r="H299" i="16"/>
  <c r="G299" i="16"/>
  <c r="H298" i="16"/>
  <c r="G298" i="16"/>
  <c r="H297" i="16"/>
  <c r="G297" i="16"/>
  <c r="H296" i="16"/>
  <c r="G296" i="16"/>
  <c r="H295" i="16"/>
  <c r="G295" i="16"/>
  <c r="H294" i="16"/>
  <c r="G294" i="16"/>
  <c r="H293" i="16"/>
  <c r="G293" i="16"/>
  <c r="H292" i="16"/>
  <c r="G292" i="16"/>
  <c r="H291" i="16"/>
  <c r="G291" i="16"/>
  <c r="H290" i="16"/>
  <c r="G290" i="16"/>
  <c r="H289" i="16"/>
  <c r="B444" i="16" s="1"/>
  <c r="G289" i="16"/>
  <c r="H288" i="16"/>
  <c r="G288" i="16"/>
  <c r="H287" i="16"/>
  <c r="G287" i="16"/>
  <c r="H286" i="16"/>
  <c r="G286" i="16"/>
  <c r="H285" i="16"/>
  <c r="G285" i="16"/>
  <c r="H284" i="16"/>
  <c r="G284" i="16"/>
  <c r="H283" i="16"/>
  <c r="G283" i="16"/>
  <c r="H282" i="16"/>
  <c r="G282" i="16"/>
  <c r="H281" i="16"/>
  <c r="G281" i="16"/>
  <c r="H280" i="16"/>
  <c r="G280" i="16"/>
  <c r="H279" i="16"/>
  <c r="G279" i="16"/>
  <c r="H278" i="16"/>
  <c r="G278" i="16"/>
  <c r="H277" i="16"/>
  <c r="G277" i="16"/>
  <c r="H276" i="16"/>
  <c r="G276" i="16"/>
  <c r="H275" i="16"/>
  <c r="G275" i="16"/>
  <c r="H274" i="16"/>
  <c r="G274" i="16"/>
  <c r="H273" i="16"/>
  <c r="G273" i="16"/>
  <c r="H272" i="16"/>
  <c r="G272" i="16"/>
  <c r="H271" i="16"/>
  <c r="G271" i="16"/>
  <c r="H270" i="16"/>
  <c r="G270" i="16"/>
  <c r="H269" i="16"/>
  <c r="G269" i="16"/>
  <c r="H268" i="16"/>
  <c r="G268" i="16"/>
  <c r="H267" i="16"/>
  <c r="G267" i="16"/>
  <c r="H266" i="16"/>
  <c r="G266" i="16"/>
  <c r="H265" i="16"/>
  <c r="B443" i="16" s="1"/>
  <c r="G265" i="16"/>
  <c r="H264" i="16"/>
  <c r="G264" i="16"/>
  <c r="H263" i="16"/>
  <c r="G263" i="16"/>
  <c r="H262" i="16"/>
  <c r="G262" i="16"/>
  <c r="H261" i="16"/>
  <c r="G261" i="16"/>
  <c r="H260" i="16"/>
  <c r="G260" i="16"/>
  <c r="H259" i="16"/>
  <c r="G259" i="16"/>
  <c r="H258" i="16"/>
  <c r="G258" i="16"/>
  <c r="H257" i="16"/>
  <c r="G257" i="16"/>
  <c r="H256" i="16"/>
  <c r="G256" i="16"/>
  <c r="H255" i="16"/>
  <c r="G255" i="16"/>
  <c r="H254" i="16"/>
  <c r="G254" i="16"/>
  <c r="H253" i="16"/>
  <c r="G253" i="16"/>
  <c r="H252" i="16"/>
  <c r="G252" i="16"/>
  <c r="H251" i="16"/>
  <c r="G251" i="16"/>
  <c r="H250" i="16"/>
  <c r="G250" i="16"/>
  <c r="H249" i="16"/>
  <c r="G249" i="16"/>
  <c r="H248" i="16"/>
  <c r="G248" i="16"/>
  <c r="H247" i="16"/>
  <c r="G247" i="16"/>
  <c r="H246" i="16"/>
  <c r="G246" i="16"/>
  <c r="H245" i="16"/>
  <c r="G245" i="16"/>
  <c r="H244" i="16"/>
  <c r="G244" i="16"/>
  <c r="H243" i="16"/>
  <c r="G243" i="16"/>
  <c r="H242" i="16"/>
  <c r="G242" i="16"/>
  <c r="H241" i="16"/>
  <c r="B442" i="16" s="1"/>
  <c r="G241" i="16"/>
  <c r="H240" i="16"/>
  <c r="G240" i="16"/>
  <c r="H239" i="16"/>
  <c r="G239" i="16"/>
  <c r="H238" i="16"/>
  <c r="G238" i="16"/>
  <c r="H237" i="16"/>
  <c r="G237" i="16"/>
  <c r="H236" i="16"/>
  <c r="G236" i="16"/>
  <c r="H235" i="16"/>
  <c r="G235" i="16"/>
  <c r="H234" i="16"/>
  <c r="G234" i="16"/>
  <c r="H233" i="16"/>
  <c r="G233" i="16"/>
  <c r="H232" i="16"/>
  <c r="G232" i="16"/>
  <c r="H231" i="16"/>
  <c r="G231" i="16"/>
  <c r="H230" i="16"/>
  <c r="G230" i="16"/>
  <c r="H229" i="16"/>
  <c r="G229" i="16"/>
  <c r="H228" i="16"/>
  <c r="G228" i="16"/>
  <c r="H227" i="16"/>
  <c r="G227" i="16"/>
  <c r="H226" i="16"/>
  <c r="G226" i="16"/>
  <c r="H225" i="16"/>
  <c r="G225" i="16"/>
  <c r="H224" i="16"/>
  <c r="G224" i="16"/>
  <c r="H223" i="16"/>
  <c r="G223" i="16"/>
  <c r="H222" i="16"/>
  <c r="G222" i="16"/>
  <c r="H221" i="16"/>
  <c r="G221" i="16"/>
  <c r="H220" i="16"/>
  <c r="G220" i="16"/>
  <c r="H219" i="16"/>
  <c r="G219" i="16"/>
  <c r="H218" i="16"/>
  <c r="G218" i="16"/>
  <c r="H217" i="16"/>
  <c r="B441" i="16" s="1"/>
  <c r="G217" i="16"/>
  <c r="H216" i="16"/>
  <c r="G216" i="16"/>
  <c r="H215" i="16"/>
  <c r="G215" i="16"/>
  <c r="H214" i="16"/>
  <c r="G214" i="16"/>
  <c r="H213" i="16"/>
  <c r="G213" i="16"/>
  <c r="H212" i="16"/>
  <c r="G212" i="16"/>
  <c r="H211" i="16"/>
  <c r="G211" i="16"/>
  <c r="H210" i="16"/>
  <c r="G210" i="16"/>
  <c r="H209" i="16"/>
  <c r="G209" i="16"/>
  <c r="H208" i="16"/>
  <c r="G208" i="16"/>
  <c r="H207" i="16"/>
  <c r="G207" i="16"/>
  <c r="H206" i="16"/>
  <c r="G206" i="16"/>
  <c r="H205" i="16"/>
  <c r="G205" i="16"/>
  <c r="H204" i="16"/>
  <c r="G204" i="16"/>
  <c r="H203" i="16"/>
  <c r="G203" i="16"/>
  <c r="H202" i="16"/>
  <c r="G202" i="16"/>
  <c r="H201" i="16"/>
  <c r="G201" i="16"/>
  <c r="H200" i="16"/>
  <c r="G200" i="16"/>
  <c r="H199" i="16"/>
  <c r="G199" i="16"/>
  <c r="H198" i="16"/>
  <c r="G198" i="16"/>
  <c r="H197" i="16"/>
  <c r="G197" i="16"/>
  <c r="H196" i="16"/>
  <c r="G196" i="16"/>
  <c r="H195" i="16"/>
  <c r="G195" i="16"/>
  <c r="H194" i="16"/>
  <c r="G194" i="16"/>
  <c r="H193" i="16"/>
  <c r="B440" i="16" s="1"/>
  <c r="G193" i="16"/>
  <c r="H192" i="16"/>
  <c r="G192" i="16"/>
  <c r="H191" i="16"/>
  <c r="G191" i="16"/>
  <c r="H190" i="16"/>
  <c r="G190" i="16"/>
  <c r="H189" i="16"/>
  <c r="G189" i="16"/>
  <c r="H188" i="16"/>
  <c r="G188" i="16"/>
  <c r="H187" i="16"/>
  <c r="G187" i="16"/>
  <c r="H186" i="16"/>
  <c r="G186" i="16"/>
  <c r="H185" i="16"/>
  <c r="G185" i="16"/>
  <c r="H184" i="16"/>
  <c r="G184" i="16"/>
  <c r="H183" i="16"/>
  <c r="G183" i="16"/>
  <c r="H182" i="16"/>
  <c r="G182" i="16"/>
  <c r="H181" i="16"/>
  <c r="G181" i="16"/>
  <c r="H180" i="16"/>
  <c r="G180" i="16"/>
  <c r="H179" i="16"/>
  <c r="G179" i="16"/>
  <c r="H178" i="16"/>
  <c r="G178" i="16"/>
  <c r="H177" i="16"/>
  <c r="G177" i="16"/>
  <c r="H176" i="16"/>
  <c r="G176" i="16"/>
  <c r="H175" i="16"/>
  <c r="G175" i="16"/>
  <c r="H174" i="16"/>
  <c r="G174" i="16"/>
  <c r="H173" i="16"/>
  <c r="G173" i="16"/>
  <c r="H172" i="16"/>
  <c r="G172" i="16"/>
  <c r="H171" i="16"/>
  <c r="G171" i="16"/>
  <c r="H170" i="16"/>
  <c r="G170" i="16"/>
  <c r="H169" i="16"/>
  <c r="B439" i="16" s="1"/>
  <c r="G169" i="16"/>
  <c r="H168" i="16"/>
  <c r="G168" i="16"/>
  <c r="H167" i="16"/>
  <c r="G167" i="16"/>
  <c r="H166" i="16"/>
  <c r="G166" i="16"/>
  <c r="H165" i="16"/>
  <c r="G165" i="16"/>
  <c r="H164" i="16"/>
  <c r="G164" i="16"/>
  <c r="H163" i="16"/>
  <c r="G163" i="16"/>
  <c r="H162" i="16"/>
  <c r="G162" i="16"/>
  <c r="H161" i="16"/>
  <c r="G161" i="16"/>
  <c r="H160" i="16"/>
  <c r="G160" i="16"/>
  <c r="H159" i="16"/>
  <c r="G159" i="16"/>
  <c r="H158" i="16"/>
  <c r="G158" i="16"/>
  <c r="H157" i="16"/>
  <c r="G157" i="16"/>
  <c r="H156" i="16"/>
  <c r="G156" i="16"/>
  <c r="H155" i="16"/>
  <c r="G155" i="16"/>
  <c r="H154" i="16"/>
  <c r="G154" i="16"/>
  <c r="H153" i="16"/>
  <c r="G153" i="16"/>
  <c r="H152" i="16"/>
  <c r="G152" i="16"/>
  <c r="H151" i="16"/>
  <c r="G151" i="16"/>
  <c r="H150" i="16"/>
  <c r="G150" i="16"/>
  <c r="H149" i="16"/>
  <c r="G149" i="16"/>
  <c r="H148" i="16"/>
  <c r="G148" i="16"/>
  <c r="H147" i="16"/>
  <c r="G147" i="16"/>
  <c r="H146" i="16"/>
  <c r="G146" i="16"/>
  <c r="H145" i="16"/>
  <c r="B438" i="16" s="1"/>
  <c r="G145" i="16"/>
  <c r="H144" i="16"/>
  <c r="G144" i="16"/>
  <c r="H143" i="16"/>
  <c r="G143" i="16"/>
  <c r="H142" i="16"/>
  <c r="G142" i="16"/>
  <c r="H141" i="16"/>
  <c r="G141" i="16"/>
  <c r="H140" i="16"/>
  <c r="G140" i="16"/>
  <c r="H139" i="16"/>
  <c r="G139" i="16"/>
  <c r="H138" i="16"/>
  <c r="G138" i="16"/>
  <c r="H137" i="16"/>
  <c r="G137" i="16"/>
  <c r="H136" i="16"/>
  <c r="G136" i="16"/>
  <c r="H135" i="16"/>
  <c r="G135" i="16"/>
  <c r="H134" i="16"/>
  <c r="G134" i="16"/>
  <c r="H133" i="16"/>
  <c r="G133" i="16"/>
  <c r="H132" i="16"/>
  <c r="G132" i="16"/>
  <c r="H131" i="16"/>
  <c r="G131" i="16"/>
  <c r="H130" i="16"/>
  <c r="G130" i="16"/>
  <c r="H129" i="16"/>
  <c r="G129" i="16"/>
  <c r="H128" i="16"/>
  <c r="G128" i="16"/>
  <c r="H127" i="16"/>
  <c r="G127" i="16"/>
  <c r="H126" i="16"/>
  <c r="G126" i="16"/>
  <c r="H125" i="16"/>
  <c r="G125" i="16"/>
  <c r="H124" i="16"/>
  <c r="G124" i="16"/>
  <c r="H123" i="16"/>
  <c r="G123" i="16"/>
  <c r="H122" i="16"/>
  <c r="G122" i="16"/>
  <c r="H121" i="16"/>
  <c r="B437" i="16" s="1"/>
  <c r="G121" i="16"/>
  <c r="H120" i="16"/>
  <c r="G120" i="16"/>
  <c r="H119" i="16"/>
  <c r="G119" i="16"/>
  <c r="H118" i="16"/>
  <c r="G118" i="16"/>
  <c r="H117" i="16"/>
  <c r="G117" i="16"/>
  <c r="H116" i="16"/>
  <c r="G116" i="16"/>
  <c r="H115" i="16"/>
  <c r="G115" i="16"/>
  <c r="H114" i="16"/>
  <c r="G114" i="16"/>
  <c r="H113" i="16"/>
  <c r="G113" i="16"/>
  <c r="H112" i="16"/>
  <c r="G112" i="16"/>
  <c r="H111" i="16"/>
  <c r="G111" i="16"/>
  <c r="H110" i="16"/>
  <c r="G110" i="16"/>
  <c r="H109" i="16"/>
  <c r="G109" i="16"/>
  <c r="H108" i="16"/>
  <c r="G108" i="16"/>
  <c r="H107" i="16"/>
  <c r="G107" i="16"/>
  <c r="H106" i="16"/>
  <c r="G106" i="16"/>
  <c r="H105" i="16"/>
  <c r="G105" i="16"/>
  <c r="H104" i="16"/>
  <c r="G104" i="16"/>
  <c r="H103" i="16"/>
  <c r="G103" i="16"/>
  <c r="H102" i="16"/>
  <c r="G102" i="16"/>
  <c r="H101" i="16"/>
  <c r="G101" i="16"/>
  <c r="H100" i="16"/>
  <c r="G100" i="16"/>
  <c r="H99" i="16"/>
  <c r="G99" i="16"/>
  <c r="H98" i="16"/>
  <c r="G98" i="16"/>
  <c r="H97" i="16"/>
  <c r="B436" i="16" s="1"/>
  <c r="G97" i="16"/>
  <c r="G96" i="16"/>
  <c r="G95" i="16"/>
  <c r="G94" i="16"/>
  <c r="H93" i="16"/>
  <c r="G93" i="16"/>
  <c r="H92" i="16"/>
  <c r="G92" i="16"/>
  <c r="H91" i="16"/>
  <c r="G91" i="16"/>
  <c r="H90" i="16"/>
  <c r="G90" i="16"/>
  <c r="H89" i="16"/>
  <c r="G89" i="16"/>
  <c r="H88" i="16"/>
  <c r="G88" i="16"/>
  <c r="H87" i="16"/>
  <c r="G87" i="16"/>
  <c r="H86" i="16"/>
  <c r="G86" i="16"/>
  <c r="H85" i="16"/>
  <c r="G85" i="16"/>
  <c r="H84" i="16"/>
  <c r="G84" i="16"/>
  <c r="H83" i="16"/>
  <c r="G83" i="16"/>
  <c r="H82" i="16"/>
  <c r="G82" i="16"/>
  <c r="H81" i="16"/>
  <c r="G81" i="16"/>
  <c r="H80" i="16"/>
  <c r="G80" i="16"/>
  <c r="H79" i="16"/>
  <c r="G79" i="16"/>
  <c r="H78" i="16"/>
  <c r="G78" i="16"/>
  <c r="H77" i="16"/>
  <c r="G77" i="16"/>
  <c r="H76" i="16"/>
  <c r="G76" i="16"/>
  <c r="H75" i="16"/>
  <c r="G75" i="16"/>
  <c r="H74" i="16"/>
  <c r="G74" i="16"/>
  <c r="H73" i="16"/>
  <c r="G73" i="16"/>
  <c r="H72" i="16"/>
  <c r="G72" i="16"/>
  <c r="H71" i="16"/>
  <c r="G71" i="16"/>
  <c r="H70" i="16"/>
  <c r="B434" i="16" s="1"/>
  <c r="G70" i="16"/>
  <c r="H69" i="16"/>
  <c r="G69" i="16"/>
  <c r="H68" i="16"/>
  <c r="G68" i="16"/>
  <c r="H67" i="16"/>
  <c r="G67" i="16"/>
  <c r="H66" i="16"/>
  <c r="G66" i="16"/>
  <c r="H65" i="16"/>
  <c r="G65" i="16"/>
  <c r="H64" i="16"/>
  <c r="G64" i="16"/>
  <c r="H63" i="16"/>
  <c r="G63" i="16"/>
  <c r="H62" i="16"/>
  <c r="G62" i="16"/>
  <c r="H61" i="16"/>
  <c r="G61" i="16"/>
  <c r="H60" i="16"/>
  <c r="G60" i="16"/>
  <c r="H59" i="16"/>
  <c r="G59" i="16"/>
  <c r="H58" i="16"/>
  <c r="G58" i="16"/>
  <c r="H57" i="16"/>
  <c r="G57" i="16"/>
  <c r="H56" i="16"/>
  <c r="G56" i="16"/>
  <c r="H55" i="16"/>
  <c r="G55" i="16"/>
  <c r="H54" i="16"/>
  <c r="G54" i="16"/>
  <c r="H53" i="16"/>
  <c r="G53" i="16"/>
  <c r="H52" i="16"/>
  <c r="G52" i="16"/>
  <c r="H51" i="16"/>
  <c r="G51" i="16"/>
  <c r="H50" i="16"/>
  <c r="G50" i="16"/>
  <c r="H49" i="16"/>
  <c r="G49" i="16"/>
  <c r="H48" i="16"/>
  <c r="H47" i="16"/>
  <c r="G47" i="16"/>
  <c r="H46" i="16"/>
  <c r="B433" i="16" s="1"/>
  <c r="F46" i="16"/>
  <c r="F48" i="16" s="1"/>
  <c r="G48" i="16" s="1"/>
  <c r="H45" i="16"/>
  <c r="G45" i="16"/>
  <c r="H44" i="16"/>
  <c r="B431" i="16" s="1"/>
  <c r="G44" i="16"/>
  <c r="H43" i="16"/>
  <c r="B430" i="16" s="1"/>
  <c r="G43" i="16"/>
  <c r="H42" i="16"/>
  <c r="G42" i="16"/>
  <c r="H41" i="16"/>
  <c r="G41" i="16"/>
  <c r="H40" i="16"/>
  <c r="G40" i="16"/>
  <c r="H39" i="16"/>
  <c r="G39" i="16"/>
  <c r="H38" i="16"/>
  <c r="G38" i="16"/>
  <c r="H37" i="16"/>
  <c r="G37" i="16"/>
  <c r="H36" i="16"/>
  <c r="G36" i="16"/>
  <c r="H35" i="16"/>
  <c r="G35" i="16"/>
  <c r="H34" i="16"/>
  <c r="G34" i="16"/>
  <c r="H33" i="16"/>
  <c r="G33" i="16"/>
  <c r="H32" i="16"/>
  <c r="G32" i="16"/>
  <c r="H31" i="16"/>
  <c r="G31" i="16"/>
  <c r="H30" i="16"/>
  <c r="G30" i="16"/>
  <c r="H29" i="16"/>
  <c r="G29" i="16"/>
  <c r="H28" i="16"/>
  <c r="G28" i="16"/>
  <c r="H27" i="16"/>
  <c r="G27" i="16"/>
  <c r="H26" i="16"/>
  <c r="G26" i="16"/>
  <c r="H25" i="16"/>
  <c r="G25" i="16"/>
  <c r="H24" i="16"/>
  <c r="G24" i="16"/>
  <c r="H23" i="16"/>
  <c r="G23" i="16"/>
  <c r="H22" i="16"/>
  <c r="G22" i="16"/>
  <c r="H21" i="16"/>
  <c r="G21" i="16"/>
  <c r="H20" i="16"/>
  <c r="G20" i="16"/>
  <c r="H19" i="16"/>
  <c r="D449" i="16" s="1"/>
  <c r="G19" i="16"/>
  <c r="G16" i="16"/>
  <c r="C16" i="19" s="1"/>
  <c r="F16" i="16"/>
  <c r="G14" i="16"/>
  <c r="F14" i="16"/>
  <c r="B9" i="16"/>
  <c r="B3" i="16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C50" i="14"/>
  <c r="W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C42" i="14"/>
  <c r="C41" i="14"/>
  <c r="C40" i="14"/>
  <c r="C39" i="14"/>
  <c r="C38" i="14"/>
  <c r="V34" i="14"/>
  <c r="V45" i="14" s="1"/>
  <c r="R34" i="14"/>
  <c r="R45" i="14" s="1"/>
  <c r="N34" i="14"/>
  <c r="N45" i="14" s="1"/>
  <c r="J34" i="14"/>
  <c r="J45" i="14" s="1"/>
  <c r="F34" i="14"/>
  <c r="F45" i="14" s="1"/>
  <c r="C32" i="14"/>
  <c r="W30" i="14"/>
  <c r="W34" i="14" s="1"/>
  <c r="W45" i="14" s="1"/>
  <c r="V30" i="14"/>
  <c r="U30" i="14"/>
  <c r="U34" i="14" s="1"/>
  <c r="U45" i="14" s="1"/>
  <c r="T30" i="14"/>
  <c r="T34" i="14" s="1"/>
  <c r="T45" i="14" s="1"/>
  <c r="S30" i="14"/>
  <c r="S34" i="14" s="1"/>
  <c r="S45" i="14" s="1"/>
  <c r="R30" i="14"/>
  <c r="Q30" i="14"/>
  <c r="Q34" i="14" s="1"/>
  <c r="Q45" i="14" s="1"/>
  <c r="P30" i="14"/>
  <c r="P34" i="14" s="1"/>
  <c r="P45" i="14" s="1"/>
  <c r="O30" i="14"/>
  <c r="O34" i="14" s="1"/>
  <c r="O45" i="14" s="1"/>
  <c r="N30" i="14"/>
  <c r="M30" i="14"/>
  <c r="M34" i="14" s="1"/>
  <c r="M45" i="14" s="1"/>
  <c r="L30" i="14"/>
  <c r="L34" i="14" s="1"/>
  <c r="L45" i="14" s="1"/>
  <c r="K30" i="14"/>
  <c r="K34" i="14" s="1"/>
  <c r="K45" i="14" s="1"/>
  <c r="J30" i="14"/>
  <c r="I30" i="14"/>
  <c r="I34" i="14" s="1"/>
  <c r="I45" i="14" s="1"/>
  <c r="H30" i="14"/>
  <c r="H34" i="14" s="1"/>
  <c r="H45" i="14" s="1"/>
  <c r="G30" i="14"/>
  <c r="G34" i="14" s="1"/>
  <c r="G45" i="14" s="1"/>
  <c r="F30" i="14"/>
  <c r="C29" i="14"/>
  <c r="C28" i="14"/>
  <c r="C27" i="14"/>
  <c r="C26" i="14"/>
  <c r="C25" i="14"/>
  <c r="C24" i="14"/>
  <c r="C23" i="14"/>
  <c r="C22" i="14"/>
  <c r="C21" i="14"/>
  <c r="C20" i="14"/>
  <c r="C19" i="14"/>
  <c r="C15" i="14"/>
  <c r="C50" i="13"/>
  <c r="C46" i="13"/>
  <c r="C44" i="13"/>
  <c r="C42" i="13"/>
  <c r="C76" i="12"/>
  <c r="E48" i="13" s="1"/>
  <c r="C74" i="12"/>
  <c r="E69" i="12"/>
  <c r="C69" i="12" s="1"/>
  <c r="D69" i="12"/>
  <c r="E67" i="12"/>
  <c r="D67" i="12"/>
  <c r="C67" i="12" s="1"/>
  <c r="E65" i="12"/>
  <c r="D65" i="12"/>
  <c r="E63" i="12"/>
  <c r="D63" i="12"/>
  <c r="C61" i="12"/>
  <c r="E25" i="13" s="1"/>
  <c r="C59" i="12"/>
  <c r="E23" i="13" s="1"/>
  <c r="C57" i="12"/>
  <c r="D21" i="13" s="1"/>
  <c r="C55" i="12"/>
  <c r="E19" i="13" s="1"/>
  <c r="E46" i="12"/>
  <c r="D46" i="12"/>
  <c r="E44" i="12"/>
  <c r="D44" i="12"/>
  <c r="C44" i="12" s="1"/>
  <c r="E42" i="12"/>
  <c r="D42" i="12"/>
  <c r="E40" i="12"/>
  <c r="D40" i="12"/>
  <c r="C40" i="12"/>
  <c r="C37" i="12"/>
  <c r="C35" i="12"/>
  <c r="E27" i="13" s="1"/>
  <c r="B435" i="11"/>
  <c r="D435" i="11" s="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H408" i="11"/>
  <c r="G408" i="11"/>
  <c r="H407" i="11"/>
  <c r="G407" i="11"/>
  <c r="H406" i="11"/>
  <c r="G406" i="11"/>
  <c r="H405" i="11"/>
  <c r="G405" i="11"/>
  <c r="H404" i="11"/>
  <c r="G404" i="11"/>
  <c r="H403" i="11"/>
  <c r="G403" i="11"/>
  <c r="H402" i="11"/>
  <c r="G402" i="11"/>
  <c r="H401" i="11"/>
  <c r="G401" i="11"/>
  <c r="H400" i="11"/>
  <c r="G400" i="11"/>
  <c r="H399" i="11"/>
  <c r="G399" i="11"/>
  <c r="H398" i="11"/>
  <c r="G398" i="11"/>
  <c r="H397" i="11"/>
  <c r="G397" i="11"/>
  <c r="H396" i="11"/>
  <c r="G396" i="11"/>
  <c r="H395" i="11"/>
  <c r="G395" i="11"/>
  <c r="H394" i="11"/>
  <c r="G394" i="11"/>
  <c r="H393" i="11"/>
  <c r="G393" i="11"/>
  <c r="H392" i="11"/>
  <c r="G392" i="11"/>
  <c r="H391" i="11"/>
  <c r="G391" i="11"/>
  <c r="H390" i="11"/>
  <c r="G390" i="11"/>
  <c r="H389" i="11"/>
  <c r="G389" i="11"/>
  <c r="H388" i="11"/>
  <c r="G388" i="11"/>
  <c r="H387" i="11"/>
  <c r="G387" i="11"/>
  <c r="H386" i="11"/>
  <c r="G386" i="11"/>
  <c r="H385" i="11"/>
  <c r="B448" i="11" s="1"/>
  <c r="G385" i="11"/>
  <c r="H384" i="11"/>
  <c r="G384" i="11"/>
  <c r="H383" i="11"/>
  <c r="G383" i="11"/>
  <c r="H382" i="11"/>
  <c r="G382" i="11"/>
  <c r="H381" i="11"/>
  <c r="G381" i="11"/>
  <c r="H380" i="11"/>
  <c r="G380" i="11"/>
  <c r="H379" i="11"/>
  <c r="G379" i="11"/>
  <c r="H378" i="11"/>
  <c r="G378" i="11"/>
  <c r="H377" i="11"/>
  <c r="G377" i="11"/>
  <c r="H376" i="11"/>
  <c r="G376" i="11"/>
  <c r="H375" i="11"/>
  <c r="G375" i="11"/>
  <c r="H374" i="11"/>
  <c r="G374" i="11"/>
  <c r="H373" i="11"/>
  <c r="G373" i="11"/>
  <c r="H372" i="11"/>
  <c r="G372" i="11"/>
  <c r="H371" i="11"/>
  <c r="G371" i="11"/>
  <c r="H370" i="11"/>
  <c r="G370" i="11"/>
  <c r="H369" i="11"/>
  <c r="G369" i="11"/>
  <c r="H368" i="11"/>
  <c r="G368" i="11"/>
  <c r="H367" i="11"/>
  <c r="G367" i="11"/>
  <c r="H366" i="11"/>
  <c r="G366" i="11"/>
  <c r="H365" i="11"/>
  <c r="G365" i="11"/>
  <c r="H364" i="11"/>
  <c r="G364" i="11"/>
  <c r="H363" i="11"/>
  <c r="G363" i="11"/>
  <c r="H362" i="11"/>
  <c r="G362" i="11"/>
  <c r="H361" i="11"/>
  <c r="B447" i="11" s="1"/>
  <c r="G361" i="11"/>
  <c r="H360" i="11"/>
  <c r="G360" i="11"/>
  <c r="H359" i="11"/>
  <c r="G359" i="11"/>
  <c r="H358" i="11"/>
  <c r="G358" i="11"/>
  <c r="H357" i="11"/>
  <c r="G357" i="11"/>
  <c r="H356" i="11"/>
  <c r="G356" i="11"/>
  <c r="H355" i="11"/>
  <c r="G355" i="11"/>
  <c r="H354" i="11"/>
  <c r="G354" i="11"/>
  <c r="H353" i="11"/>
  <c r="G353" i="11"/>
  <c r="H352" i="11"/>
  <c r="G352" i="11"/>
  <c r="H351" i="11"/>
  <c r="G351" i="11"/>
  <c r="H350" i="11"/>
  <c r="G350" i="11"/>
  <c r="H349" i="11"/>
  <c r="G349" i="11"/>
  <c r="H348" i="11"/>
  <c r="G348" i="11"/>
  <c r="H347" i="11"/>
  <c r="G347" i="11"/>
  <c r="H346" i="11"/>
  <c r="G346" i="11"/>
  <c r="H345" i="11"/>
  <c r="G345" i="11"/>
  <c r="H344" i="11"/>
  <c r="G344" i="11"/>
  <c r="H343" i="11"/>
  <c r="G343" i="11"/>
  <c r="H342" i="11"/>
  <c r="G342" i="11"/>
  <c r="H341" i="11"/>
  <c r="G341" i="11"/>
  <c r="H340" i="11"/>
  <c r="G340" i="11"/>
  <c r="H339" i="11"/>
  <c r="G339" i="11"/>
  <c r="H338" i="11"/>
  <c r="G338" i="11"/>
  <c r="H337" i="11"/>
  <c r="B446" i="11" s="1"/>
  <c r="G337" i="11"/>
  <c r="H336" i="11"/>
  <c r="G336" i="11"/>
  <c r="H335" i="11"/>
  <c r="G335" i="11"/>
  <c r="H334" i="11"/>
  <c r="G334" i="11"/>
  <c r="H333" i="11"/>
  <c r="G333" i="11"/>
  <c r="H332" i="11"/>
  <c r="G332" i="11"/>
  <c r="H331" i="11"/>
  <c r="G331" i="11"/>
  <c r="H330" i="11"/>
  <c r="G330" i="11"/>
  <c r="H329" i="11"/>
  <c r="G329" i="11"/>
  <c r="H328" i="11"/>
  <c r="G328" i="11"/>
  <c r="H327" i="11"/>
  <c r="G327" i="11"/>
  <c r="H326" i="11"/>
  <c r="G326" i="11"/>
  <c r="H325" i="11"/>
  <c r="G325" i="11"/>
  <c r="H324" i="11"/>
  <c r="G324" i="11"/>
  <c r="H323" i="11"/>
  <c r="G323" i="11"/>
  <c r="H322" i="11"/>
  <c r="G322" i="11"/>
  <c r="H321" i="11"/>
  <c r="G321" i="11"/>
  <c r="H320" i="11"/>
  <c r="G320" i="11"/>
  <c r="H319" i="11"/>
  <c r="G319" i="11"/>
  <c r="H318" i="11"/>
  <c r="G318" i="11"/>
  <c r="H317" i="11"/>
  <c r="G317" i="11"/>
  <c r="H316" i="11"/>
  <c r="G316" i="11"/>
  <c r="H315" i="11"/>
  <c r="G315" i="11"/>
  <c r="H314" i="11"/>
  <c r="G314" i="11"/>
  <c r="H313" i="11"/>
  <c r="B445" i="11" s="1"/>
  <c r="G313" i="11"/>
  <c r="H312" i="11"/>
  <c r="G312" i="11"/>
  <c r="H311" i="11"/>
  <c r="G311" i="11"/>
  <c r="H310" i="11"/>
  <c r="G310" i="11"/>
  <c r="H309" i="11"/>
  <c r="G309" i="11"/>
  <c r="H308" i="11"/>
  <c r="G308" i="11"/>
  <c r="H307" i="11"/>
  <c r="G307" i="11"/>
  <c r="H306" i="11"/>
  <c r="G306" i="11"/>
  <c r="H305" i="11"/>
  <c r="G305" i="11"/>
  <c r="H304" i="11"/>
  <c r="G304" i="11"/>
  <c r="H303" i="11"/>
  <c r="G303" i="11"/>
  <c r="H302" i="11"/>
  <c r="G302" i="11"/>
  <c r="H301" i="11"/>
  <c r="G301" i="11"/>
  <c r="H300" i="11"/>
  <c r="G300" i="11"/>
  <c r="H299" i="11"/>
  <c r="G299" i="11"/>
  <c r="H298" i="11"/>
  <c r="G298" i="11"/>
  <c r="H297" i="11"/>
  <c r="G297" i="11"/>
  <c r="H296" i="11"/>
  <c r="G296" i="11"/>
  <c r="H295" i="11"/>
  <c r="G295" i="11"/>
  <c r="H294" i="11"/>
  <c r="G294" i="11"/>
  <c r="H293" i="11"/>
  <c r="G293" i="11"/>
  <c r="H292" i="11"/>
  <c r="G292" i="11"/>
  <c r="H291" i="11"/>
  <c r="G291" i="11"/>
  <c r="H290" i="11"/>
  <c r="G290" i="11"/>
  <c r="H289" i="11"/>
  <c r="B444" i="11" s="1"/>
  <c r="G289" i="11"/>
  <c r="H288" i="11"/>
  <c r="G288" i="11"/>
  <c r="H287" i="11"/>
  <c r="G287" i="11"/>
  <c r="H286" i="11"/>
  <c r="G286" i="11"/>
  <c r="H285" i="11"/>
  <c r="G285" i="11"/>
  <c r="H284" i="11"/>
  <c r="G284" i="11"/>
  <c r="H283" i="11"/>
  <c r="G283" i="11"/>
  <c r="H282" i="11"/>
  <c r="G282" i="11"/>
  <c r="H281" i="11"/>
  <c r="G281" i="11"/>
  <c r="H280" i="11"/>
  <c r="G280" i="11"/>
  <c r="H279" i="11"/>
  <c r="G279" i="11"/>
  <c r="H278" i="11"/>
  <c r="G278" i="11"/>
  <c r="H277" i="11"/>
  <c r="G277" i="11"/>
  <c r="H276" i="11"/>
  <c r="G276" i="11"/>
  <c r="H275" i="11"/>
  <c r="G275" i="11"/>
  <c r="H274" i="11"/>
  <c r="G274" i="11"/>
  <c r="H273" i="11"/>
  <c r="G273" i="11"/>
  <c r="H272" i="11"/>
  <c r="G272" i="11"/>
  <c r="H271" i="11"/>
  <c r="G271" i="11"/>
  <c r="H270" i="11"/>
  <c r="G270" i="11"/>
  <c r="H269" i="11"/>
  <c r="G269" i="11"/>
  <c r="H268" i="11"/>
  <c r="G268" i="11"/>
  <c r="H267" i="11"/>
  <c r="G267" i="11"/>
  <c r="H266" i="11"/>
  <c r="G266" i="11"/>
  <c r="H265" i="11"/>
  <c r="B443" i="11" s="1"/>
  <c r="G265" i="11"/>
  <c r="H264" i="11"/>
  <c r="G264" i="11"/>
  <c r="H263" i="11"/>
  <c r="G263" i="11"/>
  <c r="H262" i="11"/>
  <c r="G262" i="11"/>
  <c r="H261" i="11"/>
  <c r="G261" i="11"/>
  <c r="H260" i="11"/>
  <c r="G260" i="11"/>
  <c r="H259" i="11"/>
  <c r="G259" i="11"/>
  <c r="H258" i="11"/>
  <c r="G258" i="11"/>
  <c r="H257" i="11"/>
  <c r="G257" i="11"/>
  <c r="H256" i="11"/>
  <c r="G256" i="11"/>
  <c r="H255" i="11"/>
  <c r="G255" i="11"/>
  <c r="H254" i="11"/>
  <c r="G254" i="11"/>
  <c r="H253" i="11"/>
  <c r="G253" i="11"/>
  <c r="H252" i="11"/>
  <c r="G252" i="11"/>
  <c r="H251" i="11"/>
  <c r="G251" i="11"/>
  <c r="H250" i="11"/>
  <c r="G250" i="11"/>
  <c r="H249" i="11"/>
  <c r="G249" i="11"/>
  <c r="H248" i="11"/>
  <c r="G248" i="11"/>
  <c r="H247" i="11"/>
  <c r="G247" i="11"/>
  <c r="H246" i="11"/>
  <c r="G246" i="11"/>
  <c r="H245" i="11"/>
  <c r="G245" i="11"/>
  <c r="H244" i="11"/>
  <c r="G244" i="11"/>
  <c r="H243" i="11"/>
  <c r="G243" i="11"/>
  <c r="H242" i="11"/>
  <c r="G242" i="11"/>
  <c r="H241" i="11"/>
  <c r="B442" i="11" s="1"/>
  <c r="G241" i="11"/>
  <c r="H240" i="11"/>
  <c r="G240" i="11"/>
  <c r="H239" i="11"/>
  <c r="G239" i="11"/>
  <c r="H238" i="11"/>
  <c r="G238" i="11"/>
  <c r="H237" i="11"/>
  <c r="G237" i="11"/>
  <c r="H236" i="11"/>
  <c r="G236" i="11"/>
  <c r="H235" i="11"/>
  <c r="G235" i="11"/>
  <c r="H234" i="11"/>
  <c r="G234" i="11"/>
  <c r="H233" i="11"/>
  <c r="G233" i="11"/>
  <c r="H232" i="11"/>
  <c r="G232" i="11"/>
  <c r="H231" i="11"/>
  <c r="G231" i="11"/>
  <c r="H230" i="11"/>
  <c r="G230" i="11"/>
  <c r="H229" i="11"/>
  <c r="G229" i="11"/>
  <c r="H228" i="11"/>
  <c r="G228" i="11"/>
  <c r="H227" i="11"/>
  <c r="G227" i="11"/>
  <c r="H226" i="11"/>
  <c r="G226" i="11"/>
  <c r="H225" i="11"/>
  <c r="G225" i="11"/>
  <c r="H224" i="11"/>
  <c r="G224" i="11"/>
  <c r="H223" i="11"/>
  <c r="G223" i="11"/>
  <c r="H222" i="11"/>
  <c r="G222" i="11"/>
  <c r="H221" i="11"/>
  <c r="G221" i="11"/>
  <c r="H220" i="11"/>
  <c r="G220" i="11"/>
  <c r="H219" i="11"/>
  <c r="G219" i="11"/>
  <c r="H218" i="11"/>
  <c r="G218" i="11"/>
  <c r="H217" i="11"/>
  <c r="B441" i="11" s="1"/>
  <c r="G217" i="11"/>
  <c r="H216" i="11"/>
  <c r="G216" i="11"/>
  <c r="H215" i="11"/>
  <c r="G215" i="11"/>
  <c r="H214" i="11"/>
  <c r="G214" i="11"/>
  <c r="H213" i="11"/>
  <c r="G213" i="11"/>
  <c r="H212" i="11"/>
  <c r="G212" i="11"/>
  <c r="H211" i="11"/>
  <c r="G211" i="11"/>
  <c r="H210" i="11"/>
  <c r="G210" i="11"/>
  <c r="H209" i="11"/>
  <c r="G209" i="11"/>
  <c r="H208" i="11"/>
  <c r="G208" i="11"/>
  <c r="H207" i="11"/>
  <c r="G207" i="11"/>
  <c r="H206" i="11"/>
  <c r="G206" i="11"/>
  <c r="H205" i="11"/>
  <c r="G205" i="11"/>
  <c r="H204" i="11"/>
  <c r="G204" i="11"/>
  <c r="H203" i="11"/>
  <c r="G203" i="11"/>
  <c r="H202" i="11"/>
  <c r="G202" i="11"/>
  <c r="H201" i="11"/>
  <c r="G201" i="11"/>
  <c r="H200" i="11"/>
  <c r="G200" i="11"/>
  <c r="H199" i="11"/>
  <c r="G199" i="11"/>
  <c r="H198" i="11"/>
  <c r="G198" i="11"/>
  <c r="H197" i="11"/>
  <c r="G197" i="11"/>
  <c r="H196" i="11"/>
  <c r="G196" i="11"/>
  <c r="H195" i="11"/>
  <c r="G195" i="11"/>
  <c r="H194" i="11"/>
  <c r="G194" i="11"/>
  <c r="H193" i="11"/>
  <c r="B440" i="11" s="1"/>
  <c r="G193" i="11"/>
  <c r="H192" i="11"/>
  <c r="G192" i="11"/>
  <c r="H191" i="11"/>
  <c r="G191" i="11"/>
  <c r="H190" i="11"/>
  <c r="G190" i="11"/>
  <c r="H189" i="11"/>
  <c r="G189" i="11"/>
  <c r="H188" i="11"/>
  <c r="G188" i="11"/>
  <c r="H187" i="11"/>
  <c r="G187" i="11"/>
  <c r="H186" i="11"/>
  <c r="G186" i="11"/>
  <c r="H185" i="11"/>
  <c r="G185" i="11"/>
  <c r="H184" i="11"/>
  <c r="G184" i="11"/>
  <c r="H183" i="11"/>
  <c r="G183" i="11"/>
  <c r="H182" i="11"/>
  <c r="G182" i="11"/>
  <c r="H181" i="11"/>
  <c r="G181" i="11"/>
  <c r="H180" i="11"/>
  <c r="G180" i="11"/>
  <c r="H179" i="11"/>
  <c r="G179" i="11"/>
  <c r="H178" i="11"/>
  <c r="G178" i="11"/>
  <c r="H177" i="11"/>
  <c r="G177" i="11"/>
  <c r="H176" i="11"/>
  <c r="G176" i="11"/>
  <c r="H175" i="11"/>
  <c r="G175" i="11"/>
  <c r="H174" i="11"/>
  <c r="G174" i="11"/>
  <c r="H173" i="11"/>
  <c r="G173" i="11"/>
  <c r="H172" i="11"/>
  <c r="G172" i="11"/>
  <c r="H171" i="11"/>
  <c r="G171" i="11"/>
  <c r="H170" i="11"/>
  <c r="G170" i="11"/>
  <c r="H169" i="11"/>
  <c r="B439" i="11" s="1"/>
  <c r="G169" i="11"/>
  <c r="H168" i="11"/>
  <c r="G168" i="11"/>
  <c r="H167" i="11"/>
  <c r="G167" i="11"/>
  <c r="H166" i="11"/>
  <c r="G166" i="11"/>
  <c r="H165" i="11"/>
  <c r="G165" i="11"/>
  <c r="H164" i="11"/>
  <c r="G164" i="11"/>
  <c r="H163" i="11"/>
  <c r="G163" i="11"/>
  <c r="H162" i="11"/>
  <c r="G162" i="11"/>
  <c r="H161" i="11"/>
  <c r="G161" i="11"/>
  <c r="H160" i="11"/>
  <c r="G160" i="11"/>
  <c r="H159" i="11"/>
  <c r="G159" i="11"/>
  <c r="H158" i="11"/>
  <c r="G158" i="11"/>
  <c r="H157" i="11"/>
  <c r="G157" i="11"/>
  <c r="H156" i="11"/>
  <c r="G156" i="11"/>
  <c r="H155" i="11"/>
  <c r="G155" i="11"/>
  <c r="H154" i="11"/>
  <c r="G154" i="11"/>
  <c r="H153" i="11"/>
  <c r="G153" i="11"/>
  <c r="H152" i="11"/>
  <c r="G152" i="11"/>
  <c r="H151" i="11"/>
  <c r="G151" i="11"/>
  <c r="H150" i="11"/>
  <c r="G150" i="11"/>
  <c r="H149" i="11"/>
  <c r="G149" i="11"/>
  <c r="H148" i="11"/>
  <c r="G148" i="11"/>
  <c r="H147" i="11"/>
  <c r="G147" i="11"/>
  <c r="H146" i="11"/>
  <c r="G146" i="11"/>
  <c r="H145" i="11"/>
  <c r="B438" i="11" s="1"/>
  <c r="G145" i="11"/>
  <c r="H144" i="11"/>
  <c r="G144" i="11"/>
  <c r="H143" i="11"/>
  <c r="G143" i="11"/>
  <c r="H142" i="11"/>
  <c r="G142" i="11"/>
  <c r="H141" i="11"/>
  <c r="G141" i="11"/>
  <c r="H140" i="11"/>
  <c r="G140" i="11"/>
  <c r="H139" i="11"/>
  <c r="G139" i="11"/>
  <c r="H138" i="11"/>
  <c r="G138" i="11"/>
  <c r="H137" i="11"/>
  <c r="G137" i="11"/>
  <c r="H136" i="11"/>
  <c r="G136" i="11"/>
  <c r="H135" i="11"/>
  <c r="G135" i="11"/>
  <c r="H134" i="11"/>
  <c r="G134" i="11"/>
  <c r="H133" i="11"/>
  <c r="G133" i="11"/>
  <c r="H132" i="11"/>
  <c r="G132" i="11"/>
  <c r="H131" i="11"/>
  <c r="G131" i="11"/>
  <c r="H130" i="11"/>
  <c r="G130" i="11"/>
  <c r="H129" i="11"/>
  <c r="G129" i="11"/>
  <c r="H128" i="11"/>
  <c r="G128" i="11"/>
  <c r="H127" i="11"/>
  <c r="G127" i="11"/>
  <c r="H126" i="11"/>
  <c r="G126" i="11"/>
  <c r="H125" i="11"/>
  <c r="G125" i="11"/>
  <c r="H124" i="11"/>
  <c r="G124" i="11"/>
  <c r="H123" i="11"/>
  <c r="G123" i="11"/>
  <c r="H122" i="11"/>
  <c r="G122" i="11"/>
  <c r="H121" i="11"/>
  <c r="B437" i="11" s="1"/>
  <c r="G121" i="11"/>
  <c r="H120" i="11"/>
  <c r="G120" i="11"/>
  <c r="H119" i="11"/>
  <c r="G119" i="11"/>
  <c r="H118" i="11"/>
  <c r="G118" i="11"/>
  <c r="H117" i="11"/>
  <c r="G117" i="11"/>
  <c r="H116" i="11"/>
  <c r="G116" i="11"/>
  <c r="H115" i="11"/>
  <c r="G115" i="11"/>
  <c r="H114" i="11"/>
  <c r="G114" i="11"/>
  <c r="H113" i="11"/>
  <c r="G113" i="11"/>
  <c r="H112" i="11"/>
  <c r="G112" i="11"/>
  <c r="H111" i="11"/>
  <c r="G111" i="11"/>
  <c r="H110" i="11"/>
  <c r="G110" i="11"/>
  <c r="H109" i="11"/>
  <c r="G109" i="11"/>
  <c r="H108" i="11"/>
  <c r="G108" i="11"/>
  <c r="H107" i="11"/>
  <c r="G107" i="11"/>
  <c r="H106" i="11"/>
  <c r="G106" i="11"/>
  <c r="H105" i="11"/>
  <c r="G105" i="11"/>
  <c r="H104" i="11"/>
  <c r="G104" i="11"/>
  <c r="H103" i="11"/>
  <c r="G103" i="11"/>
  <c r="H102" i="11"/>
  <c r="G102" i="11"/>
  <c r="H101" i="11"/>
  <c r="G101" i="11"/>
  <c r="H100" i="11"/>
  <c r="G100" i="11"/>
  <c r="H99" i="11"/>
  <c r="G99" i="11"/>
  <c r="H98" i="11"/>
  <c r="G98" i="11"/>
  <c r="H97" i="11"/>
  <c r="B436" i="11" s="1"/>
  <c r="G97" i="11"/>
  <c r="G96" i="11"/>
  <c r="G95" i="11"/>
  <c r="G94" i="11"/>
  <c r="H93" i="11"/>
  <c r="G93" i="11"/>
  <c r="H92" i="11"/>
  <c r="G92" i="11"/>
  <c r="H91" i="11"/>
  <c r="G91" i="11"/>
  <c r="H90" i="11"/>
  <c r="G90" i="11"/>
  <c r="H89" i="11"/>
  <c r="G89" i="11"/>
  <c r="H88" i="11"/>
  <c r="G88" i="11"/>
  <c r="H87" i="11"/>
  <c r="G87" i="11"/>
  <c r="H86" i="11"/>
  <c r="G86" i="11"/>
  <c r="H85" i="11"/>
  <c r="G85" i="11"/>
  <c r="H84" i="11"/>
  <c r="G84" i="11"/>
  <c r="H83" i="11"/>
  <c r="G83" i="11"/>
  <c r="H82" i="11"/>
  <c r="G82" i="11"/>
  <c r="H81" i="11"/>
  <c r="G81" i="11"/>
  <c r="H80" i="11"/>
  <c r="G80" i="11"/>
  <c r="H79" i="11"/>
  <c r="G79" i="11"/>
  <c r="H78" i="11"/>
  <c r="G78" i="11"/>
  <c r="H77" i="11"/>
  <c r="G77" i="11"/>
  <c r="H76" i="11"/>
  <c r="G76" i="11"/>
  <c r="H75" i="11"/>
  <c r="G75" i="11"/>
  <c r="H74" i="11"/>
  <c r="G74" i="11"/>
  <c r="H73" i="11"/>
  <c r="G73" i="11"/>
  <c r="H72" i="11"/>
  <c r="G72" i="11"/>
  <c r="H71" i="11"/>
  <c r="G71" i="11"/>
  <c r="H70" i="11"/>
  <c r="B434" i="11" s="1"/>
  <c r="G70" i="11"/>
  <c r="H69" i="11"/>
  <c r="G69" i="11"/>
  <c r="H68" i="11"/>
  <c r="G68" i="11"/>
  <c r="H67" i="11"/>
  <c r="G67" i="11"/>
  <c r="H66" i="11"/>
  <c r="G66" i="11"/>
  <c r="H65" i="11"/>
  <c r="G65" i="11"/>
  <c r="H64" i="11"/>
  <c r="G64" i="11"/>
  <c r="H63" i="11"/>
  <c r="G63" i="11"/>
  <c r="H62" i="11"/>
  <c r="G62" i="11"/>
  <c r="H61" i="11"/>
  <c r="G61" i="11"/>
  <c r="H60" i="11"/>
  <c r="G60" i="11"/>
  <c r="H59" i="11"/>
  <c r="G59" i="11"/>
  <c r="H58" i="11"/>
  <c r="G58" i="11"/>
  <c r="H57" i="11"/>
  <c r="G57" i="11"/>
  <c r="H56" i="11"/>
  <c r="G56" i="11"/>
  <c r="H55" i="11"/>
  <c r="G55" i="11"/>
  <c r="H54" i="11"/>
  <c r="G54" i="11"/>
  <c r="H53" i="11"/>
  <c r="G53" i="11"/>
  <c r="H52" i="11"/>
  <c r="G52" i="11"/>
  <c r="H51" i="11"/>
  <c r="G51" i="11"/>
  <c r="H50" i="11"/>
  <c r="G50" i="11"/>
  <c r="H49" i="11"/>
  <c r="G49" i="11"/>
  <c r="H48" i="11"/>
  <c r="H47" i="11"/>
  <c r="G47" i="11"/>
  <c r="H46" i="11"/>
  <c r="B433" i="11" s="1"/>
  <c r="F46" i="11"/>
  <c r="F48" i="11" s="1"/>
  <c r="G48" i="11" s="1"/>
  <c r="H45" i="11"/>
  <c r="B432" i="11" s="1"/>
  <c r="G45" i="11"/>
  <c r="H44" i="11"/>
  <c r="B431" i="11" s="1"/>
  <c r="G44" i="11"/>
  <c r="H43" i="11"/>
  <c r="B430" i="11" s="1"/>
  <c r="G43" i="11"/>
  <c r="H42" i="11"/>
  <c r="G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D449" i="11" s="1"/>
  <c r="G19" i="11"/>
  <c r="G16" i="11"/>
  <c r="C16" i="14" s="1"/>
  <c r="F16" i="11"/>
  <c r="H16" i="11" s="1"/>
  <c r="G14" i="11"/>
  <c r="F14" i="11"/>
  <c r="H14" i="11" s="1"/>
  <c r="B9" i="11"/>
  <c r="B3" i="11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T43" i="8"/>
  <c r="P43" i="8"/>
  <c r="L43" i="8"/>
  <c r="H43" i="8"/>
  <c r="W43" i="8"/>
  <c r="V43" i="8"/>
  <c r="U43" i="8"/>
  <c r="S43" i="8"/>
  <c r="R43" i="8"/>
  <c r="Q43" i="8"/>
  <c r="O43" i="8"/>
  <c r="N43" i="8"/>
  <c r="M43" i="8"/>
  <c r="K43" i="8"/>
  <c r="J43" i="8"/>
  <c r="I43" i="8"/>
  <c r="F43" i="8"/>
  <c r="W30" i="8"/>
  <c r="W34" i="8" s="1"/>
  <c r="W45" i="8" s="1"/>
  <c r="S30" i="8"/>
  <c r="S34" i="8" s="1"/>
  <c r="S45" i="8" s="1"/>
  <c r="O30" i="8"/>
  <c r="O34" i="8" s="1"/>
  <c r="O45" i="8" s="1"/>
  <c r="K30" i="8"/>
  <c r="K34" i="8" s="1"/>
  <c r="K45" i="8" s="1"/>
  <c r="G30" i="8"/>
  <c r="G34" i="8" s="1"/>
  <c r="V30" i="8"/>
  <c r="V34" i="8" s="1"/>
  <c r="V45" i="8" s="1"/>
  <c r="U30" i="8"/>
  <c r="U34" i="8" s="1"/>
  <c r="U45" i="8" s="1"/>
  <c r="T30" i="8"/>
  <c r="T34" i="8" s="1"/>
  <c r="T45" i="8" s="1"/>
  <c r="R30" i="8"/>
  <c r="R34" i="8" s="1"/>
  <c r="R45" i="8" s="1"/>
  <c r="Q30" i="8"/>
  <c r="Q34" i="8" s="1"/>
  <c r="Q45" i="8" s="1"/>
  <c r="P30" i="8"/>
  <c r="P34" i="8" s="1"/>
  <c r="P45" i="8" s="1"/>
  <c r="N30" i="8"/>
  <c r="N34" i="8" s="1"/>
  <c r="N45" i="8" s="1"/>
  <c r="M30" i="8"/>
  <c r="M34" i="8" s="1"/>
  <c r="M45" i="8" s="1"/>
  <c r="L30" i="8"/>
  <c r="L34" i="8" s="1"/>
  <c r="L45" i="8" s="1"/>
  <c r="J30" i="8"/>
  <c r="J34" i="8" s="1"/>
  <c r="J45" i="8" s="1"/>
  <c r="I30" i="8"/>
  <c r="I34" i="8" s="1"/>
  <c r="I45" i="8" s="1"/>
  <c r="H30" i="8"/>
  <c r="H34" i="8" s="1"/>
  <c r="H45" i="8" s="1"/>
  <c r="C50" i="7"/>
  <c r="C46" i="7"/>
  <c r="C44" i="7"/>
  <c r="C42" i="7"/>
  <c r="D21" i="7"/>
  <c r="C76" i="6"/>
  <c r="E48" i="7" s="1"/>
  <c r="C74" i="6"/>
  <c r="E69" i="6"/>
  <c r="D69" i="6"/>
  <c r="C69" i="6" s="1"/>
  <c r="E67" i="6"/>
  <c r="D67" i="6"/>
  <c r="E65" i="6"/>
  <c r="D65" i="6"/>
  <c r="E63" i="6"/>
  <c r="D63" i="6"/>
  <c r="C61" i="6"/>
  <c r="D25" i="7" s="1"/>
  <c r="C59" i="6"/>
  <c r="D23" i="7" s="1"/>
  <c r="C57" i="6"/>
  <c r="E21" i="7" s="1"/>
  <c r="C55" i="6"/>
  <c r="E19" i="7" s="1"/>
  <c r="E46" i="6"/>
  <c r="D46" i="6"/>
  <c r="C46" i="6" s="1"/>
  <c r="E44" i="6"/>
  <c r="D44" i="6"/>
  <c r="C44" i="6" s="1"/>
  <c r="E42" i="6"/>
  <c r="D42" i="6"/>
  <c r="E40" i="6"/>
  <c r="D40" i="6"/>
  <c r="C40" i="6" s="1"/>
  <c r="C37" i="6"/>
  <c r="C35" i="6"/>
  <c r="E27" i="7" s="1"/>
  <c r="B445" i="5"/>
  <c r="E445" i="5" s="1"/>
  <c r="B441" i="5"/>
  <c r="E441" i="5" s="1"/>
  <c r="B437" i="5"/>
  <c r="E437" i="5" s="1"/>
  <c r="B435" i="5"/>
  <c r="D435" i="5" s="1"/>
  <c r="B433" i="5"/>
  <c r="B429" i="5"/>
  <c r="E429" i="5" s="1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H408" i="5"/>
  <c r="G408" i="5"/>
  <c r="H407" i="5"/>
  <c r="G407" i="5"/>
  <c r="H406" i="5"/>
  <c r="G406" i="5"/>
  <c r="H405" i="5"/>
  <c r="G405" i="5"/>
  <c r="H404" i="5"/>
  <c r="G404" i="5"/>
  <c r="H403" i="5"/>
  <c r="G403" i="5"/>
  <c r="H402" i="5"/>
  <c r="G402" i="5"/>
  <c r="H401" i="5"/>
  <c r="G401" i="5"/>
  <c r="H400" i="5"/>
  <c r="G400" i="5"/>
  <c r="H399" i="5"/>
  <c r="G399" i="5"/>
  <c r="H398" i="5"/>
  <c r="G398" i="5"/>
  <c r="H397" i="5"/>
  <c r="G397" i="5"/>
  <c r="H396" i="5"/>
  <c r="G396" i="5"/>
  <c r="H395" i="5"/>
  <c r="G395" i="5"/>
  <c r="H394" i="5"/>
  <c r="G394" i="5"/>
  <c r="H393" i="5"/>
  <c r="G393" i="5"/>
  <c r="H392" i="5"/>
  <c r="G392" i="5"/>
  <c r="H391" i="5"/>
  <c r="G391" i="5"/>
  <c r="H390" i="5"/>
  <c r="G390" i="5"/>
  <c r="H389" i="5"/>
  <c r="G389" i="5"/>
  <c r="H388" i="5"/>
  <c r="G388" i="5"/>
  <c r="H387" i="5"/>
  <c r="G387" i="5"/>
  <c r="H386" i="5"/>
  <c r="G386" i="5"/>
  <c r="H385" i="5"/>
  <c r="B448" i="5" s="1"/>
  <c r="G385" i="5"/>
  <c r="H384" i="5"/>
  <c r="G384" i="5"/>
  <c r="H383" i="5"/>
  <c r="G383" i="5"/>
  <c r="H382" i="5"/>
  <c r="G382" i="5"/>
  <c r="H381" i="5"/>
  <c r="G381" i="5"/>
  <c r="H380" i="5"/>
  <c r="G380" i="5"/>
  <c r="H379" i="5"/>
  <c r="G379" i="5"/>
  <c r="H378" i="5"/>
  <c r="G378" i="5"/>
  <c r="H377" i="5"/>
  <c r="G377" i="5"/>
  <c r="H376" i="5"/>
  <c r="G376" i="5"/>
  <c r="H375" i="5"/>
  <c r="G375" i="5"/>
  <c r="H374" i="5"/>
  <c r="G374" i="5"/>
  <c r="H373" i="5"/>
  <c r="G373" i="5"/>
  <c r="H372" i="5"/>
  <c r="G372" i="5"/>
  <c r="H371" i="5"/>
  <c r="G371" i="5"/>
  <c r="H370" i="5"/>
  <c r="G370" i="5"/>
  <c r="H369" i="5"/>
  <c r="G369" i="5"/>
  <c r="H368" i="5"/>
  <c r="G368" i="5"/>
  <c r="H367" i="5"/>
  <c r="G367" i="5"/>
  <c r="H366" i="5"/>
  <c r="G366" i="5"/>
  <c r="H365" i="5"/>
  <c r="G365" i="5"/>
  <c r="H364" i="5"/>
  <c r="G364" i="5"/>
  <c r="H363" i="5"/>
  <c r="G363" i="5"/>
  <c r="H362" i="5"/>
  <c r="G362" i="5"/>
  <c r="H361" i="5"/>
  <c r="B447" i="5" s="1"/>
  <c r="G361" i="5"/>
  <c r="H360" i="5"/>
  <c r="G360" i="5"/>
  <c r="H359" i="5"/>
  <c r="G359" i="5"/>
  <c r="H358" i="5"/>
  <c r="G358" i="5"/>
  <c r="H357" i="5"/>
  <c r="G357" i="5"/>
  <c r="H356" i="5"/>
  <c r="G356" i="5"/>
  <c r="H355" i="5"/>
  <c r="G355" i="5"/>
  <c r="H354" i="5"/>
  <c r="G354" i="5"/>
  <c r="H353" i="5"/>
  <c r="G353" i="5"/>
  <c r="H352" i="5"/>
  <c r="G352" i="5"/>
  <c r="H351" i="5"/>
  <c r="G351" i="5"/>
  <c r="H350" i="5"/>
  <c r="G350" i="5"/>
  <c r="H349" i="5"/>
  <c r="G349" i="5"/>
  <c r="H348" i="5"/>
  <c r="G348" i="5"/>
  <c r="H347" i="5"/>
  <c r="G347" i="5"/>
  <c r="H346" i="5"/>
  <c r="G346" i="5"/>
  <c r="H345" i="5"/>
  <c r="G345" i="5"/>
  <c r="H344" i="5"/>
  <c r="G344" i="5"/>
  <c r="H343" i="5"/>
  <c r="G343" i="5"/>
  <c r="H342" i="5"/>
  <c r="G342" i="5"/>
  <c r="H341" i="5"/>
  <c r="G341" i="5"/>
  <c r="H340" i="5"/>
  <c r="G340" i="5"/>
  <c r="H339" i="5"/>
  <c r="G339" i="5"/>
  <c r="H338" i="5"/>
  <c r="G338" i="5"/>
  <c r="H337" i="5"/>
  <c r="B446" i="5" s="1"/>
  <c r="G337" i="5"/>
  <c r="H336" i="5"/>
  <c r="G336" i="5"/>
  <c r="H335" i="5"/>
  <c r="G335" i="5"/>
  <c r="H334" i="5"/>
  <c r="G334" i="5"/>
  <c r="H333" i="5"/>
  <c r="G333" i="5"/>
  <c r="H332" i="5"/>
  <c r="G332" i="5"/>
  <c r="H331" i="5"/>
  <c r="G331" i="5"/>
  <c r="H330" i="5"/>
  <c r="G330" i="5"/>
  <c r="H329" i="5"/>
  <c r="G329" i="5"/>
  <c r="H328" i="5"/>
  <c r="G328" i="5"/>
  <c r="H327" i="5"/>
  <c r="G327" i="5"/>
  <c r="H326" i="5"/>
  <c r="G326" i="5"/>
  <c r="H325" i="5"/>
  <c r="G325" i="5"/>
  <c r="H324" i="5"/>
  <c r="G324" i="5"/>
  <c r="H323" i="5"/>
  <c r="G323" i="5"/>
  <c r="H322" i="5"/>
  <c r="G322" i="5"/>
  <c r="H321" i="5"/>
  <c r="G321" i="5"/>
  <c r="H320" i="5"/>
  <c r="G320" i="5"/>
  <c r="H319" i="5"/>
  <c r="G319" i="5"/>
  <c r="H318" i="5"/>
  <c r="G318" i="5"/>
  <c r="H317" i="5"/>
  <c r="G317" i="5"/>
  <c r="H316" i="5"/>
  <c r="G316" i="5"/>
  <c r="H315" i="5"/>
  <c r="G315" i="5"/>
  <c r="H314" i="5"/>
  <c r="G314" i="5"/>
  <c r="H313" i="5"/>
  <c r="G313" i="5"/>
  <c r="H312" i="5"/>
  <c r="G312" i="5"/>
  <c r="H311" i="5"/>
  <c r="G311" i="5"/>
  <c r="H310" i="5"/>
  <c r="G310" i="5"/>
  <c r="H309" i="5"/>
  <c r="G309" i="5"/>
  <c r="H308" i="5"/>
  <c r="G308" i="5"/>
  <c r="H307" i="5"/>
  <c r="G307" i="5"/>
  <c r="H306" i="5"/>
  <c r="G306" i="5"/>
  <c r="H305" i="5"/>
  <c r="G305" i="5"/>
  <c r="H304" i="5"/>
  <c r="G304" i="5"/>
  <c r="H303" i="5"/>
  <c r="G303" i="5"/>
  <c r="H302" i="5"/>
  <c r="G302" i="5"/>
  <c r="H301" i="5"/>
  <c r="G301" i="5"/>
  <c r="H300" i="5"/>
  <c r="G300" i="5"/>
  <c r="H299" i="5"/>
  <c r="G299" i="5"/>
  <c r="H298" i="5"/>
  <c r="G298" i="5"/>
  <c r="H297" i="5"/>
  <c r="G297" i="5"/>
  <c r="H296" i="5"/>
  <c r="G296" i="5"/>
  <c r="H295" i="5"/>
  <c r="G295" i="5"/>
  <c r="H294" i="5"/>
  <c r="G294" i="5"/>
  <c r="H293" i="5"/>
  <c r="G293" i="5"/>
  <c r="H292" i="5"/>
  <c r="G292" i="5"/>
  <c r="H291" i="5"/>
  <c r="G291" i="5"/>
  <c r="H290" i="5"/>
  <c r="G290" i="5"/>
  <c r="H289" i="5"/>
  <c r="B444" i="5" s="1"/>
  <c r="G289" i="5"/>
  <c r="H288" i="5"/>
  <c r="G288" i="5"/>
  <c r="H287" i="5"/>
  <c r="G287" i="5"/>
  <c r="H286" i="5"/>
  <c r="G286" i="5"/>
  <c r="H285" i="5"/>
  <c r="G285" i="5"/>
  <c r="H284" i="5"/>
  <c r="G284" i="5"/>
  <c r="H283" i="5"/>
  <c r="G283" i="5"/>
  <c r="H282" i="5"/>
  <c r="G282" i="5"/>
  <c r="H281" i="5"/>
  <c r="G281" i="5"/>
  <c r="H280" i="5"/>
  <c r="G280" i="5"/>
  <c r="H279" i="5"/>
  <c r="G279" i="5"/>
  <c r="H278" i="5"/>
  <c r="G278" i="5"/>
  <c r="H277" i="5"/>
  <c r="G277" i="5"/>
  <c r="H276" i="5"/>
  <c r="G276" i="5"/>
  <c r="H275" i="5"/>
  <c r="G275" i="5"/>
  <c r="H274" i="5"/>
  <c r="G274" i="5"/>
  <c r="H273" i="5"/>
  <c r="G273" i="5"/>
  <c r="H272" i="5"/>
  <c r="G272" i="5"/>
  <c r="H271" i="5"/>
  <c r="G271" i="5"/>
  <c r="H270" i="5"/>
  <c r="G270" i="5"/>
  <c r="H269" i="5"/>
  <c r="G269" i="5"/>
  <c r="H268" i="5"/>
  <c r="G268" i="5"/>
  <c r="H267" i="5"/>
  <c r="G267" i="5"/>
  <c r="H266" i="5"/>
  <c r="G266" i="5"/>
  <c r="H265" i="5"/>
  <c r="B443" i="5" s="1"/>
  <c r="G265" i="5"/>
  <c r="H264" i="5"/>
  <c r="G264" i="5"/>
  <c r="H263" i="5"/>
  <c r="G263" i="5"/>
  <c r="H262" i="5"/>
  <c r="G262" i="5"/>
  <c r="H261" i="5"/>
  <c r="G261" i="5"/>
  <c r="H260" i="5"/>
  <c r="G260" i="5"/>
  <c r="H259" i="5"/>
  <c r="G259" i="5"/>
  <c r="H258" i="5"/>
  <c r="G258" i="5"/>
  <c r="H257" i="5"/>
  <c r="G257" i="5"/>
  <c r="H256" i="5"/>
  <c r="G256" i="5"/>
  <c r="H255" i="5"/>
  <c r="G255" i="5"/>
  <c r="H254" i="5"/>
  <c r="G254" i="5"/>
  <c r="H253" i="5"/>
  <c r="G253" i="5"/>
  <c r="H252" i="5"/>
  <c r="G252" i="5"/>
  <c r="H251" i="5"/>
  <c r="G251" i="5"/>
  <c r="H250" i="5"/>
  <c r="G250" i="5"/>
  <c r="H249" i="5"/>
  <c r="G249" i="5"/>
  <c r="H248" i="5"/>
  <c r="G248" i="5"/>
  <c r="H247" i="5"/>
  <c r="G247" i="5"/>
  <c r="H246" i="5"/>
  <c r="G246" i="5"/>
  <c r="H245" i="5"/>
  <c r="G245" i="5"/>
  <c r="H244" i="5"/>
  <c r="G244" i="5"/>
  <c r="H243" i="5"/>
  <c r="G243" i="5"/>
  <c r="H242" i="5"/>
  <c r="G242" i="5"/>
  <c r="H241" i="5"/>
  <c r="B442" i="5" s="1"/>
  <c r="G241" i="5"/>
  <c r="H240" i="5"/>
  <c r="G240" i="5"/>
  <c r="H239" i="5"/>
  <c r="G239" i="5"/>
  <c r="H238" i="5"/>
  <c r="G238" i="5"/>
  <c r="H237" i="5"/>
  <c r="G237" i="5"/>
  <c r="H236" i="5"/>
  <c r="G236" i="5"/>
  <c r="H235" i="5"/>
  <c r="G235" i="5"/>
  <c r="H234" i="5"/>
  <c r="G234" i="5"/>
  <c r="H233" i="5"/>
  <c r="G233" i="5"/>
  <c r="H232" i="5"/>
  <c r="G232" i="5"/>
  <c r="H231" i="5"/>
  <c r="G231" i="5"/>
  <c r="H230" i="5"/>
  <c r="G230" i="5"/>
  <c r="H229" i="5"/>
  <c r="G229" i="5"/>
  <c r="H228" i="5"/>
  <c r="G228" i="5"/>
  <c r="H227" i="5"/>
  <c r="G227" i="5"/>
  <c r="H226" i="5"/>
  <c r="G226" i="5"/>
  <c r="H225" i="5"/>
  <c r="G225" i="5"/>
  <c r="H224" i="5"/>
  <c r="G224" i="5"/>
  <c r="H223" i="5"/>
  <c r="G223" i="5"/>
  <c r="H222" i="5"/>
  <c r="G222" i="5"/>
  <c r="H221" i="5"/>
  <c r="G221" i="5"/>
  <c r="H220" i="5"/>
  <c r="G220" i="5"/>
  <c r="H219" i="5"/>
  <c r="G219" i="5"/>
  <c r="H218" i="5"/>
  <c r="G218" i="5"/>
  <c r="H217" i="5"/>
  <c r="G217" i="5"/>
  <c r="H216" i="5"/>
  <c r="G216" i="5"/>
  <c r="H215" i="5"/>
  <c r="G215" i="5"/>
  <c r="H214" i="5"/>
  <c r="G214" i="5"/>
  <c r="H213" i="5"/>
  <c r="G213" i="5"/>
  <c r="H212" i="5"/>
  <c r="G212" i="5"/>
  <c r="H211" i="5"/>
  <c r="G211" i="5"/>
  <c r="H210" i="5"/>
  <c r="G210" i="5"/>
  <c r="H209" i="5"/>
  <c r="G209" i="5"/>
  <c r="H208" i="5"/>
  <c r="G208" i="5"/>
  <c r="H207" i="5"/>
  <c r="G207" i="5"/>
  <c r="H206" i="5"/>
  <c r="G206" i="5"/>
  <c r="H205" i="5"/>
  <c r="G205" i="5"/>
  <c r="H204" i="5"/>
  <c r="G204" i="5"/>
  <c r="H203" i="5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B440" i="5" s="1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B439" i="5" s="1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B438" i="5" s="1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G14" i="5" s="1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B436" i="5" s="1"/>
  <c r="G97" i="5"/>
  <c r="G96" i="5"/>
  <c r="G95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B434" i="5" s="1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H47" i="5"/>
  <c r="G47" i="5"/>
  <c r="H46" i="5"/>
  <c r="F46" i="5"/>
  <c r="H45" i="5"/>
  <c r="B432" i="5" s="1"/>
  <c r="G45" i="5"/>
  <c r="H44" i="5"/>
  <c r="B431" i="5" s="1"/>
  <c r="G44" i="5"/>
  <c r="H43" i="5"/>
  <c r="B430" i="5" s="1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D449" i="5" s="1"/>
  <c r="G20" i="5"/>
  <c r="G16" i="5" s="1"/>
  <c r="H19" i="5"/>
  <c r="E449" i="5" s="1"/>
  <c r="G19" i="5"/>
  <c r="F16" i="5"/>
  <c r="F14" i="5"/>
  <c r="H14" i="5" s="1"/>
  <c r="B9" i="5"/>
  <c r="B3" i="5"/>
  <c r="C43" i="19" l="1"/>
  <c r="D19" i="18"/>
  <c r="D29" i="18"/>
  <c r="C29" i="18" s="1"/>
  <c r="C69" i="17"/>
  <c r="E21" i="18"/>
  <c r="C21" i="18" s="1"/>
  <c r="C65" i="17"/>
  <c r="E31" i="18" s="1"/>
  <c r="E33" i="18"/>
  <c r="E35" i="18"/>
  <c r="C44" i="17"/>
  <c r="D35" i="18"/>
  <c r="D37" i="18"/>
  <c r="C37" i="18" s="1"/>
  <c r="D27" i="18"/>
  <c r="C50" i="19"/>
  <c r="C43" i="14"/>
  <c r="C30" i="14"/>
  <c r="E29" i="13"/>
  <c r="C65" i="12"/>
  <c r="E31" i="13" s="1"/>
  <c r="E33" i="13"/>
  <c r="C63" i="12"/>
  <c r="D29" i="13" s="1"/>
  <c r="C29" i="13" s="1"/>
  <c r="D35" i="13"/>
  <c r="C46" i="12"/>
  <c r="D37" i="13"/>
  <c r="E35" i="13"/>
  <c r="C42" i="12"/>
  <c r="E37" i="13" s="1"/>
  <c r="E39" i="13"/>
  <c r="D48" i="7"/>
  <c r="C48" i="7" s="1"/>
  <c r="E29" i="7"/>
  <c r="C63" i="6"/>
  <c r="D29" i="7" s="1"/>
  <c r="E23" i="7"/>
  <c r="C23" i="7"/>
  <c r="D35" i="7"/>
  <c r="C35" i="7" s="1"/>
  <c r="E35" i="7"/>
  <c r="E45" i="19"/>
  <c r="E48" i="19" s="1"/>
  <c r="E52" i="19" s="1"/>
  <c r="C35" i="18"/>
  <c r="C35" i="19"/>
  <c r="D430" i="16"/>
  <c r="E430" i="16"/>
  <c r="E436" i="16"/>
  <c r="D436" i="16"/>
  <c r="D437" i="16"/>
  <c r="E437" i="16"/>
  <c r="D438" i="16"/>
  <c r="E438" i="16"/>
  <c r="E439" i="16"/>
  <c r="D439" i="16"/>
  <c r="E440" i="16"/>
  <c r="D440" i="16"/>
  <c r="D441" i="16"/>
  <c r="E441" i="16"/>
  <c r="D442" i="16"/>
  <c r="E442" i="16"/>
  <c r="E443" i="16"/>
  <c r="D443" i="16"/>
  <c r="E444" i="16"/>
  <c r="D444" i="16"/>
  <c r="D445" i="16"/>
  <c r="E445" i="16"/>
  <c r="D446" i="16"/>
  <c r="E446" i="16"/>
  <c r="E447" i="16"/>
  <c r="D447" i="16"/>
  <c r="E448" i="16"/>
  <c r="D448" i="16"/>
  <c r="E39" i="18"/>
  <c r="E431" i="16"/>
  <c r="D431" i="16"/>
  <c r="D433" i="16"/>
  <c r="C19" i="18"/>
  <c r="C48" i="18"/>
  <c r="D434" i="16"/>
  <c r="E434" i="16"/>
  <c r="C27" i="18"/>
  <c r="D45" i="19"/>
  <c r="C34" i="19"/>
  <c r="C45" i="19" s="1"/>
  <c r="C48" i="19" s="1"/>
  <c r="E449" i="16"/>
  <c r="H14" i="16"/>
  <c r="H16" i="16"/>
  <c r="F424" i="16"/>
  <c r="F426" i="16" s="1"/>
  <c r="D432" i="16"/>
  <c r="D25" i="18"/>
  <c r="C25" i="18" s="1"/>
  <c r="D33" i="18"/>
  <c r="C33" i="18" s="1"/>
  <c r="J14" i="16"/>
  <c r="D23" i="18"/>
  <c r="C23" i="18" s="1"/>
  <c r="D39" i="18"/>
  <c r="C39" i="18" s="1"/>
  <c r="J16" i="16"/>
  <c r="K16" i="16" s="1"/>
  <c r="G46" i="16"/>
  <c r="E433" i="16" s="1"/>
  <c r="B429" i="16"/>
  <c r="E435" i="16"/>
  <c r="D430" i="11"/>
  <c r="E430" i="11"/>
  <c r="E432" i="11"/>
  <c r="D432" i="11"/>
  <c r="E436" i="11"/>
  <c r="D436" i="11"/>
  <c r="E437" i="11"/>
  <c r="D437" i="11"/>
  <c r="D438" i="11"/>
  <c r="E438" i="11"/>
  <c r="E439" i="11"/>
  <c r="D439" i="11"/>
  <c r="E440" i="11"/>
  <c r="D440" i="11"/>
  <c r="E441" i="11"/>
  <c r="D441" i="11"/>
  <c r="D442" i="11"/>
  <c r="E442" i="11"/>
  <c r="E443" i="11"/>
  <c r="D443" i="11"/>
  <c r="E444" i="11"/>
  <c r="D444" i="11"/>
  <c r="E445" i="11"/>
  <c r="D445" i="11"/>
  <c r="D446" i="11"/>
  <c r="E446" i="11"/>
  <c r="E447" i="11"/>
  <c r="D447" i="11"/>
  <c r="E448" i="11"/>
  <c r="D448" i="11"/>
  <c r="C35" i="13"/>
  <c r="D434" i="11"/>
  <c r="E434" i="11"/>
  <c r="E431" i="11"/>
  <c r="D431" i="11"/>
  <c r="E433" i="11"/>
  <c r="D433" i="11"/>
  <c r="C34" i="14"/>
  <c r="C45" i="14" s="1"/>
  <c r="C48" i="14" s="1"/>
  <c r="E449" i="11"/>
  <c r="D19" i="13"/>
  <c r="C19" i="13" s="1"/>
  <c r="E21" i="13"/>
  <c r="C21" i="13" s="1"/>
  <c r="D27" i="13"/>
  <c r="C27" i="13" s="1"/>
  <c r="D48" i="13"/>
  <c r="C48" i="13" s="1"/>
  <c r="F424" i="11"/>
  <c r="F426" i="11" s="1"/>
  <c r="D25" i="13"/>
  <c r="C25" i="13" s="1"/>
  <c r="D33" i="13"/>
  <c r="C33" i="13" s="1"/>
  <c r="J14" i="11"/>
  <c r="D23" i="13"/>
  <c r="C23" i="13" s="1"/>
  <c r="D39" i="13"/>
  <c r="C39" i="13" s="1"/>
  <c r="J16" i="11"/>
  <c r="K16" i="11" s="1"/>
  <c r="G46" i="11"/>
  <c r="B429" i="11"/>
  <c r="E435" i="11"/>
  <c r="J14" i="5"/>
  <c r="D430" i="5"/>
  <c r="E430" i="5"/>
  <c r="D432" i="5"/>
  <c r="E432" i="5"/>
  <c r="D436" i="5"/>
  <c r="E436" i="5"/>
  <c r="E438" i="5"/>
  <c r="D438" i="5"/>
  <c r="E439" i="5"/>
  <c r="D439" i="5"/>
  <c r="D440" i="5"/>
  <c r="E440" i="5"/>
  <c r="E442" i="5"/>
  <c r="D442" i="5"/>
  <c r="E443" i="5"/>
  <c r="D443" i="5"/>
  <c r="D444" i="5"/>
  <c r="E444" i="5"/>
  <c r="E446" i="5"/>
  <c r="D446" i="5"/>
  <c r="E447" i="5"/>
  <c r="D447" i="5"/>
  <c r="D448" i="5"/>
  <c r="E448" i="5"/>
  <c r="E39" i="7"/>
  <c r="C21" i="7"/>
  <c r="C16" i="8"/>
  <c r="J16" i="5"/>
  <c r="K16" i="5" s="1"/>
  <c r="D434" i="5"/>
  <c r="E434" i="5"/>
  <c r="H16" i="5"/>
  <c r="E431" i="5"/>
  <c r="D431" i="5"/>
  <c r="G45" i="8"/>
  <c r="C42" i="6"/>
  <c r="D37" i="7" s="1"/>
  <c r="C65" i="6"/>
  <c r="E31" i="7" s="1"/>
  <c r="E25" i="7"/>
  <c r="C25" i="7" s="1"/>
  <c r="D39" i="7"/>
  <c r="F30" i="8"/>
  <c r="F34" i="8" s="1"/>
  <c r="F45" i="8" s="1"/>
  <c r="G43" i="8"/>
  <c r="E435" i="5"/>
  <c r="F48" i="5"/>
  <c r="G48" i="5" s="1"/>
  <c r="D429" i="5"/>
  <c r="D433" i="5"/>
  <c r="D437" i="5"/>
  <c r="D441" i="5"/>
  <c r="D445" i="5"/>
  <c r="D19" i="7"/>
  <c r="C19" i="7" s="1"/>
  <c r="D27" i="7"/>
  <c r="C27" i="7" s="1"/>
  <c r="G46" i="5"/>
  <c r="E433" i="5" s="1"/>
  <c r="C67" i="6"/>
  <c r="D33" i="7" s="1"/>
  <c r="D48" i="19" l="1"/>
  <c r="D31" i="18"/>
  <c r="C31" i="18" s="1"/>
  <c r="D31" i="13"/>
  <c r="C31" i="13" s="1"/>
  <c r="C37" i="13"/>
  <c r="C29" i="7"/>
  <c r="C39" i="7"/>
  <c r="D429" i="16"/>
  <c r="D450" i="16" s="1"/>
  <c r="E429" i="16"/>
  <c r="E450" i="16" s="1"/>
  <c r="D52" i="18"/>
  <c r="E52" i="18"/>
  <c r="D47" i="19"/>
  <c r="E429" i="11"/>
  <c r="E450" i="11" s="1"/>
  <c r="D429" i="11"/>
  <c r="D450" i="11" s="1"/>
  <c r="C35" i="14"/>
  <c r="E52" i="13"/>
  <c r="D52" i="13"/>
  <c r="C52" i="13" s="1"/>
  <c r="E450" i="5"/>
  <c r="E37" i="7"/>
  <c r="C37" i="7" s="1"/>
  <c r="E33" i="7"/>
  <c r="C33" i="7" s="1"/>
  <c r="F424" i="5"/>
  <c r="F426" i="5" s="1"/>
  <c r="D450" i="5"/>
  <c r="D31" i="7"/>
  <c r="C31" i="7" s="1"/>
  <c r="C52" i="18" l="1"/>
  <c r="C35" i="8"/>
  <c r="E52" i="7"/>
  <c r="D52" i="7"/>
  <c r="C52" i="7" s="1"/>
</calcChain>
</file>

<file path=xl/sharedStrings.xml><?xml version="1.0" encoding="utf-8"?>
<sst xmlns="http://schemas.openxmlformats.org/spreadsheetml/2006/main" count="1974" uniqueCount="558">
  <si>
    <t xml:space="preserve">Service Revenue Requirement </t>
  </si>
  <si>
    <t>From this Sheet</t>
  </si>
  <si>
    <t>Differences?</t>
  </si>
  <si>
    <t>Revenue Requirement to be Used in this model ($)</t>
  </si>
  <si>
    <t>Rate Base ($)</t>
  </si>
  <si>
    <t>Rate Base to be Used in this model ($)</t>
  </si>
  <si>
    <t>Accounts</t>
  </si>
  <si>
    <t>Forecast Financial Statement</t>
  </si>
  <si>
    <t>Model Adjustments</t>
  </si>
  <si>
    <t>Reclassify accounts</t>
  </si>
  <si>
    <t>Reclassified Balance</t>
  </si>
  <si>
    <t>Rate Base - Network - Dedicated to Domestic</t>
  </si>
  <si>
    <t>Rate Base - Network - Dedicated to Interconnect</t>
  </si>
  <si>
    <t>Rate Base - Network - Shared</t>
  </si>
  <si>
    <t>Rate Base - Line Connection - Dedicated to Domestic</t>
  </si>
  <si>
    <t>Rate Base - Line Connection - Dedicated to Interconnect</t>
  </si>
  <si>
    <t>Rate Base - Line Connection - Shared</t>
  </si>
  <si>
    <t>Rate Base - Transformer Connection - Dedicated to Domestic</t>
  </si>
  <si>
    <t>Rate Base - Transformer Connection - Dedicated to Interconnect</t>
  </si>
  <si>
    <t>Rate Base - Transformer Connection - Shared</t>
  </si>
  <si>
    <t>Rate Base - Wholesale Revenue Meter - Dedicated to Domestic</t>
  </si>
  <si>
    <t>Rate Base - Wholesale Revenue Meter - Dedicated to Interconnect</t>
  </si>
  <si>
    <t>Rate Base - Wholesale Revenue Meter - Shared</t>
  </si>
  <si>
    <t>Rate Base - Network Dual Function Line - Dedicated to Domestic</t>
  </si>
  <si>
    <t>Rate Base - Network Dual Function Line - Dedicated to Interconnect</t>
  </si>
  <si>
    <t>Rate Base - Network Dual Function Line - Shared</t>
  </si>
  <si>
    <t>Rate Base - Line Connection Dual Function Line - Dedicated to Domestic</t>
  </si>
  <si>
    <t>Rate Base - Line Connection Dual Function Line - Dedicated to Interconnect</t>
  </si>
  <si>
    <t>Rate Base - Line Connection Dual Function Line - Shared</t>
  </si>
  <si>
    <t>Rate Base - Generation Line Connection - Dedicated to Domestic</t>
  </si>
  <si>
    <t>Rate Base - Generation Line Connection - Dedicated to Interconnect</t>
  </si>
  <si>
    <t>Rate Base - Generation Line Connection - Shared</t>
  </si>
  <si>
    <t>Rate Base - Generation Transformation Connection - Dedicated to Domestic</t>
  </si>
  <si>
    <t>Rate Base - Generation Transformation Connection - Dedicated to Interconnect</t>
  </si>
  <si>
    <t>Rate Base - Generation Transformation Connection - Shared</t>
  </si>
  <si>
    <t>Contributions and Grants - Credit</t>
  </si>
  <si>
    <t>Accum. Amortization of Electric Utility Plant - Property, Plant, &amp; Equipment</t>
  </si>
  <si>
    <t>Accumulated Amortization of Electric Utility Plant - Intangibles</t>
  </si>
  <si>
    <t>External Revenues - Network - Dedicated to Domestic</t>
  </si>
  <si>
    <t>External Revenues - Network - Dedicated to Interconnect</t>
  </si>
  <si>
    <t>External Revenues - Network - Shared</t>
  </si>
  <si>
    <t>External Revenues - Line Connection - Dedicated to Domestic</t>
  </si>
  <si>
    <t>External Revenues - Line Connection - Dedicated to Interconnect</t>
  </si>
  <si>
    <t>External Revenues - Line Connection - Shared</t>
  </si>
  <si>
    <t>External Revenues - Transformer Connection - Dedicated to Domestic</t>
  </si>
  <si>
    <t>External Revenues - Transformer Connection - Dedicated to Interconnect</t>
  </si>
  <si>
    <t>External Revenues - Transformer Connection - Shared</t>
  </si>
  <si>
    <t>External Revenues - Wholesale Revenue Meter - Dedicated to Domestic</t>
  </si>
  <si>
    <t>External Revenues - Wholesale Revenue Meter - Dedicated to Interconnect</t>
  </si>
  <si>
    <t>External Revenues - Wholesale Revenue Meter - Shared</t>
  </si>
  <si>
    <t>External Revenues - Network Dual Function Line - Dedicated to Domestic</t>
  </si>
  <si>
    <t>External Revenues - Network Dual Function Line - Dedicated to Interconnect</t>
  </si>
  <si>
    <t>External Revenues - Network Dual Function Line - Shared</t>
  </si>
  <si>
    <t>External Revenues - Line Connection Dual Function Line - Dedicated to Domestic</t>
  </si>
  <si>
    <t>External Revenues - Line Connection Dual Function Line - Dedicated to Interconnect</t>
  </si>
  <si>
    <t>External Revenues - Line Connection Dual Function Line - Shared</t>
  </si>
  <si>
    <t>External Revenues - Generation Line Connection - Dedicated to Domestic</t>
  </si>
  <si>
    <t>External Revenues - Generation Line Connection - Dedicated to Interconnect</t>
  </si>
  <si>
    <t>External Revenues - Generation Line Connection - Shared</t>
  </si>
  <si>
    <t>External Revenues - Generation Transformation Connection - Dedicated to Domestic</t>
  </si>
  <si>
    <t>External Revenues - Generation Transformation Connection - Dedicated to Interconnect</t>
  </si>
  <si>
    <t>External Revenues - Generation Transformation Connection - Shared</t>
  </si>
  <si>
    <t>Export Revenue Credit - Network - Dedicated to Domestic</t>
  </si>
  <si>
    <t>Export Revenue Credit - Network - Dedicated to Interconnect</t>
  </si>
  <si>
    <t>Export Revenue Credit - Network - Shared</t>
  </si>
  <si>
    <t>Export Revenue Credit - Line Connection - Dedicated to Domestic</t>
  </si>
  <si>
    <t>Export Revenue Credit - Line Connection - Dedicated to Interconnect</t>
  </si>
  <si>
    <t>Export Revenue Credit - Line Connection - Shared</t>
  </si>
  <si>
    <t>Export Revenue Credit - Transformer Connection - Dedicated to Domestic</t>
  </si>
  <si>
    <t>Export Revenue Credit - Transformer Connection - Dedicated to Interconnect</t>
  </si>
  <si>
    <t>Export Revenue Credit - Transformer Connection - Shared</t>
  </si>
  <si>
    <t>Export Revenue Credit - Wholesale Revenue Meter - Dedicated to Domestic</t>
  </si>
  <si>
    <t>Export Revenue Credit - Wholesale Revenue Meter - Dedicated to Interconnect</t>
  </si>
  <si>
    <t>Export Revenue Credit - Wholesale Revenue Meter - Shared</t>
  </si>
  <si>
    <t>Export Revenue Credit - Network Dual Function Line - Dedicated to Domestic</t>
  </si>
  <si>
    <t>Export Revenue Credit - Network Dual Function Line - Dedicated to Interconnect</t>
  </si>
  <si>
    <t>Export Revenue Credit - Network Dual Function Line - Shared</t>
  </si>
  <si>
    <t>Export Revenue Credit - Line Connection Dual Function Line - Dedicated to Domestic</t>
  </si>
  <si>
    <t>Export Revenue Credit - Line Connection Dual Function Line - Dedicated to Interconnect</t>
  </si>
  <si>
    <t>Export Revenue Credit - Line Connection Dual Function Line - Shared</t>
  </si>
  <si>
    <t>Export Revenue Credit - Generation Line Connection - Dedicated to Domestic</t>
  </si>
  <si>
    <t>Export Revenue Credit - Generation Line Connection - Dedicated to Interconnect</t>
  </si>
  <si>
    <t>Export Revenue Credit - Generation Line Connection - Shared</t>
  </si>
  <si>
    <t>Export Revenue Credit - Generation Transformation Connection - Dedicated to Domestic</t>
  </si>
  <si>
    <t>Export Revenue Credit - Generation Transformation Connection - Dedicated to Interconnect</t>
  </si>
  <si>
    <t>Export Revenue Credit - Generation Transformation Connection - Shared</t>
  </si>
  <si>
    <t>Meter Services Provider Revenues - Dedicated to Domestic</t>
  </si>
  <si>
    <t>Meter Services Provider Revenue</t>
  </si>
  <si>
    <t>Meter Services Provider Revenues - Dedicated to Interconnect</t>
  </si>
  <si>
    <t>Meter Services Provider Revenues - Shared</t>
  </si>
  <si>
    <t>LVSG Credit - Network - Dedicated to Domestic</t>
  </si>
  <si>
    <t>LVSG Credit - Network - Dedicated to Interconnect</t>
  </si>
  <si>
    <t>LVSG Credit - Network - Shared</t>
  </si>
  <si>
    <t>LVSG Credit - Line Connection - Dedicated to Domestic</t>
  </si>
  <si>
    <t>LVSG Credit - Line Connection - Dedicated to Interconnect</t>
  </si>
  <si>
    <t>LVSG Credit - Line Connection - Shared</t>
  </si>
  <si>
    <t>LVSG Credit - Transformer Connection - Dedicated to Domestic</t>
  </si>
  <si>
    <t>LVSG Credit - Transformer Connection - Dedicated to Interconnect</t>
  </si>
  <si>
    <t>LVSG Credit - Transformer Connection - Shared</t>
  </si>
  <si>
    <t>LVSG Credit - Wholesale Revenue Meter - Dedicated to Domestic</t>
  </si>
  <si>
    <t>LVSG Credit - Wholesale Revenue Meter - Dedicated to Interconnect</t>
  </si>
  <si>
    <t>LVSG Credit - Wholesale Revenue Meter - Shared</t>
  </si>
  <si>
    <t>LVSG Credit - Network Dual Function Line - Dedicated to Domestic</t>
  </si>
  <si>
    <t>LVSG Credit - Network Dual Function Line - Dedicated to Interconnect</t>
  </si>
  <si>
    <t>LVSG Credit - Network Dual Function Line - Shared</t>
  </si>
  <si>
    <t>LVSG Credit - Line Connection Dual Function Line - Dedicated to Domestic</t>
  </si>
  <si>
    <t>LVSG Credit - Line Connection Dual Function Line - Dedicated to Interconnect</t>
  </si>
  <si>
    <t>LVSG Credit - Line Connection Dual Function Line - Shared</t>
  </si>
  <si>
    <t>LVSG Credit - Generation Line Connection - Dedicated to Domestic</t>
  </si>
  <si>
    <t>LVSG Credit - Generation Line Connection - Dedicated to Interconnect</t>
  </si>
  <si>
    <t>LVSG Credit - Generation Line Connection - Shared</t>
  </si>
  <si>
    <t>LVSG Credit - Generation Transformation Connection - Dedicated to Domestic</t>
  </si>
  <si>
    <t>LVSG Credit - Generation Transformation Connection - Dedicated to Interconnect</t>
  </si>
  <si>
    <t>Total</t>
  </si>
  <si>
    <t>LVSG Credit - Generation Transformation Connection - Shared</t>
  </si>
  <si>
    <t>OM&amp;A - Network - Dedicated to Domestic</t>
  </si>
  <si>
    <t>OM&amp;A - Network - Dedicated to Interconnect</t>
  </si>
  <si>
    <t>OM&amp;A - Network - Shared</t>
  </si>
  <si>
    <t>OM&amp;A - Line Connection - Dedicated to Domestic</t>
  </si>
  <si>
    <t>OM&amp;A - Line Connection - Dedicated to Interconnect</t>
  </si>
  <si>
    <t>OM&amp;A - Line Connection - Shared</t>
  </si>
  <si>
    <t>OM&amp;A - Transformer Connection - Dedicated to Domestic</t>
  </si>
  <si>
    <t>OM&amp;A - Transformer Connection - Dedicated to Interconnect</t>
  </si>
  <si>
    <t>OM&amp;A - Transformer Connection - Shared</t>
  </si>
  <si>
    <t>OM&amp;A - Wholesale Revenue Meter - Dedicated to Domestic</t>
  </si>
  <si>
    <t>OM&amp;A - Wholesale Revenue Meter - Dedicated to Interconnect</t>
  </si>
  <si>
    <t>OM&amp;A - Wholesale Revenue Meter - Shared</t>
  </si>
  <si>
    <t>OM&amp;A - Network Dual Function Line - Dedicated to Domestic</t>
  </si>
  <si>
    <t>OM&amp;A - Network Dual Function Line - Dedicated to Interconnect</t>
  </si>
  <si>
    <t>OM&amp;A - Network Dual Function Line - Shared</t>
  </si>
  <si>
    <t>OM&amp;A - Line Connection Dual Function Line - Dedicated to Domestic</t>
  </si>
  <si>
    <t>OM&amp;A - Line Connection Dual Function Line - Dedicated to Interconnect</t>
  </si>
  <si>
    <t>OM&amp;A - Line Connection Dual Function Line - Shared</t>
  </si>
  <si>
    <t>OM&amp;A - Generation Line Connection - Dedicated to Domestic</t>
  </si>
  <si>
    <t>OM&amp;A - Generation Line Connection - Dedicated to Interconnect</t>
  </si>
  <si>
    <t>OM&amp;A - Generation Line Connection - Shared</t>
  </si>
  <si>
    <t>OM&amp;A - Generation Transformation Connection - Dedicated to Domestic</t>
  </si>
  <si>
    <t>OM&amp;A - Generation Transformation Connection - Dedicated to Interconnect</t>
  </si>
  <si>
    <t>OM&amp;A - Generation Transformation Connection - Shared</t>
  </si>
  <si>
    <t>Other Taxes (Grants in Lieu) - Network - Dedicated to Domestic</t>
  </si>
  <si>
    <t>Property Taxes (was Grants in Lieu) - Network - Dedicated to Interconnect</t>
  </si>
  <si>
    <t>Property Taxes (was Grants in Lieu) - Network - Shared</t>
  </si>
  <si>
    <t>Property Taxes (was Grants in Lieu) - Line Connection - Dedicated to Domestic</t>
  </si>
  <si>
    <t>Other Taxes (Grants in Lieu) - Line Connection - Dedicated to Interconnect</t>
  </si>
  <si>
    <t>Other Taxes (Grants in Lieu) - Line Connection - Shared</t>
  </si>
  <si>
    <t>Property Taxes (was Grants in Lieu) - Transformer Connection - Dedicated to Domestic</t>
  </si>
  <si>
    <t>Other Taxes (Grants in Lieu) - Transformer Connection - Dedicated to Interconnect</t>
  </si>
  <si>
    <t>Other Taxes (Grants in Lieu) - Transformer Connection - Shared</t>
  </si>
  <si>
    <t>Property Taxes (was Grants in Lieu) - Wholesale Revenue Meter - Dedicated to Domestic</t>
  </si>
  <si>
    <t>Other Taxes (Grants in Lieu) - Wholesale Revenue Meter - Dedicated to Interconnect</t>
  </si>
  <si>
    <t>Other Taxes (Grants in Lieu) - Wholesale Revenue Meter - Shared</t>
  </si>
  <si>
    <t>Other Taxes (Grants in Lieu) - Network Dual Function Line - Dedicated to Domestic</t>
  </si>
  <si>
    <t>Other Taxes (Grants in Lieu) - Network Dual Function Line - Dedicated to Interconnect</t>
  </si>
  <si>
    <t>Property Taxes (was Grants in Lieu) - Network Dual Function Line - Shared</t>
  </si>
  <si>
    <t>Property Taxes (was Grants in Lieu) - Line Connection Dual Function Line - Dedicated to Domestic</t>
  </si>
  <si>
    <t>Other Taxes (Grants in Lieu) - Line Connection Dual Function Line - Dedicated to Interconnect</t>
  </si>
  <si>
    <t>Other Taxes (Grants in Lieu) - Line Connection Dual Function Line - Shared</t>
  </si>
  <si>
    <t>Other Taxes (Grants in Lieu) - Generation Line Connection - Dedicated to Domestic</t>
  </si>
  <si>
    <t>Other Taxes (Grants in Lieu) - Generation Line Connection - Dedicated to Interconnect</t>
  </si>
  <si>
    <t>Property Taxes (was Grants in Lieu) - Generation Line Connection - Shared</t>
  </si>
  <si>
    <t>Other Taxes (Grants in Lieu) - Generation Transformation Connection - Dedicated to Domestic</t>
  </si>
  <si>
    <t>Other Taxes (Grants in Lieu) - Generation Transformation Connection - Dedicated to Interconnect</t>
  </si>
  <si>
    <t>Property Taxes (was Grants in Lieu) - Generation Transformation Connection - Shared</t>
  </si>
  <si>
    <t>Depreciation on fixed assets - Network - Dedicated to Domestic</t>
  </si>
  <si>
    <t>Depreciation on fixed assets - Network - Dedicated to Interconnect</t>
  </si>
  <si>
    <t>Depreciation on fixed assets - Network - Shared</t>
  </si>
  <si>
    <t>Depreciation on fixed assets - Line Connection - Dedicated to Domestic</t>
  </si>
  <si>
    <t>Depreciation on fixed assets - Line Connection - Dedicated to Interconnect</t>
  </si>
  <si>
    <t>Depreciation on fixed assets - Line Connection - Shared</t>
  </si>
  <si>
    <t>Depreciation on fixed assets - Transformer Connection - Dedicated to Domestic</t>
  </si>
  <si>
    <t>Depreciation on fixed assets - Transformer Connection - Dedicated to Interconnect</t>
  </si>
  <si>
    <t>Depreciation on fixed assets - Transformer Connection - Shared</t>
  </si>
  <si>
    <t>Depreciation on fixed assets - Wholesale Revenue Meter - Dedicated to Domestic</t>
  </si>
  <si>
    <t>Depreciation on fixed assets - Wholesale Revenue Meter - Dedicated to Interconnect</t>
  </si>
  <si>
    <t>Depreciation on fixed assets - Wholesale Revenue Meter - Shared</t>
  </si>
  <si>
    <t>Depreciation on fixed assets - Network Dual Function Line - Dedicated to Domestic</t>
  </si>
  <si>
    <t>Depreciation on fixed assets - Network Dual Function Line - Dedicated to Interconnect</t>
  </si>
  <si>
    <t>Depreciation on fixed assets - Network Dual Function Line - Shared</t>
  </si>
  <si>
    <t>Depreciation on fixed assets - Line Connection Dual Function Line - Dedicated to Domestic</t>
  </si>
  <si>
    <t>Depreciation on fixed assets - Line Connection Dual Function Line - Dedicated to Interconnect</t>
  </si>
  <si>
    <t>Depreciation on fixed assets - Line Connection Dual Function Line - Shared</t>
  </si>
  <si>
    <t>Depreciation on fixed assets - Generation Line Connection - Dedicated to Domestic</t>
  </si>
  <si>
    <t>Depreciation on fixed assets - Generation Line Connection - Dedicated to Interconnect</t>
  </si>
  <si>
    <t>Depreciation on fixed assets - Generation Line Connection - Shared</t>
  </si>
  <si>
    <t>Depreciation on fixed assets - Generation Transformation Connection - Dedicated to Domestic</t>
  </si>
  <si>
    <t>Depreciation on fixed assets - Generation Transformation Connection - Dedicated to Interconnect</t>
  </si>
  <si>
    <t>Depreciation on fixed assets - Generation Transformation Connection - Shared</t>
  </si>
  <si>
    <t>Capitalized Depreciation - Network - Dedicated to Domestic</t>
  </si>
  <si>
    <t>Capitalized Depreciation - Network - Dedicated to Interconnect</t>
  </si>
  <si>
    <t>Capitalized Depreciation - Network - Shared</t>
  </si>
  <si>
    <t>Capitalized Depreciation - Line Connection - Dedicated to Domestic</t>
  </si>
  <si>
    <t>Capitalized Depreciation - Line Connection - Dedicated to Interconnect</t>
  </si>
  <si>
    <t>Capitalized Depreciation - Line Connection - Shared</t>
  </si>
  <si>
    <t>Capitalized Depreciation - Transformer Connection - Dedicated to Domestic</t>
  </si>
  <si>
    <t>Capitalized Depreciation - Transformer Connection - Dedicated to Interconnect</t>
  </si>
  <si>
    <t>Capitalized Depreciation - Transformer Connection - Shared</t>
  </si>
  <si>
    <t>Capitalized Depreciation - Wholesale Revenue Meter - Dedicated to Domestic</t>
  </si>
  <si>
    <t>Capitalized Depreciation - Wholesale Revenue Meter - Dedicated to Interconnect</t>
  </si>
  <si>
    <t>Capitalized Depreciation - Wholesale Revenue Meter - Shared</t>
  </si>
  <si>
    <t>Capitalized Depreciation - Network Dual Function Line - Dedicated to Domestic</t>
  </si>
  <si>
    <t>Capitalized Depreciation - Network Dual Function Line - Dedicated to Interconnect</t>
  </si>
  <si>
    <t>Capitalized Depreciation - Network Dual Function Line - Shared</t>
  </si>
  <si>
    <t>Capitalized Depreciation - Line Connection Dual Function Line - Dedicated to Domestic</t>
  </si>
  <si>
    <t>Capitalized Depreciation - Line Connection Dual Function Line - Dedicated to Interconnect</t>
  </si>
  <si>
    <t>Capitalized Depreciation - Line Connection Dual Function Line - Shared</t>
  </si>
  <si>
    <t>Capitalized Depreciation - Generation Line Connection - Dedicated to Domestic</t>
  </si>
  <si>
    <t>Capitalized Depreciation - Generation Line Connection - Dedicated to Interconnect</t>
  </si>
  <si>
    <t>Capitalized Depreciation - Generation Line Connection - Shared</t>
  </si>
  <si>
    <t>Capitalized Depreciation - Generation Transformation Connection - Dedicated to Domestic</t>
  </si>
  <si>
    <t>Capitalized Depreciation - Generation Transformation Connection - Dedicated to Interconnect</t>
  </si>
  <si>
    <t>Capitalized Depreciation - Generation Transformation Connection - Shared</t>
  </si>
  <si>
    <t>Asset Removal Costs - Network - Dedicated to Domestic</t>
  </si>
  <si>
    <t>Asset Removal Costs - Network - Dedicated to Interconnect</t>
  </si>
  <si>
    <t>Asset Removal Costs - Network - Shared</t>
  </si>
  <si>
    <t>Asset Removal Costs - Line Connection - Dedicated to Domestic</t>
  </si>
  <si>
    <t>Asset Removal Costs - Line Connection - Dedicated to Interconnect</t>
  </si>
  <si>
    <t>Asset Removal Costs - Line Connection - Shared</t>
  </si>
  <si>
    <t>Asset Removal Costs - Transformer Connection - Dedicated to Domestic</t>
  </si>
  <si>
    <t>Asset Removal Costs - Transformer Connection - Dedicated to Interconnect</t>
  </si>
  <si>
    <t>Asset Removal Costs - Transformer Connection - Shared</t>
  </si>
  <si>
    <t>Asset Removal Costs - Wholesale Revenue Meter - Dedicated to Domestic</t>
  </si>
  <si>
    <t>Asset Removal Costs - Wholesale Revenue Meter - Dedicated to Interconnect</t>
  </si>
  <si>
    <t>Asset Removal Costs - Wholesale Revenue Meter - Shared</t>
  </si>
  <si>
    <t>Asset Removal Costs - Network Dual Function Line - Dedicated to Domestic</t>
  </si>
  <si>
    <t>Asset Removal Costs - Network Dual Function Line - Dedicated to Interconnect</t>
  </si>
  <si>
    <t>Asset Removal Costs - Network Dual Function Line - Shared</t>
  </si>
  <si>
    <t>Asset Removal Costs - Line Connection Dual Function Line - Dedicated to Domestic</t>
  </si>
  <si>
    <t>Asset Removal Costs - Line Connection Dual Function Line - Dedicated to Interconnect</t>
  </si>
  <si>
    <t>Asset Removal Costs - Line Connection Dual Function Line - Shared</t>
  </si>
  <si>
    <t>Asset Removal Costs - Generation Line Connection - Dedicated to Domestic</t>
  </si>
  <si>
    <t>Asset Removal Costs - Generation Line Connection - Dedicated to Interconnect</t>
  </si>
  <si>
    <t>Asset Removal Costs - Generation Line Connection - Shared</t>
  </si>
  <si>
    <t>Asset Removal Costs - Generation Transformation Connection - Dedicated to Domestic</t>
  </si>
  <si>
    <t>Asset Removal Costs - Generation Transformation Connection - Dedicated to Interconnect</t>
  </si>
  <si>
    <t>Asset Removal Costs - Generation Transformation Connection - Shared</t>
  </si>
  <si>
    <t>OPEB amortization - Network - Dedicated to Domestic</t>
  </si>
  <si>
    <t>OPEB amortization - Network - Dedicated to Interconnect</t>
  </si>
  <si>
    <t>OPEB amortization - Network - Shared</t>
  </si>
  <si>
    <t>OPEB amortization - Line Connection - Dedicated to Domestic</t>
  </si>
  <si>
    <t>OPEB amortization - Line Connection - Dedicated to Interconnect</t>
  </si>
  <si>
    <t>OPEB amortization - Line Connection - Shared</t>
  </si>
  <si>
    <t>OPEB amortization - Transformer Connection - Dedicated to Domestic</t>
  </si>
  <si>
    <t>OPEB amortization - Transformer Connection - Dedicated to Interconnect</t>
  </si>
  <si>
    <t>OPEB amortization - Transformer Connection - Shared</t>
  </si>
  <si>
    <t>OPEB amortization - Wholesale Revenue Meter - Dedicated to Domestic</t>
  </si>
  <si>
    <t>OPEB amortization - Wholesale Revenue Meter - Dedicated to Interconnect</t>
  </si>
  <si>
    <t>OPEB amortization - Wholesale Revenue Meter - Shared</t>
  </si>
  <si>
    <t>OPEB amortization - Network Dual Function Line - Dedicated to Domestic</t>
  </si>
  <si>
    <t>OPEB amortization - Network Dual Function Line - Dedicated to Interconnect</t>
  </si>
  <si>
    <t>OPEB amortization - Network Dual Function Line - Shared</t>
  </si>
  <si>
    <t>OPEB amortization - Line Connection Dual Function Line - Dedicated to Domestic</t>
  </si>
  <si>
    <t>OPEB amortization - Line Connection Dual Function Line - Dedicated to Interconnect</t>
  </si>
  <si>
    <t>OPEB amortization - Line Connection Dual Function Line - Shared</t>
  </si>
  <si>
    <t>OPEB amortization - Generation Line Connection - Dedicated to Domestic</t>
  </si>
  <si>
    <t>OPEB amortization - Generation Line Connection - Dedicated to Interconnect</t>
  </si>
  <si>
    <t>OPEB amortization - Generation Line Connection - Shared</t>
  </si>
  <si>
    <t>OPEB amortization - Generation Transformation Connection - Dedicated to Domestic</t>
  </si>
  <si>
    <t>OPEB amortization - Generation Transformation Connection - Dedicated to Interconnect</t>
  </si>
  <si>
    <t>OPEB amortization - Generation Transformation Connection - Shared</t>
  </si>
  <si>
    <t>Other amortization - Network - Dedicated to Domestic</t>
  </si>
  <si>
    <t>Other amortization - Network - Dedicated to Interconnect</t>
  </si>
  <si>
    <t>Other amortization - Network - Shared</t>
  </si>
  <si>
    <t>Other amortization - Line Connection - Dedicated to Domestic</t>
  </si>
  <si>
    <t>Other amortization - Line Connection - Dedicated to Interconnect</t>
  </si>
  <si>
    <t>Other amortization - Line Connection - Shared</t>
  </si>
  <si>
    <t>Other amortization - Transformer Connection - Dedicated to Domestic</t>
  </si>
  <si>
    <t>Other amortization - Transformer Connection - Dedicated to Interconnect</t>
  </si>
  <si>
    <t>Other amortization - Transformer Connection - Shared</t>
  </si>
  <si>
    <t>Other amortization - Wholesale Revenue Meter - Dedicated to Domestic</t>
  </si>
  <si>
    <t>Other amortization - Wholesale Revenue Meter - Dedicated to Interconnect</t>
  </si>
  <si>
    <t>Other amortization - Wholesale Revenue Meter - Shared</t>
  </si>
  <si>
    <t>Other amortization - Network Dual Function Line - Dedicated to Domestic</t>
  </si>
  <si>
    <t>Other amortization - Network Dual Function Line - Dedicated to Interconnect</t>
  </si>
  <si>
    <t>Other amortization - Network Dual Function Line - Shared</t>
  </si>
  <si>
    <t>Other amortization - Line Connection Dual Function Line - Dedicated to Domestic</t>
  </si>
  <si>
    <t>Other amortization - Line Connection Dual Function Line - Dedicated to Interconnect</t>
  </si>
  <si>
    <t>Other amortization - Line Connection Dual Function Line - Shared</t>
  </si>
  <si>
    <t>Other amortization - Generation Line Connection - Dedicated to Domestic</t>
  </si>
  <si>
    <t>Other amortization - Generation Line Connection - Dedicated to Interconnect</t>
  </si>
  <si>
    <t>Other amortization - Generation Line Connection - Shared</t>
  </si>
  <si>
    <t>Other amortization - Generation Transformation Connection - Dedicated to Domestic</t>
  </si>
  <si>
    <t>Other amortization - Generation Transformation Connection - Dedicated to Interconnect</t>
  </si>
  <si>
    <t>Other amortization - Generation Transformation Connection - Shared</t>
  </si>
  <si>
    <t>Return on Debt - Network - Dedicated to Domestic</t>
  </si>
  <si>
    <t>Return on Debt - Network - Dedicated to Interconnect</t>
  </si>
  <si>
    <t>Return on Debt - Network - Shared</t>
  </si>
  <si>
    <t>Return on Debt - Line Connection - Dedicated to Domestic</t>
  </si>
  <si>
    <t>Return on Debt - Line Connection - Dedicated to Interconnect</t>
  </si>
  <si>
    <t>Return on Debt - Line Connection - Shared</t>
  </si>
  <si>
    <t>Return on Debt - Transformer Connection - Dedicated to Domestic</t>
  </si>
  <si>
    <t>Return on Debt - Transformer Connection - Dedicated to Interconnect</t>
  </si>
  <si>
    <t>Return on Debt - Transformer Connection - Shared</t>
  </si>
  <si>
    <t>Return on Debt - Wholesale Revenue Meter - Dedicated to Domestic</t>
  </si>
  <si>
    <t>Return on Debt - Wholesale Revenue Meter - Dedicated to Interconnect</t>
  </si>
  <si>
    <t>Return on Debt - Wholesale Revenue Meter - Shared</t>
  </si>
  <si>
    <t>Return on Debt - Network Dual Function Line - Dedicated to Domestic</t>
  </si>
  <si>
    <t>Return on Debt - Network Dual Function Line - Dedicated to Interconnect</t>
  </si>
  <si>
    <t>Return on Debt - Network Dual Function Line - Shared</t>
  </si>
  <si>
    <t>Return on Debt - Line Connection Dual Function Line - Dedicated to Domestic</t>
  </si>
  <si>
    <t>Return on Debt - Line Connection Dual Function Line - Dedicated to Interconnect</t>
  </si>
  <si>
    <t>Return on Debt - Line Connection Dual Function Line - Shared</t>
  </si>
  <si>
    <t>Return on Debt - Generation Line Connection - Dedicated to Domestic</t>
  </si>
  <si>
    <t>Return on Debt - Generation Line Connection - Dedicated to Interconnect</t>
  </si>
  <si>
    <t>Return on Debt - Generation Line Connection - Shared</t>
  </si>
  <si>
    <t>Return on Debt - Generation Transformation Connection - Dedicated to Domestic</t>
  </si>
  <si>
    <t>Return on Debt - Generation Transformation Connection - Dedicated to Interconnect</t>
  </si>
  <si>
    <t>Return on Debt - Generation Transformation Connection - Shared</t>
  </si>
  <si>
    <t>Return on Equity - Network - Dedicated to Domestic</t>
  </si>
  <si>
    <t>Return on Equity - Network - Dedicated to Interconnect</t>
  </si>
  <si>
    <t>Return on Equity - Network - Shared</t>
  </si>
  <si>
    <t>Return on Equity - Line Connection - Dedicated to Domestic</t>
  </si>
  <si>
    <t>Return on Equity - Line Connection - Dedicated to Interconnect</t>
  </si>
  <si>
    <t>Return on Equity - Line Connection - Shared</t>
  </si>
  <si>
    <t>Return on Equity - Transformer Connection - Dedicated to Domestic</t>
  </si>
  <si>
    <t>Return on Equity - Transformer Connection - Dedicated to Interconnect</t>
  </si>
  <si>
    <t>Return on Equity - Transformer Connection - Shared</t>
  </si>
  <si>
    <t>Return on Equity - Wholesale Revenue Meter - Dedicated to Domestic</t>
  </si>
  <si>
    <t>Return on Equity - Wholesale Revenue Meter - Dedicated to Interconnect</t>
  </si>
  <si>
    <t>Return on Equity - Wholesale Revenue Meter - Shared</t>
  </si>
  <si>
    <t>Return on Equity - Network Dual Function Line - Dedicated to Domestic</t>
  </si>
  <si>
    <t>Return on Equity - Network Dual Function Line - Dedicated to Interconnect</t>
  </si>
  <si>
    <t>Return on Equity - Network Dual Function Line - Shared</t>
  </si>
  <si>
    <t>Return on Equity - Line Connection Dual Function Line - Dedicated to Domestic</t>
  </si>
  <si>
    <t>Return on Equity - Line Connection Dual Function Line - Dedicated to Interconnect</t>
  </si>
  <si>
    <t>Return on Equity - Line Connection Dual Function Line - Shared</t>
  </si>
  <si>
    <t>Return on Equity - Generation Line Connection - Dedicated to Domestic</t>
  </si>
  <si>
    <t>Return on Equity - Generation Line Connection - Dedicated to Interconnect</t>
  </si>
  <si>
    <t>Return on Equity - Generation Line Connection - Shared</t>
  </si>
  <si>
    <t>Return on Equity - Generation Transformation Connection - Dedicated to Domestic</t>
  </si>
  <si>
    <t>Return on Equity - Generation Transformation Connection - Dedicated to Interconnect</t>
  </si>
  <si>
    <t>Return on Equity - Generation Transformation Connection - Shared</t>
  </si>
  <si>
    <t>Income Tax - Network - Dedicated to Domestic</t>
  </si>
  <si>
    <t>Income Tax - Network - Dedicated to Interconnect</t>
  </si>
  <si>
    <t>Income Tax - Network - Shared</t>
  </si>
  <si>
    <t>Income Tax - Line Connection - Dedicated to Domestic</t>
  </si>
  <si>
    <t>Income Tax - Line Connection - Dedicated to Interconnect</t>
  </si>
  <si>
    <t>Income Tax - Line Connection - Shared</t>
  </si>
  <si>
    <t>Income Tax - Transformer Connection - Dedicated to Domestic</t>
  </si>
  <si>
    <t>Income Tax - Transformer Connection - Dedicated to Interconnect</t>
  </si>
  <si>
    <t>Income Tax - Transformer Connection - Shared</t>
  </si>
  <si>
    <t>Income Tax - Wholesale Revenue Meter - Dedicated to Domestic</t>
  </si>
  <si>
    <t>Income Tax - Wholesale Revenue Meter - Dedicated to Interconnect</t>
  </si>
  <si>
    <t>Income Tax - Wholesale Revenue Meter - Shared</t>
  </si>
  <si>
    <t>Income Tax - Network Dual Function Line - Dedicated to Domestic</t>
  </si>
  <si>
    <t>Income Tax - Network Dual Function Line - Dedicated to Interconnect</t>
  </si>
  <si>
    <t>Income Tax - Network Dual Function Line - Shared</t>
  </si>
  <si>
    <t>Income Tax - Line Connection Dual Function Line - Dedicated to Domestic</t>
  </si>
  <si>
    <t>Income Tax - Line Connection Dual Function Line - Dedicated to Interconnect</t>
  </si>
  <si>
    <t>Income Tax - Line Connection Dual Function Line - Shared</t>
  </si>
  <si>
    <t>Income Tax - Generation Line Connection - Dedicated to Domestic</t>
  </si>
  <si>
    <t>Income Tax - Generation Line Connection - Dedicated to Interconnect</t>
  </si>
  <si>
    <t>Income Tax - Generation Line Connection - Shared</t>
  </si>
  <si>
    <t>Income Tax - Generation Transformation Connection - Dedicated to Domestic</t>
  </si>
  <si>
    <t>Income Tax - Generation Transformation Connection - Dedicated to Interconnect</t>
  </si>
  <si>
    <t>Income Tax - Generation Transformation Connection - Shared</t>
  </si>
  <si>
    <t>Capital Tax - Network - Dedicated to Domestic</t>
  </si>
  <si>
    <t>Capital Tax - Network - Dedicated to Interconnect</t>
  </si>
  <si>
    <t>Capital Tax - Network - Shared</t>
  </si>
  <si>
    <t>Capital Tax - Line Connection - Dedicated to Domestic</t>
  </si>
  <si>
    <t>Capital Tax - Line Connection - Dedicated to Interconnect</t>
  </si>
  <si>
    <t>Capital Tax - Line Connection - Shared</t>
  </si>
  <si>
    <t>Capital Tax - Transformer Connection - Dedicated to Domestic</t>
  </si>
  <si>
    <t>Capital Tax - Transformer Connection - Dedicated to Interconnect</t>
  </si>
  <si>
    <t>Capital Tax - Transformer Connection - Shared</t>
  </si>
  <si>
    <t>Capital Tax - Wholesale Revenue Meter - Dedicated to Domestic</t>
  </si>
  <si>
    <t>Capital Tax - Wholesale Revenue Meter - Dedicated to Interconnect</t>
  </si>
  <si>
    <t>Capital Tax - Wholesale Revenue Meter - Shared</t>
  </si>
  <si>
    <t>Capital Tax - Network Dual Function Line - Dedicated to Domestic</t>
  </si>
  <si>
    <t>Capital Tax - Network Dual Function Line - Dedicated to Interconnect</t>
  </si>
  <si>
    <t>Capital Tax - Network Dual Function Line - Shared</t>
  </si>
  <si>
    <t>Capital Tax - Line Connection Dual Function Line - Dedicated to Domestic</t>
  </si>
  <si>
    <t>Capital Tax - Line Connection Dual Function Line - Dedicated to Interconnect</t>
  </si>
  <si>
    <t>Capital Tax - Line Connection Dual Function Line - Shared</t>
  </si>
  <si>
    <t>Capital Tax - Generation Line Connection - Dedicated to Domestic</t>
  </si>
  <si>
    <t>Capital Tax - Generation Line Connection - Dedicated to Interconnect</t>
  </si>
  <si>
    <t>Capital Tax - Generation Line Connection - Shared</t>
  </si>
  <si>
    <t>Capital Tax - Generation Transformation Connection - Dedicated to Domestic</t>
  </si>
  <si>
    <t>Capital Tax - Generation Transformation Connection - Dedicated to Interconnect</t>
  </si>
  <si>
    <t>Capital Tax - Generation Transformation Connection - Shared</t>
  </si>
  <si>
    <t>AFUDC - Network - Dedicated to Domestic</t>
  </si>
  <si>
    <t>AFUDC - Network - Dedicated to Interconnect</t>
  </si>
  <si>
    <t>AFUDC - Network - Shared</t>
  </si>
  <si>
    <t>AFUDC - Line Connection - Dedicated to Domestic</t>
  </si>
  <si>
    <t>AFUDC - Line Connection - Dedicated to Interconnect</t>
  </si>
  <si>
    <t>AFUDC - Line Connection - Shared</t>
  </si>
  <si>
    <t>AFUDC - Transformer Connection - Dedicated to Domestic</t>
  </si>
  <si>
    <t>AFUDC - Transformer Connection - Dedicated to Interconnect</t>
  </si>
  <si>
    <t>AFUDC - Transformer Connection - Shared</t>
  </si>
  <si>
    <t>AFUDC - Wholesale Revenue Meter - Dedicated to Domestic</t>
  </si>
  <si>
    <t>AFUDC - Wholesale Revenue Meter - Dedicated to Interconnect</t>
  </si>
  <si>
    <t>AFUDC - Wholesale Revenue Meter - Shared</t>
  </si>
  <si>
    <t>AFUDC - Network Dual Function Line - Dedicated to Domestic</t>
  </si>
  <si>
    <t>AFUDC - Network Dual Function Line - Dedicated to Interconnect</t>
  </si>
  <si>
    <t>AFUDC - Network Dual Function Line - Shared</t>
  </si>
  <si>
    <t>AFUDC - Line Connection Dual Function Line - Dedicated to Domestic</t>
  </si>
  <si>
    <t>AFUDC - Line Connection Dual Function Line - Dedicated to Interconnect</t>
  </si>
  <si>
    <t>AFUDC - Line Connection Dual Function Line - Shared</t>
  </si>
  <si>
    <t>AFUDC - Generation Line Connection - Dedicated to Domestic</t>
  </si>
  <si>
    <t>AFUDC - Generation Line Connection - Dedicated to Interconnect</t>
  </si>
  <si>
    <t>AFUDC - Generation Line Connection - Shared</t>
  </si>
  <si>
    <t>AFUDC - Generation Transformation Connection - Dedicated to Domestic</t>
  </si>
  <si>
    <t>AFUDC - Generation Transformation Connection - Dedicated to Interconnect</t>
  </si>
  <si>
    <t>AFUDC - Generation Transformation Connection - Shared</t>
  </si>
  <si>
    <t>Rate Riders</t>
  </si>
  <si>
    <t>Grouped Accounts</t>
  </si>
  <si>
    <t>Financial Statement</t>
  </si>
  <si>
    <t>CP TEST RESULTS</t>
  </si>
  <si>
    <t>NCP TEST RESULTS</t>
  </si>
  <si>
    <t>Co-incident Peak</t>
  </si>
  <si>
    <t>Indicator</t>
  </si>
  <si>
    <t>1  CP</t>
  </si>
  <si>
    <t>CP 1</t>
  </si>
  <si>
    <t>4 CP</t>
  </si>
  <si>
    <t>CP 4</t>
  </si>
  <si>
    <t>12 CP</t>
  </si>
  <si>
    <t>CP 12</t>
  </si>
  <si>
    <t>4 NCP</t>
  </si>
  <si>
    <t>NCP 4</t>
  </si>
  <si>
    <t>12 NCP</t>
  </si>
  <si>
    <t>NCP 12</t>
  </si>
  <si>
    <t>Non-co-incident Peak</t>
  </si>
  <si>
    <t>1 NCP</t>
  </si>
  <si>
    <t xml:space="preserve">NCP 1 </t>
  </si>
  <si>
    <t>Customer Classes</t>
  </si>
  <si>
    <t>Volume</t>
  </si>
  <si>
    <t>MWh</t>
  </si>
  <si>
    <t>Peak MWh</t>
  </si>
  <si>
    <t>PMWh</t>
  </si>
  <si>
    <t>20% Disc. MWh</t>
  </si>
  <si>
    <t>MWh20</t>
  </si>
  <si>
    <t>30% Disc. MWh</t>
  </si>
  <si>
    <t>MWh30</t>
  </si>
  <si>
    <t>50% Disc. MWh</t>
  </si>
  <si>
    <t>MWh50</t>
  </si>
  <si>
    <t>(Temp) MWh Discount =</t>
  </si>
  <si>
    <t>CO-INCIDENT PEAK</t>
  </si>
  <si>
    <t>1 CP</t>
  </si>
  <si>
    <t>CP1</t>
  </si>
  <si>
    <t>CP4</t>
  </si>
  <si>
    <t>CP12</t>
  </si>
  <si>
    <t>High 5</t>
  </si>
  <si>
    <t>High5</t>
  </si>
  <si>
    <t>20% Disc. 12 CP</t>
  </si>
  <si>
    <t>12CP20</t>
  </si>
  <si>
    <t>30% Disc. 12 CP</t>
  </si>
  <si>
    <t>12CP30</t>
  </si>
  <si>
    <t>50% Disc. 12 CP</t>
  </si>
  <si>
    <t>12CP50</t>
  </si>
  <si>
    <t>(Temp) CP Discount =</t>
  </si>
  <si>
    <t>Export/Import CO-INCIDENT PEAK</t>
  </si>
  <si>
    <t>Explanation</t>
  </si>
  <si>
    <t>ID and Factors</t>
  </si>
  <si>
    <t>Demand Allocators</t>
  </si>
  <si>
    <t>1 cp</t>
  </si>
  <si>
    <t>4 cp</t>
  </si>
  <si>
    <t>12 cp</t>
  </si>
  <si>
    <t>12 CP 20% Curtailment</t>
  </si>
  <si>
    <t>12 CP 30% Curtailment</t>
  </si>
  <si>
    <t>12 CP 50% Curtailment</t>
  </si>
  <si>
    <t>MWh 20% Curtailment</t>
  </si>
  <si>
    <t>MWh 30% Curtailment</t>
  </si>
  <si>
    <t>MWh 50% Curtailment</t>
  </si>
  <si>
    <t>Composite Allocators</t>
  </si>
  <si>
    <t>Net Fixed Assets</t>
  </si>
  <si>
    <t>NFA</t>
  </si>
  <si>
    <t>Dedicated to Domestic</t>
  </si>
  <si>
    <t>DOM</t>
  </si>
  <si>
    <t>Dedicated to Interconnect</t>
  </si>
  <si>
    <t>INT</t>
  </si>
  <si>
    <t>INT_XI</t>
  </si>
  <si>
    <t>Dedicated Interconnect Assets</t>
  </si>
  <si>
    <t>DI</t>
  </si>
  <si>
    <t>Rev. Req. before Riders</t>
  </si>
  <si>
    <t>TXR</t>
  </si>
  <si>
    <t xml:space="preserve"> </t>
  </si>
  <si>
    <t>Rate Base Assets</t>
  </si>
  <si>
    <t>Rate Base</t>
  </si>
  <si>
    <t>rb</t>
  </si>
  <si>
    <t>Total Rate Base</t>
  </si>
  <si>
    <t>Expenses</t>
  </si>
  <si>
    <t>OM&amp;A</t>
  </si>
  <si>
    <t>OT</t>
  </si>
  <si>
    <t>Other Taxes (Grants in Lieu)</t>
  </si>
  <si>
    <t>Dep</t>
  </si>
  <si>
    <t>Depreciation on fixed assets</t>
  </si>
  <si>
    <t>CD</t>
  </si>
  <si>
    <t>Capitalized depreciation</t>
  </si>
  <si>
    <t>ARC</t>
  </si>
  <si>
    <t>Asset removal costs</t>
  </si>
  <si>
    <t>OPEB</t>
  </si>
  <si>
    <t>OPEB amortization</t>
  </si>
  <si>
    <t>OA</t>
  </si>
  <si>
    <t>Other amortization</t>
  </si>
  <si>
    <t>RoD</t>
  </si>
  <si>
    <t>Return on debt</t>
  </si>
  <si>
    <t>Tax</t>
  </si>
  <si>
    <t>Income tax</t>
  </si>
  <si>
    <t>CapTax</t>
  </si>
  <si>
    <t>Capital tax</t>
  </si>
  <si>
    <t>AFUDC</t>
  </si>
  <si>
    <t>Total Expenses</t>
  </si>
  <si>
    <t>RoE</t>
  </si>
  <si>
    <t>Return on equity</t>
  </si>
  <si>
    <t>Demand Data Period</t>
  </si>
  <si>
    <t>Revenue Requirement (includes NI)</t>
  </si>
  <si>
    <t>Shared Network Allocator</t>
  </si>
  <si>
    <t>Offsets</t>
  </si>
  <si>
    <t>ER</t>
  </si>
  <si>
    <t>External Revenues</t>
  </si>
  <si>
    <t>Export</t>
  </si>
  <si>
    <t>ERC</t>
  </si>
  <si>
    <t>Export Revenue Credit</t>
  </si>
  <si>
    <t>MSP</t>
  </si>
  <si>
    <t>Meter Services Revenue</t>
  </si>
  <si>
    <t>TX</t>
  </si>
  <si>
    <t>LVSG</t>
  </si>
  <si>
    <t>LVSG Credit</t>
  </si>
  <si>
    <t>Total Offsets</t>
  </si>
  <si>
    <t>Rate Revenue Required</t>
  </si>
  <si>
    <t>Target Revenue to Cost</t>
  </si>
  <si>
    <t>Target Revenue</t>
  </si>
  <si>
    <t>Volume (MWh)</t>
  </si>
  <si>
    <t>Rate Required ($/MWh)</t>
  </si>
  <si>
    <t xml:space="preserve">Sheet I8 Demand Data Worksheet  -  </t>
  </si>
  <si>
    <t>Domestic</t>
  </si>
  <si>
    <t>Rate Class 1</t>
  </si>
  <si>
    <t>Rate class 2</t>
  </si>
  <si>
    <t>Rate class 3</t>
  </si>
  <si>
    <t>Rate class 4</t>
  </si>
  <si>
    <t>Rate class 5</t>
  </si>
  <si>
    <t>Rate class 6</t>
  </si>
  <si>
    <t>Rate class 7</t>
  </si>
  <si>
    <t>Rate class 8</t>
  </si>
  <si>
    <t>Rate class 9</t>
  </si>
  <si>
    <t>Rate class 1</t>
  </si>
  <si>
    <t xml:space="preserve">Sheet E2 Allocator Worksheet  -  </t>
  </si>
  <si>
    <t xml:space="preserve">Sheet O1 Revenue to Cost Summary Worksheet  -  </t>
  </si>
  <si>
    <t>Deferral/Variance Accounts - Long-Term Transmission Future Corridor Acquisition and Development Deferral Account</t>
  </si>
  <si>
    <t>Deferral/Variance Accounts - LDC CDM and Demand Response Variance Account</t>
  </si>
  <si>
    <t>Deferral/Variance Accounts - Waasigan Transmission Deferral Account - OMA</t>
  </si>
  <si>
    <t>Deferral/Variance Accounts - OPEB Cost Deferral Account</t>
  </si>
  <si>
    <t>Deferral/Variance Accounts - Customer Connection and Cost Recovery Agreements (CCRA) True-Up Variance Account</t>
  </si>
  <si>
    <t>Deferral/Variance Accounts - OPEB Asymmetrical Carrying Charge Account</t>
  </si>
  <si>
    <t>Deferral/Variance Accounts - Tax Rate Changes Variance Account</t>
  </si>
  <si>
    <t>Deferral/Variance Accounts - External Secondary Land Use Revenue Variance Account</t>
  </si>
  <si>
    <t>Deferral/Variance Accounts - External Station Maintenance, E&amp;CS and Other External Revenue Account</t>
  </si>
  <si>
    <t>Deferral/Variance Accounts - Rights Payments Variance Account</t>
  </si>
  <si>
    <t>Deferral/Variance Accounts - Pension Costs Differential Variance Account</t>
  </si>
  <si>
    <t>Deferral/Variance Accounts - External Revenue – Partnership Transmission Projects Deferral Account</t>
  </si>
  <si>
    <t>Deferral/Variance Accounts - Capital In-Service Variance Account</t>
  </si>
  <si>
    <t xml:space="preserve">Deferral/Variance Accounts - Depreciation Expense (Asset Removal Costs) Asymmetrical Cumulative Variance Account </t>
  </si>
  <si>
    <t>Scenario Details</t>
  </si>
  <si>
    <t xml:space="preserve">Revenue Requirement </t>
  </si>
  <si>
    <t>(12 CP - undiscounted)</t>
  </si>
  <si>
    <t>Tx Riders (DVA balances)</t>
  </si>
  <si>
    <t>(12 CP - 20%)</t>
  </si>
  <si>
    <t>50CP12</t>
  </si>
  <si>
    <t>(12 CP -50%)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</si>
</sst>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-&quot;$&quot;* #,##0_-;\-&quot;$&quot;* #,##0_-;_-&quot;$&quot;* &quot;-&quot;??_-;_-@_-"/>
    <numFmt numFmtId="168" formatCode="0.0%"/>
    <numFmt numFmtId="169" formatCode="_-* #,##0_-;\-* #,##0_-;_-* &quot;-&quot;??_-;_-@_-"/>
    <numFmt numFmtId="170" formatCode="&quot;$&quot;#,##0"/>
    <numFmt numFmtId="171" formatCode="&quot;$&quot;#,##0.00"/>
    <numFmt numFmtId="172" formatCode="_-* #,##0.0_-;\-* #,##0.0_-;_-* &quot;-&quot;??_-;_-@_-"/>
    <numFmt numFmtId="173" formatCode="_-* #,##0_-;\-* #,##0_-;_-* &quot;-&quot;_-;_-@_-"/>
    <numFmt numFmtId="174" formatCode="&quot;$&quot;#,##0;[Red]&quot;$&quot;#,##0"/>
    <numFmt numFmtId="175" formatCode="&quot;$&quot;#,##0.00000_);[Red]\(&quot;$&quot;#,##0.00000\)"/>
    <numFmt numFmtId="176" formatCode="&quot;$&quot;#,##0.0000_);[Red]\(&quot;$&quot;#,##0.0000\)"/>
  </numFmts>
  <fonts count="27" x14ac:knownFonts="1">
    <font>
      <sz val="10"/>
      <name val="Arial"/>
      <family val="2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b/>
      <sz val="10"/>
      <name val="Arial"/>
      <family val="2"/>
    </font>
    <font>
      <sz val="14"/>
      <name val="Cooper Black"/>
      <family val="1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22"/>
      <name val="Algerian"/>
      <family val="5"/>
    </font>
    <font>
      <sz val="8"/>
      <color indexed="21"/>
      <name val="Arial"/>
      <family val="2"/>
    </font>
    <font>
      <b/>
      <u/>
      <sz val="14"/>
      <color indexed="10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0"/>
      <color indexed="61"/>
      <name val="Arial"/>
      <family val="2"/>
    </font>
    <font>
      <b/>
      <u/>
      <sz val="12"/>
      <name val="Arial"/>
      <family val="2"/>
    </font>
    <font>
      <b/>
      <sz val="8"/>
      <color indexed="60"/>
      <name val="Arial"/>
      <family val="2"/>
    </font>
    <font>
      <b/>
      <sz val="8"/>
      <color indexed="16"/>
      <name val="Arial"/>
      <family val="2"/>
    </font>
    <font>
      <b/>
      <sz val="10"/>
      <color indexed="1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left" wrapText="1" indent="5"/>
    </xf>
    <xf numFmtId="0" fontId="7" fillId="2" borderId="0" xfId="0" applyFont="1" applyFill="1" applyAlignment="1">
      <alignment horizontal="left" indent="5"/>
    </xf>
    <xf numFmtId="0" fontId="3" fillId="2" borderId="0" xfId="0" applyFont="1" applyFill="1" applyAlignment="1">
      <alignment horizontal="left" indent="5"/>
    </xf>
    <xf numFmtId="0" fontId="8" fillId="2" borderId="0" xfId="0" applyFont="1" applyFill="1" applyAlignment="1">
      <alignment horizontal="left"/>
    </xf>
    <xf numFmtId="0" fontId="3" fillId="4" borderId="0" xfId="0" applyFont="1" applyFill="1"/>
    <xf numFmtId="0" fontId="3" fillId="2" borderId="0" xfId="0" applyFont="1" applyFill="1" applyAlignment="1">
      <alignment horizontal="left" vertical="center" wrapText="1"/>
    </xf>
    <xf numFmtId="6" fontId="3" fillId="2" borderId="0" xfId="1" applyNumberFormat="1" applyFont="1" applyFill="1" applyBorder="1"/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6" fontId="9" fillId="5" borderId="3" xfId="1" applyNumberFormat="1" applyFont="1" applyFill="1" applyBorder="1" applyAlignment="1" applyProtection="1">
      <alignment horizontal="right"/>
      <protection locked="0"/>
    </xf>
    <xf numFmtId="0" fontId="1" fillId="2" borderId="0" xfId="0" applyFont="1" applyFill="1" applyAlignment="1">
      <alignment horizontal="left"/>
    </xf>
    <xf numFmtId="0" fontId="1" fillId="3" borderId="0" xfId="0" applyFont="1" applyFill="1"/>
    <xf numFmtId="6" fontId="1" fillId="5" borderId="6" xfId="1" applyNumberFormat="1" applyFont="1" applyFill="1" applyBorder="1" applyAlignment="1" applyProtection="1">
      <alignment horizontal="right"/>
      <protection locked="0"/>
    </xf>
    <xf numFmtId="0" fontId="10" fillId="2" borderId="0" xfId="0" applyFont="1" applyFill="1" applyAlignment="1">
      <alignment horizontal="center"/>
    </xf>
    <xf numFmtId="6" fontId="1" fillId="0" borderId="6" xfId="1" applyNumberFormat="1" applyFont="1" applyFill="1" applyBorder="1" applyAlignment="1" applyProtection="1">
      <alignment horizontal="right" vertical="center"/>
      <protection locked="0"/>
    </xf>
    <xf numFmtId="6" fontId="5" fillId="2" borderId="0" xfId="0" applyNumberFormat="1" applyFont="1" applyFill="1" applyAlignment="1">
      <alignment horizontal="center" vertical="center"/>
    </xf>
    <xf numFmtId="6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right" vertical="center"/>
    </xf>
    <xf numFmtId="0" fontId="1" fillId="0" borderId="0" xfId="0" applyFont="1" applyAlignment="1">
      <alignment horizontal="left" wrapText="1"/>
    </xf>
    <xf numFmtId="0" fontId="5" fillId="2" borderId="0" xfId="0" applyFont="1" applyFill="1" applyAlignment="1">
      <alignment horizontal="right"/>
    </xf>
    <xf numFmtId="6" fontId="1" fillId="0" borderId="9" xfId="1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Alignment="1">
      <alignment horizontal="left" indent="1"/>
    </xf>
    <xf numFmtId="6" fontId="1" fillId="2" borderId="0" xfId="1" applyNumberFormat="1" applyFont="1" applyFill="1" applyBorder="1" applyAlignment="1">
      <alignment horizontal="left" wrapText="1"/>
    </xf>
    <xf numFmtId="6" fontId="1" fillId="2" borderId="0" xfId="1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6" fontId="5" fillId="0" borderId="11" xfId="1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6" fontId="5" fillId="2" borderId="5" xfId="1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1" fillId="7" borderId="1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6" fontId="1" fillId="5" borderId="5" xfId="1" applyNumberFormat="1" applyFont="1" applyFill="1" applyBorder="1" applyAlignment="1" applyProtection="1">
      <alignment horizontal="right"/>
      <protection locked="0"/>
    </xf>
    <xf numFmtId="6" fontId="1" fillId="0" borderId="5" xfId="1" applyNumberFormat="1" applyFont="1" applyFill="1" applyBorder="1" applyAlignment="1" applyProtection="1">
      <alignment horizontal="right"/>
      <protection locked="0"/>
    </xf>
    <xf numFmtId="6" fontId="12" fillId="0" borderId="5" xfId="1" applyNumberFormat="1" applyFont="1" applyFill="1" applyBorder="1" applyAlignment="1" applyProtection="1">
      <alignment horizontal="right"/>
    </xf>
    <xf numFmtId="0" fontId="1" fillId="2" borderId="0" xfId="0" applyFont="1" applyFill="1"/>
    <xf numFmtId="9" fontId="1" fillId="0" borderId="5" xfId="3" applyFont="1" applyFill="1" applyBorder="1" applyAlignment="1" applyProtection="1">
      <alignment horizontal="right"/>
      <protection locked="0"/>
    </xf>
    <xf numFmtId="43" fontId="1" fillId="5" borderId="5" xfId="1" applyNumberFormat="1" applyFont="1" applyFill="1" applyBorder="1" applyAlignment="1" applyProtection="1">
      <alignment horizontal="right"/>
      <protection locked="0"/>
    </xf>
    <xf numFmtId="6" fontId="1" fillId="5" borderId="5" xfId="1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center" vertical="top"/>
    </xf>
    <xf numFmtId="6" fontId="3" fillId="2" borderId="0" xfId="1" applyNumberFormat="1" applyFont="1" applyFill="1" applyBorder="1" applyAlignment="1" applyProtection="1">
      <alignment horizontal="right"/>
      <protection locked="0"/>
    </xf>
    <xf numFmtId="6" fontId="3" fillId="2" borderId="0" xfId="1" applyNumberFormat="1" applyFont="1" applyFill="1" applyAlignment="1" applyProtection="1">
      <alignment horizontal="right"/>
      <protection locked="0"/>
    </xf>
    <xf numFmtId="6" fontId="3" fillId="2" borderId="13" xfId="1" applyNumberFormat="1" applyFont="1" applyFill="1" applyBorder="1" applyAlignment="1" applyProtection="1">
      <alignment horizontal="right"/>
      <protection locked="0"/>
    </xf>
    <xf numFmtId="6" fontId="13" fillId="2" borderId="0" xfId="1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170" fontId="12" fillId="2" borderId="0" xfId="1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Alignment="1">
      <alignment vertical="center"/>
    </xf>
    <xf numFmtId="6" fontId="1" fillId="6" borderId="14" xfId="0" applyNumberFormat="1" applyFont="1" applyFill="1" applyBorder="1" applyAlignment="1">
      <alignment vertical="center"/>
    </xf>
    <xf numFmtId="6" fontId="3" fillId="2" borderId="0" xfId="1" applyNumberFormat="1" applyFont="1" applyFill="1" applyBorder="1" applyAlignment="1" applyProtection="1">
      <alignment horizontal="left" vertical="top" wrapText="1"/>
    </xf>
    <xf numFmtId="0" fontId="3" fillId="3" borderId="0" xfId="0" applyFont="1" applyFill="1" applyAlignment="1">
      <alignment horizontal="left"/>
    </xf>
    <xf numFmtId="171" fontId="12" fillId="2" borderId="0" xfId="1" applyNumberFormat="1" applyFont="1" applyFill="1" applyBorder="1" applyAlignment="1" applyProtection="1">
      <alignment horizontal="right" vertical="center" wrapText="1"/>
    </xf>
    <xf numFmtId="6" fontId="3" fillId="2" borderId="0" xfId="1" applyNumberFormat="1" applyFont="1" applyFill="1" applyBorder="1" applyAlignment="1" applyProtection="1">
      <alignment horizontal="left" wrapText="1"/>
    </xf>
    <xf numFmtId="10" fontId="3" fillId="2" borderId="0" xfId="0" applyNumberFormat="1" applyFont="1" applyFill="1" applyAlignment="1">
      <alignment horizontal="left"/>
    </xf>
    <xf numFmtId="0" fontId="5" fillId="2" borderId="17" xfId="0" applyFont="1" applyFill="1" applyBorder="1" applyAlignment="1">
      <alignment horizontal="left" vertical="center" wrapText="1"/>
    </xf>
    <xf numFmtId="0" fontId="5" fillId="2" borderId="17" xfId="1" applyNumberFormat="1" applyFont="1" applyFill="1" applyBorder="1" applyAlignment="1">
      <alignment horizontal="right" vertical="center" wrapText="1"/>
    </xf>
    <xf numFmtId="6" fontId="1" fillId="4" borderId="0" xfId="1" applyNumberFormat="1" applyFont="1" applyFill="1" applyBorder="1"/>
    <xf numFmtId="0" fontId="1" fillId="4" borderId="0" xfId="0" applyFont="1" applyFill="1" applyAlignment="1">
      <alignment horizontal="left" vertical="center" wrapText="1"/>
    </xf>
    <xf numFmtId="6" fontId="5" fillId="4" borderId="0" xfId="1" applyNumberFormat="1" applyFont="1" applyFill="1" applyBorder="1"/>
    <xf numFmtId="6" fontId="5" fillId="2" borderId="0" xfId="1" applyNumberFormat="1" applyFont="1" applyFill="1" applyBorder="1"/>
    <xf numFmtId="0" fontId="14" fillId="2" borderId="0" xfId="0" applyFont="1" applyFill="1" applyAlignment="1">
      <alignment horizontal="center" vertical="top" wrapText="1"/>
    </xf>
    <xf numFmtId="6" fontId="1" fillId="3" borderId="0" xfId="1" applyNumberFormat="1" applyFont="1" applyFill="1" applyBorder="1"/>
    <xf numFmtId="0" fontId="1" fillId="3" borderId="0" xfId="0" applyFont="1" applyFill="1" applyAlignment="1">
      <alignment horizontal="left" vertical="center" wrapText="1"/>
    </xf>
    <xf numFmtId="172" fontId="14" fillId="2" borderId="0" xfId="1" applyNumberFormat="1" applyFont="1" applyFill="1" applyBorder="1" applyAlignment="1">
      <alignment horizontal="center" vertical="top" wrapText="1"/>
    </xf>
    <xf numFmtId="6" fontId="1" fillId="2" borderId="0" xfId="1" applyNumberFormat="1" applyFont="1" applyFill="1" applyBorder="1"/>
    <xf numFmtId="0" fontId="15" fillId="2" borderId="18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6" fontId="16" fillId="2" borderId="18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8" fillId="2" borderId="0" xfId="0" applyFont="1" applyFill="1" applyAlignment="1">
      <alignment horizontal="left" indent="5"/>
    </xf>
    <xf numFmtId="173" fontId="1" fillId="2" borderId="0" xfId="0" applyNumberFormat="1" applyFont="1" applyFill="1"/>
    <xf numFmtId="173" fontId="3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left"/>
    </xf>
    <xf numFmtId="173" fontId="3" fillId="2" borderId="0" xfId="0" applyNumberFormat="1" applyFont="1" applyFill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20" fillId="2" borderId="5" xfId="0" applyFont="1" applyFill="1" applyBorder="1" applyAlignment="1">
      <alignment horizontal="center"/>
    </xf>
    <xf numFmtId="0" fontId="20" fillId="2" borderId="19" xfId="0" applyFont="1" applyFill="1" applyBorder="1" applyAlignment="1">
      <alignment horizontal="center"/>
    </xf>
    <xf numFmtId="173" fontId="21" fillId="2" borderId="0" xfId="0" applyNumberFormat="1" applyFont="1" applyFill="1" applyAlignment="1">
      <alignment horizontal="center"/>
    </xf>
    <xf numFmtId="173" fontId="1" fillId="2" borderId="0" xfId="0" applyNumberFormat="1" applyFont="1" applyFill="1" applyAlignment="1">
      <alignment horizontal="left"/>
    </xf>
    <xf numFmtId="173" fontId="1" fillId="2" borderId="0" xfId="0" applyNumberFormat="1" applyFont="1" applyFill="1" applyAlignment="1">
      <alignment horizontal="center"/>
    </xf>
    <xf numFmtId="173" fontId="22" fillId="2" borderId="5" xfId="0" applyNumberFormat="1" applyFont="1" applyFill="1" applyBorder="1" applyAlignment="1">
      <alignment horizontal="center"/>
    </xf>
    <xf numFmtId="173" fontId="5" fillId="2" borderId="0" xfId="0" applyNumberFormat="1" applyFont="1" applyFill="1" applyAlignment="1">
      <alignment horizontal="left"/>
    </xf>
    <xf numFmtId="173" fontId="5" fillId="2" borderId="0" xfId="0" applyNumberFormat="1" applyFont="1" applyFill="1" applyAlignment="1">
      <alignment horizontal="center"/>
    </xf>
    <xf numFmtId="173" fontId="5" fillId="2" borderId="5" xfId="0" applyNumberFormat="1" applyFont="1" applyFill="1" applyBorder="1" applyAlignment="1">
      <alignment horizontal="center" wrapText="1"/>
    </xf>
    <xf numFmtId="173" fontId="5" fillId="2" borderId="5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173" fontId="5" fillId="2" borderId="23" xfId="0" applyNumberFormat="1" applyFont="1" applyFill="1" applyBorder="1" applyAlignment="1">
      <alignment horizontal="center" vertical="center" wrapText="1"/>
    </xf>
    <xf numFmtId="173" fontId="5" fillId="2" borderId="24" xfId="0" applyNumberFormat="1" applyFont="1" applyFill="1" applyBorder="1" applyAlignment="1">
      <alignment horizontal="center" vertical="center" wrapText="1"/>
    </xf>
    <xf numFmtId="173" fontId="5" fillId="2" borderId="22" xfId="0" applyNumberFormat="1" applyFont="1" applyFill="1" applyBorder="1" applyAlignment="1">
      <alignment horizontal="center" vertical="center" wrapText="1"/>
    </xf>
    <xf numFmtId="173" fontId="3" fillId="2" borderId="0" xfId="0" applyNumberFormat="1" applyFont="1" applyFill="1" applyAlignment="1" applyProtection="1">
      <alignment horizontal="center"/>
      <protection locked="0"/>
    </xf>
    <xf numFmtId="173" fontId="3" fillId="2" borderId="26" xfId="0" applyNumberFormat="1" applyFont="1" applyFill="1" applyBorder="1" applyAlignment="1" applyProtection="1">
      <alignment horizontal="center"/>
      <protection locked="0"/>
    </xf>
    <xf numFmtId="173" fontId="3" fillId="2" borderId="0" xfId="0" applyNumberFormat="1" applyFont="1" applyFill="1" applyAlignment="1" applyProtection="1">
      <alignment horizontal="center" wrapText="1"/>
      <protection locked="0"/>
    </xf>
    <xf numFmtId="173" fontId="3" fillId="2" borderId="0" xfId="0" applyNumberFormat="1" applyFont="1" applyFill="1" applyAlignment="1">
      <alignment horizontal="left" wrapText="1"/>
    </xf>
    <xf numFmtId="173" fontId="5" fillId="2" borderId="29" xfId="0" applyNumberFormat="1" applyFont="1" applyFill="1" applyBorder="1" applyAlignment="1">
      <alignment horizontal="left"/>
    </xf>
    <xf numFmtId="173" fontId="1" fillId="2" borderId="26" xfId="0" applyNumberFormat="1" applyFont="1" applyFill="1" applyBorder="1" applyAlignment="1">
      <alignment horizontal="left" wrapText="1"/>
    </xf>
    <xf numFmtId="173" fontId="12" fillId="2" borderId="30" xfId="0" applyNumberFormat="1" applyFont="1" applyFill="1" applyBorder="1" applyAlignment="1">
      <alignment horizontal="center" wrapText="1"/>
    </xf>
    <xf numFmtId="173" fontId="1" fillId="5" borderId="5" xfId="0" applyNumberFormat="1" applyFont="1" applyFill="1" applyBorder="1" applyAlignment="1" applyProtection="1">
      <alignment horizontal="center"/>
      <protection locked="0"/>
    </xf>
    <xf numFmtId="173" fontId="1" fillId="5" borderId="5" xfId="0" applyNumberFormat="1" applyFont="1" applyFill="1" applyBorder="1" applyAlignment="1" applyProtection="1">
      <alignment horizontal="center" wrapText="1"/>
      <protection locked="0"/>
    </xf>
    <xf numFmtId="173" fontId="1" fillId="5" borderId="10" xfId="0" applyNumberFormat="1" applyFont="1" applyFill="1" applyBorder="1" applyAlignment="1" applyProtection="1">
      <alignment horizontal="center"/>
      <protection locked="0"/>
    </xf>
    <xf numFmtId="173" fontId="1" fillId="2" borderId="29" xfId="0" applyNumberFormat="1" applyFont="1" applyFill="1" applyBorder="1" applyAlignment="1">
      <alignment horizontal="center"/>
    </xf>
    <xf numFmtId="173" fontId="1" fillId="2" borderId="29" xfId="0" applyNumberFormat="1" applyFont="1" applyFill="1" applyBorder="1" applyAlignment="1">
      <alignment horizontal="left"/>
    </xf>
    <xf numFmtId="173" fontId="12" fillId="2" borderId="29" xfId="0" applyNumberFormat="1" applyFont="1" applyFill="1" applyBorder="1" applyAlignment="1">
      <alignment horizontal="center" wrapText="1"/>
    </xf>
    <xf numFmtId="173" fontId="1" fillId="2" borderId="29" xfId="0" applyNumberFormat="1" applyFont="1" applyFill="1" applyBorder="1" applyAlignment="1" applyProtection="1">
      <alignment horizontal="center" wrapText="1"/>
      <protection locked="0"/>
    </xf>
    <xf numFmtId="173" fontId="1" fillId="2" borderId="0" xfId="0" applyNumberFormat="1" applyFont="1" applyFill="1" applyAlignment="1" applyProtection="1">
      <alignment horizontal="center"/>
      <protection locked="0"/>
    </xf>
    <xf numFmtId="173" fontId="1" fillId="5" borderId="0" xfId="0" applyNumberFormat="1" applyFont="1" applyFill="1" applyAlignment="1" applyProtection="1">
      <alignment horizontal="center" wrapText="1"/>
      <protection locked="0"/>
    </xf>
    <xf numFmtId="173" fontId="1" fillId="5" borderId="0" xfId="0" applyNumberFormat="1" applyFont="1" applyFill="1" applyAlignment="1" applyProtection="1">
      <alignment horizontal="center"/>
      <protection locked="0"/>
    </xf>
    <xf numFmtId="173" fontId="1" fillId="8" borderId="4" xfId="0" applyNumberFormat="1" applyFont="1" applyFill="1" applyBorder="1" applyAlignment="1" applyProtection="1">
      <alignment horizontal="center" wrapText="1"/>
      <protection locked="0"/>
    </xf>
    <xf numFmtId="173" fontId="1" fillId="2" borderId="26" xfId="0" applyNumberFormat="1" applyFont="1" applyFill="1" applyBorder="1" applyAlignment="1">
      <alignment horizontal="left"/>
    </xf>
    <xf numFmtId="173" fontId="1" fillId="5" borderId="4" xfId="0" applyNumberFormat="1" applyFont="1" applyFill="1" applyBorder="1" applyAlignment="1" applyProtection="1">
      <alignment horizontal="center" wrapText="1"/>
      <protection locked="0"/>
    </xf>
    <xf numFmtId="9" fontId="1" fillId="2" borderId="26" xfId="3" applyFont="1" applyFill="1" applyBorder="1" applyAlignment="1">
      <alignment horizontal="left"/>
    </xf>
    <xf numFmtId="173" fontId="1" fillId="2" borderId="0" xfId="0" applyNumberFormat="1" applyFont="1" applyFill="1" applyAlignment="1" applyProtection="1">
      <alignment horizontal="center" wrapText="1"/>
      <protection locked="0"/>
    </xf>
    <xf numFmtId="173" fontId="1" fillId="2" borderId="26" xfId="0" applyNumberFormat="1" applyFont="1" applyFill="1" applyBorder="1" applyAlignment="1" applyProtection="1">
      <alignment horizontal="center"/>
      <protection locked="0"/>
    </xf>
    <xf numFmtId="173" fontId="1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4" fillId="2" borderId="0" xfId="0" applyFont="1" applyFill="1"/>
    <xf numFmtId="0" fontId="11" fillId="2" borderId="0" xfId="0" applyFont="1" applyFill="1" applyAlignment="1">
      <alignment horizontal="left"/>
    </xf>
    <xf numFmtId="0" fontId="21" fillId="2" borderId="0" xfId="0" applyFont="1" applyFill="1" applyAlignment="1">
      <alignment horizontal="left"/>
    </xf>
    <xf numFmtId="9" fontId="21" fillId="2" borderId="0" xfId="3" applyFont="1" applyFill="1" applyBorder="1"/>
    <xf numFmtId="9" fontId="3" fillId="2" borderId="0" xfId="3" applyFont="1" applyFill="1" applyBorder="1"/>
    <xf numFmtId="9" fontId="13" fillId="2" borderId="0" xfId="3" applyFont="1" applyFill="1" applyBorder="1" applyAlignment="1">
      <alignment horizontal="left"/>
    </xf>
    <xf numFmtId="9" fontId="3" fillId="2" borderId="0" xfId="3" applyFont="1" applyFill="1" applyBorder="1" applyAlignment="1"/>
    <xf numFmtId="9" fontId="1" fillId="2" borderId="0" xfId="3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20" fillId="2" borderId="0" xfId="3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9" fontId="20" fillId="2" borderId="5" xfId="3" applyFont="1" applyFill="1" applyBorder="1" applyAlignment="1">
      <alignment horizontal="center" vertical="center"/>
    </xf>
    <xf numFmtId="173" fontId="5" fillId="2" borderId="10" xfId="0" applyNumberFormat="1" applyFont="1" applyFill="1" applyBorder="1" applyAlignment="1">
      <alignment horizontal="center" vertical="center" wrapText="1"/>
    </xf>
    <xf numFmtId="173" fontId="5" fillId="2" borderId="5" xfId="0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9" fontId="12" fillId="2" borderId="0" xfId="3" applyFont="1" applyFill="1" applyBorder="1" applyAlignment="1">
      <alignment horizontal="left" wrapText="1"/>
    </xf>
    <xf numFmtId="9" fontId="12" fillId="2" borderId="0" xfId="3" applyFont="1" applyFill="1" applyBorder="1" applyAlignment="1">
      <alignment wrapText="1"/>
    </xf>
    <xf numFmtId="9" fontId="12" fillId="2" borderId="0" xfId="3" applyFont="1" applyFill="1" applyBorder="1"/>
    <xf numFmtId="0" fontId="12" fillId="2" borderId="0" xfId="0" applyFont="1" applyFill="1"/>
    <xf numFmtId="0" fontId="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10" fontId="20" fillId="2" borderId="0" xfId="3" applyNumberFormat="1" applyFont="1" applyFill="1" applyBorder="1" applyAlignment="1">
      <alignment horizontal="left"/>
    </xf>
    <xf numFmtId="10" fontId="20" fillId="2" borderId="0" xfId="3" applyNumberFormat="1" applyFont="1" applyFill="1" applyBorder="1" applyAlignment="1" applyProtection="1">
      <alignment horizontal="center"/>
    </xf>
    <xf numFmtId="9" fontId="20" fillId="2" borderId="0" xfId="3" applyFont="1" applyFill="1" applyBorder="1" applyAlignment="1">
      <alignment horizontal="left"/>
    </xf>
    <xf numFmtId="10" fontId="12" fillId="2" borderId="0" xfId="3" applyNumberFormat="1" applyFont="1" applyFill="1" applyBorder="1" applyAlignment="1" applyProtection="1">
      <alignment horizontal="center" wrapText="1"/>
    </xf>
    <xf numFmtId="9" fontId="12" fillId="2" borderId="0" xfId="3" applyFont="1" applyFill="1" applyBorder="1" applyAlignment="1">
      <alignment horizontal="left"/>
    </xf>
    <xf numFmtId="10" fontId="12" fillId="2" borderId="0" xfId="3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 wrapText="1"/>
      <protection locked="0"/>
    </xf>
    <xf numFmtId="10" fontId="20" fillId="2" borderId="0" xfId="3" applyNumberFormat="1" applyFont="1" applyFill="1" applyBorder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10" fontId="20" fillId="2" borderId="0" xfId="3" applyNumberFormat="1" applyFont="1" applyFill="1" applyBorder="1" applyAlignment="1" applyProtection="1">
      <alignment horizontal="left"/>
    </xf>
    <xf numFmtId="10" fontId="20" fillId="2" borderId="0" xfId="3" applyNumberFormat="1" applyFont="1" applyFill="1" applyBorder="1" applyAlignment="1" applyProtection="1">
      <alignment horizontal="center"/>
      <protection locked="0"/>
    </xf>
    <xf numFmtId="9" fontId="12" fillId="2" borderId="0" xfId="3" applyFont="1" applyFill="1" applyBorder="1" applyAlignment="1">
      <alignment horizontal="center"/>
    </xf>
    <xf numFmtId="9" fontId="20" fillId="2" borderId="0" xfId="3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0" fontId="12" fillId="2" borderId="0" xfId="3" applyNumberFormat="1" applyFont="1" applyFill="1" applyBorder="1" applyAlignment="1">
      <alignment horizontal="center"/>
    </xf>
    <xf numFmtId="9" fontId="1" fillId="2" borderId="0" xfId="3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9" fontId="3" fillId="2" borderId="0" xfId="3" applyFont="1" applyFill="1" applyBorder="1" applyAlignment="1">
      <alignment horizontal="center"/>
    </xf>
    <xf numFmtId="6" fontId="11" fillId="2" borderId="0" xfId="0" applyNumberFormat="1" applyFont="1" applyFill="1"/>
    <xf numFmtId="6" fontId="3" fillId="2" borderId="0" xfId="0" applyNumberFormat="1" applyFont="1" applyFill="1"/>
    <xf numFmtId="0" fontId="25" fillId="2" borderId="0" xfId="0" applyFont="1" applyFill="1" applyAlignment="1">
      <alignment horizontal="left"/>
    </xf>
    <xf numFmtId="0" fontId="25" fillId="2" borderId="0" xfId="0" applyFont="1" applyFill="1"/>
    <xf numFmtId="0" fontId="11" fillId="2" borderId="0" xfId="0" applyFont="1" applyFill="1"/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10" fillId="2" borderId="26" xfId="0" applyFont="1" applyFill="1" applyBorder="1"/>
    <xf numFmtId="6" fontId="20" fillId="2" borderId="26" xfId="0" applyNumberFormat="1" applyFont="1" applyFill="1" applyBorder="1"/>
    <xf numFmtId="6" fontId="1" fillId="2" borderId="25" xfId="0" applyNumberFormat="1" applyFont="1" applyFill="1" applyBorder="1"/>
    <xf numFmtId="0" fontId="5" fillId="4" borderId="26" xfId="0" applyFont="1" applyFill="1" applyBorder="1"/>
    <xf numFmtId="6" fontId="20" fillId="4" borderId="34" xfId="0" applyNumberFormat="1" applyFont="1" applyFill="1" applyBorder="1"/>
    <xf numFmtId="6" fontId="5" fillId="4" borderId="35" xfId="0" applyNumberFormat="1" applyFont="1" applyFill="1" applyBorder="1"/>
    <xf numFmtId="0" fontId="26" fillId="0" borderId="0" xfId="0" applyFont="1" applyAlignment="1">
      <alignment horizontal="center"/>
    </xf>
    <xf numFmtId="0" fontId="5" fillId="2" borderId="26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10" fontId="3" fillId="2" borderId="0" xfId="3" applyNumberFormat="1" applyFont="1" applyFill="1" applyBorder="1"/>
    <xf numFmtId="6" fontId="20" fillId="2" borderId="39" xfId="0" applyNumberFormat="1" applyFont="1" applyFill="1" applyBorder="1"/>
    <xf numFmtId="6" fontId="1" fillId="2" borderId="40" xfId="0" applyNumberFormat="1" applyFont="1" applyFill="1" applyBorder="1"/>
    <xf numFmtId="0" fontId="3" fillId="2" borderId="17" xfId="0" applyFont="1" applyFill="1" applyBorder="1"/>
    <xf numFmtId="6" fontId="20" fillId="4" borderId="41" xfId="0" applyNumberFormat="1" applyFont="1" applyFill="1" applyBorder="1"/>
    <xf numFmtId="6" fontId="5" fillId="4" borderId="42" xfId="0" applyNumberFormat="1" applyFont="1" applyFill="1" applyBorder="1"/>
    <xf numFmtId="6" fontId="1" fillId="2" borderId="25" xfId="1" applyNumberFormat="1" applyFont="1" applyFill="1" applyBorder="1"/>
    <xf numFmtId="6" fontId="20" fillId="2" borderId="40" xfId="0" applyNumberFormat="1" applyFont="1" applyFill="1" applyBorder="1"/>
    <xf numFmtId="6" fontId="20" fillId="2" borderId="42" xfId="0" applyNumberFormat="1" applyFont="1" applyFill="1" applyBorder="1"/>
    <xf numFmtId="6" fontId="5" fillId="2" borderId="42" xfId="0" applyNumberFormat="1" applyFont="1" applyFill="1" applyBorder="1"/>
    <xf numFmtId="9" fontId="20" fillId="2" borderId="26" xfId="3" applyFont="1" applyFill="1" applyBorder="1"/>
    <xf numFmtId="9" fontId="1" fillId="2" borderId="25" xfId="3" applyFont="1" applyFill="1" applyBorder="1"/>
    <xf numFmtId="9" fontId="1" fillId="11" borderId="25" xfId="3" applyFont="1" applyFill="1" applyBorder="1"/>
    <xf numFmtId="167" fontId="20" fillId="2" borderId="26" xfId="2" applyNumberFormat="1" applyFont="1" applyFill="1" applyBorder="1"/>
    <xf numFmtId="167" fontId="1" fillId="2" borderId="25" xfId="0" applyNumberFormat="1" applyFont="1" applyFill="1" applyBorder="1"/>
    <xf numFmtId="174" fontId="1" fillId="2" borderId="25" xfId="0" applyNumberFormat="1" applyFont="1" applyFill="1" applyBorder="1"/>
    <xf numFmtId="168" fontId="3" fillId="2" borderId="0" xfId="3" applyNumberFormat="1" applyFont="1" applyFill="1" applyBorder="1"/>
    <xf numFmtId="169" fontId="20" fillId="2" borderId="26" xfId="1" applyNumberFormat="1" applyFont="1" applyFill="1" applyBorder="1"/>
    <xf numFmtId="169" fontId="1" fillId="2" borderId="25" xfId="1" applyNumberFormat="1" applyFont="1" applyFill="1" applyBorder="1"/>
    <xf numFmtId="169" fontId="20" fillId="2" borderId="40" xfId="1" applyNumberFormat="1" applyFont="1" applyFill="1" applyBorder="1"/>
    <xf numFmtId="169" fontId="1" fillId="2" borderId="40" xfId="1" applyNumberFormat="1" applyFont="1" applyFill="1" applyBorder="1"/>
    <xf numFmtId="0" fontId="1" fillId="2" borderId="40" xfId="0" applyFont="1" applyFill="1" applyBorder="1"/>
    <xf numFmtId="0" fontId="1" fillId="12" borderId="26" xfId="0" applyFont="1" applyFill="1" applyBorder="1"/>
    <xf numFmtId="167" fontId="20" fillId="12" borderId="40" xfId="2" applyNumberFormat="1" applyFont="1" applyFill="1" applyBorder="1"/>
    <xf numFmtId="8" fontId="1" fillId="12" borderId="40" xfId="0" applyNumberFormat="1" applyFont="1" applyFill="1" applyBorder="1"/>
    <xf numFmtId="6" fontId="5" fillId="2" borderId="25" xfId="0" applyNumberFormat="1" applyFont="1" applyFill="1" applyBorder="1"/>
    <xf numFmtId="2" fontId="11" fillId="2" borderId="0" xfId="0" applyNumberFormat="1" applyFont="1" applyFill="1"/>
    <xf numFmtId="175" fontId="11" fillId="2" borderId="0" xfId="0" applyNumberFormat="1" applyFont="1" applyFill="1"/>
    <xf numFmtId="8" fontId="3" fillId="2" borderId="0" xfId="0" applyNumberFormat="1" applyFont="1" applyFill="1"/>
    <xf numFmtId="176" fontId="3" fillId="2" borderId="0" xfId="0" applyNumberFormat="1" applyFont="1" applyFill="1"/>
    <xf numFmtId="0" fontId="3" fillId="5" borderId="0" xfId="0" applyFont="1" applyFill="1" applyAlignment="1">
      <alignment horizontal="center" vertical="center"/>
    </xf>
    <xf numFmtId="0" fontId="3" fillId="0" borderId="0" xfId="0" applyFont="1"/>
    <xf numFmtId="0" fontId="11" fillId="0" borderId="0" xfId="0" applyFont="1"/>
    <xf numFmtId="0" fontId="3" fillId="2" borderId="0" xfId="0" applyFont="1" applyFill="1" applyAlignment="1">
      <alignment vertical="center"/>
    </xf>
    <xf numFmtId="173" fontId="5" fillId="2" borderId="15" xfId="0" applyNumberFormat="1" applyFont="1" applyFill="1" applyBorder="1" applyAlignment="1">
      <alignment horizontal="center" vertical="center"/>
    </xf>
    <xf numFmtId="173" fontId="13" fillId="2" borderId="29" xfId="0" applyNumberFormat="1" applyFont="1" applyFill="1" applyBorder="1" applyAlignment="1">
      <alignment horizontal="center"/>
    </xf>
    <xf numFmtId="173" fontId="13" fillId="2" borderId="29" xfId="0" applyNumberFormat="1" applyFont="1" applyFill="1" applyBorder="1" applyAlignment="1">
      <alignment horizontal="center" wrapText="1"/>
    </xf>
    <xf numFmtId="0" fontId="5" fillId="2" borderId="43" xfId="0" applyFont="1" applyFill="1" applyBorder="1" applyAlignment="1">
      <alignment horizontal="center"/>
    </xf>
    <xf numFmtId="173" fontId="1" fillId="5" borderId="11" xfId="0" applyNumberFormat="1" applyFont="1" applyFill="1" applyBorder="1" applyAlignment="1" applyProtection="1">
      <alignment horizontal="center" wrapText="1"/>
      <protection locked="0"/>
    </xf>
    <xf numFmtId="173" fontId="5" fillId="2" borderId="15" xfId="0" applyNumberFormat="1" applyFont="1" applyFill="1" applyBorder="1" applyAlignment="1">
      <alignment horizontal="center" vertical="center" wrapText="1"/>
    </xf>
    <xf numFmtId="173" fontId="3" fillId="2" borderId="29" xfId="0" applyNumberFormat="1" applyFont="1" applyFill="1" applyBorder="1" applyAlignment="1" applyProtection="1">
      <alignment horizontal="center"/>
      <protection locked="0"/>
    </xf>
    <xf numFmtId="173" fontId="3" fillId="2" borderId="29" xfId="0" applyNumberFormat="1" applyFont="1" applyFill="1" applyBorder="1" applyAlignment="1" applyProtection="1">
      <alignment horizontal="center" wrapText="1"/>
      <protection locked="0"/>
    </xf>
    <xf numFmtId="173" fontId="1" fillId="5" borderId="4" xfId="0" applyNumberFormat="1" applyFont="1" applyFill="1" applyBorder="1" applyAlignment="1" applyProtection="1">
      <alignment horizontal="center"/>
      <protection locked="0"/>
    </xf>
    <xf numFmtId="173" fontId="1" fillId="5" borderId="6" xfId="0" applyNumberFormat="1" applyFont="1" applyFill="1" applyBorder="1" applyAlignment="1" applyProtection="1">
      <alignment horizontal="center"/>
      <protection locked="0"/>
    </xf>
    <xf numFmtId="169" fontId="1" fillId="8" borderId="44" xfId="0" applyNumberFormat="1" applyFont="1" applyFill="1" applyBorder="1" applyAlignment="1" applyProtection="1">
      <alignment horizontal="center" wrapText="1"/>
      <protection locked="0"/>
    </xf>
    <xf numFmtId="173" fontId="1" fillId="8" borderId="6" xfId="0" applyNumberFormat="1" applyFont="1" applyFill="1" applyBorder="1" applyAlignment="1" applyProtection="1">
      <alignment horizontal="center"/>
      <protection locked="0"/>
    </xf>
    <xf numFmtId="173" fontId="3" fillId="2" borderId="29" xfId="0" applyNumberFormat="1" applyFont="1" applyFill="1" applyBorder="1" applyAlignment="1">
      <alignment horizontal="center"/>
    </xf>
    <xf numFmtId="173" fontId="3" fillId="2" borderId="26" xfId="0" applyNumberFormat="1" applyFont="1" applyFill="1" applyBorder="1" applyAlignment="1">
      <alignment horizontal="center"/>
    </xf>
    <xf numFmtId="173" fontId="1" fillId="5" borderId="7" xfId="0" applyNumberFormat="1" applyFont="1" applyFill="1" applyBorder="1" applyAlignment="1" applyProtection="1">
      <alignment horizontal="center" wrapText="1"/>
      <protection locked="0"/>
    </xf>
    <xf numFmtId="173" fontId="1" fillId="5" borderId="9" xfId="0" applyNumberFormat="1" applyFont="1" applyFill="1" applyBorder="1" applyAlignment="1" applyProtection="1">
      <alignment horizontal="center"/>
      <protection locked="0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6" fontId="5" fillId="2" borderId="4" xfId="1" applyNumberFormat="1" applyFont="1" applyFill="1" applyBorder="1" applyAlignment="1">
      <alignment horizontal="left" vertical="center" wrapText="1"/>
    </xf>
    <xf numFmtId="6" fontId="5" fillId="2" borderId="5" xfId="1" applyNumberFormat="1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6" fontId="5" fillId="2" borderId="7" xfId="1" applyNumberFormat="1" applyFont="1" applyFill="1" applyBorder="1" applyAlignment="1">
      <alignment horizontal="left" vertical="center" wrapText="1"/>
    </xf>
    <xf numFmtId="6" fontId="5" fillId="2" borderId="8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5"/>
    </xf>
    <xf numFmtId="0" fontId="6" fillId="2" borderId="0" xfId="0" applyFont="1" applyFill="1" applyAlignment="1">
      <alignment horizontal="left" wrapText="1" indent="5"/>
    </xf>
    <xf numFmtId="164" fontId="6" fillId="2" borderId="0" xfId="0" applyNumberFormat="1" applyFont="1" applyFill="1" applyAlignment="1">
      <alignment horizontal="left" indent="5"/>
    </xf>
    <xf numFmtId="6" fontId="5" fillId="2" borderId="1" xfId="1" applyNumberFormat="1" applyFont="1" applyFill="1" applyBorder="1" applyAlignment="1">
      <alignment horizontal="left" vertical="center"/>
    </xf>
    <xf numFmtId="6" fontId="5" fillId="2" borderId="2" xfId="1" applyNumberFormat="1" applyFont="1" applyFill="1" applyBorder="1" applyAlignment="1">
      <alignment horizontal="left" vertical="center"/>
    </xf>
    <xf numFmtId="173" fontId="5" fillId="2" borderId="5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left"/>
    </xf>
    <xf numFmtId="173" fontId="5" fillId="2" borderId="27" xfId="0" applyNumberFormat="1" applyFont="1" applyFill="1" applyBorder="1" applyAlignment="1">
      <alignment horizontal="center"/>
    </xf>
    <xf numFmtId="173" fontId="5" fillId="2" borderId="28" xfId="0" applyNumberFormat="1" applyFont="1" applyFill="1" applyBorder="1" applyAlignment="1">
      <alignment horizontal="center"/>
    </xf>
    <xf numFmtId="173" fontId="22" fillId="2" borderId="5" xfId="0" applyNumberFormat="1" applyFont="1" applyFill="1" applyBorder="1" applyAlignment="1">
      <alignment horizontal="center"/>
    </xf>
    <xf numFmtId="173" fontId="5" fillId="2" borderId="5" xfId="0" applyNumberFormat="1" applyFont="1" applyFill="1" applyBorder="1" applyAlignment="1">
      <alignment horizontal="center" wrapText="1"/>
    </xf>
    <xf numFmtId="0" fontId="4" fillId="2" borderId="0" xfId="0" applyFont="1" applyFill="1" applyAlignment="1">
      <alignment horizontal="left" indent="10"/>
    </xf>
    <xf numFmtId="0" fontId="6" fillId="2" borderId="0" xfId="0" applyFont="1" applyFill="1" applyAlignment="1">
      <alignment horizontal="left" wrapText="1" indent="10"/>
    </xf>
    <xf numFmtId="164" fontId="6" fillId="2" borderId="0" xfId="0" applyNumberFormat="1" applyFont="1" applyFill="1" applyAlignment="1">
      <alignment horizontal="left" indent="10"/>
    </xf>
    <xf numFmtId="173" fontId="20" fillId="2" borderId="5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0" borderId="26" xfId="0" applyFont="1" applyFill="1" applyBorder="1" applyAlignment="1">
      <alignment horizontal="center"/>
    </xf>
    <xf numFmtId="6" fontId="11" fillId="2" borderId="0" xfId="0" applyNumberFormat="1" applyFont="1" applyFill="1" applyAlignment="1">
      <alignment horizontal="center"/>
    </xf>
    <xf numFmtId="0" fontId="5" fillId="6" borderId="36" xfId="0" applyFont="1" applyFill="1" applyBorder="1" applyAlignment="1">
      <alignment horizontal="center" vertical="center"/>
    </xf>
    <xf numFmtId="0" fontId="5" fillId="10" borderId="37" xfId="0" applyFont="1" applyFill="1" applyBorder="1" applyAlignment="1">
      <alignment horizontal="center" vertical="center"/>
    </xf>
    <xf numFmtId="0" fontId="5" fillId="10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424</xdr:row>
      <xdr:rowOff>19050</xdr:rowOff>
    </xdr:from>
    <xdr:to>
      <xdr:col>5</xdr:col>
      <xdr:colOff>542925</xdr:colOff>
      <xdr:row>424</xdr:row>
      <xdr:rowOff>142875</xdr:rowOff>
    </xdr:to>
    <xdr:sp macro="" textlink="">
      <xdr:nvSpPr>
        <xdr:cNvPr id="2" name="Line 43">
          <a:extLst>
            <a:ext uri="{FF2B5EF4-FFF2-40B4-BE49-F238E27FC236}">
              <a16:creationId xmlns:a16="http://schemas.microsoft.com/office/drawing/2014/main" id="{6D6DBDDD-1094-45E1-B03A-2533C56AD921}"/>
            </a:ext>
          </a:extLst>
        </xdr:cNvPr>
        <xdr:cNvSpPr>
          <a:spLocks noChangeShapeType="1"/>
        </xdr:cNvSpPr>
      </xdr:nvSpPr>
      <xdr:spPr bwMode="auto">
        <a:xfrm flipV="1">
          <a:off x="6534150" y="123634500"/>
          <a:ext cx="0" cy="1238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38100</xdr:colOff>
      <xdr:row>0</xdr:row>
      <xdr:rowOff>12700</xdr:rowOff>
    </xdr:from>
    <xdr:to>
      <xdr:col>6</xdr:col>
      <xdr:colOff>1304925</xdr:colOff>
      <xdr:row>6</xdr:row>
      <xdr:rowOff>209550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DAB0C30-1440-4586-80AF-3A225D5CC68A}"/>
            </a:ext>
          </a:extLst>
        </xdr:cNvPr>
        <xdr:cNvGrpSpPr/>
      </xdr:nvGrpSpPr>
      <xdr:grpSpPr>
        <a:xfrm>
          <a:off x="38100" y="12700"/>
          <a:ext cx="8705850" cy="1644650"/>
          <a:chOff x="9524" y="19051"/>
          <a:chExt cx="8537711" cy="192404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A99AB39-880F-49AC-A05A-723B162739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4D22236-A348-4EE6-84A5-EC35EFCCF10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AAEB3E4B-1D7C-41EA-A7B2-4592B7C01296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6</xdr:row>
      <xdr:rowOff>85725</xdr:rowOff>
    </xdr:from>
    <xdr:to>
      <xdr:col>2</xdr:col>
      <xdr:colOff>1009650</xdr:colOff>
      <xdr:row>10</xdr:row>
      <xdr:rowOff>76200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8CD4D571-ED3C-4991-8B1D-F2480007CB41}"/>
            </a:ext>
          </a:extLst>
        </xdr:cNvPr>
        <xdr:cNvGrpSpPr>
          <a:grpSpLocks/>
        </xdr:cNvGrpSpPr>
      </xdr:nvGrpSpPr>
      <xdr:grpSpPr bwMode="auto">
        <a:xfrm>
          <a:off x="28575" y="2657475"/>
          <a:ext cx="3400425" cy="581025"/>
          <a:chOff x="11" y="147"/>
          <a:chExt cx="521" cy="83"/>
        </a:xfrm>
      </xdr:grpSpPr>
      <xdr:sp macro="" textlink="">
        <xdr:nvSpPr>
          <xdr:cNvPr id="3" name="AutoShape 10">
            <a:extLst>
              <a:ext uri="{FF2B5EF4-FFF2-40B4-BE49-F238E27FC236}">
                <a16:creationId xmlns:a16="http://schemas.microsoft.com/office/drawing/2014/main" id="{FEC17D3F-1A3D-44C2-8242-C4A3DF9E27BC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1">
            <a:extLst>
              <a:ext uri="{FF2B5EF4-FFF2-40B4-BE49-F238E27FC236}">
                <a16:creationId xmlns:a16="http://schemas.microsoft.com/office/drawing/2014/main" id="{715A36C6-D72E-422B-9041-2D118103CC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This is an input sheet for demand allocators.</a:t>
            </a: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28</xdr:col>
      <xdr:colOff>475420</xdr:colOff>
      <xdr:row>2</xdr:row>
      <xdr:rowOff>781049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AB44944-E6BE-4867-B70C-81210D8A2EF3}"/>
            </a:ext>
          </a:extLst>
        </xdr:cNvPr>
        <xdr:cNvGrpSpPr/>
      </xdr:nvGrpSpPr>
      <xdr:grpSpPr>
        <a:xfrm>
          <a:off x="0" y="0"/>
          <a:ext cx="8847895" cy="1924049"/>
          <a:chOff x="9524" y="19051"/>
          <a:chExt cx="8537711" cy="192404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615B986-1883-4EC9-9872-99FD9A4DB8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435AB61-9CF5-4335-AFC6-8F5A3869F67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7B357F84-F224-4F87-BD63-933314512499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38100</xdr:rowOff>
    </xdr:from>
    <xdr:to>
      <xdr:col>2</xdr:col>
      <xdr:colOff>161925</xdr:colOff>
      <xdr:row>10</xdr:row>
      <xdr:rowOff>85725</xdr:rowOff>
    </xdr:to>
    <xdr:grpSp>
      <xdr:nvGrpSpPr>
        <xdr:cNvPr id="2" name="Group 11">
          <a:extLst>
            <a:ext uri="{FF2B5EF4-FFF2-40B4-BE49-F238E27FC236}">
              <a16:creationId xmlns:a16="http://schemas.microsoft.com/office/drawing/2014/main" id="{EFC7EC9B-659B-4CC2-8203-28C90F92EE5C}"/>
            </a:ext>
          </a:extLst>
        </xdr:cNvPr>
        <xdr:cNvGrpSpPr>
          <a:grpSpLocks/>
        </xdr:cNvGrpSpPr>
      </xdr:nvGrpSpPr>
      <xdr:grpSpPr bwMode="auto">
        <a:xfrm>
          <a:off x="38100" y="2619375"/>
          <a:ext cx="3105150" cy="685800"/>
          <a:chOff x="11" y="147"/>
          <a:chExt cx="521" cy="83"/>
        </a:xfrm>
      </xdr:grpSpPr>
      <xdr:sp macro="" textlink="">
        <xdr:nvSpPr>
          <xdr:cNvPr id="3" name="AutoShape 12">
            <a:extLst>
              <a:ext uri="{FF2B5EF4-FFF2-40B4-BE49-F238E27FC236}">
                <a16:creationId xmlns:a16="http://schemas.microsoft.com/office/drawing/2014/main" id="{443FE865-64A9-4A11-B755-EAC35F123A9B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3">
            <a:extLst>
              <a:ext uri="{FF2B5EF4-FFF2-40B4-BE49-F238E27FC236}">
                <a16:creationId xmlns:a16="http://schemas.microsoft.com/office/drawing/2014/main" id="{3869D39D-77DA-4813-951B-C603280CC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0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details how allocators are derived.</a:t>
            </a: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absolute">
    <xdr:from>
      <xdr:col>0</xdr:col>
      <xdr:colOff>47625</xdr:colOff>
      <xdr:row>0</xdr:row>
      <xdr:rowOff>38100</xdr:rowOff>
    </xdr:from>
    <xdr:to>
      <xdr:col>30</xdr:col>
      <xdr:colOff>380170</xdr:colOff>
      <xdr:row>2</xdr:row>
      <xdr:rowOff>504824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51EA6725-C3C4-4E3E-AB85-19EA02BE1417}"/>
            </a:ext>
          </a:extLst>
        </xdr:cNvPr>
        <xdr:cNvGrpSpPr/>
      </xdr:nvGrpSpPr>
      <xdr:grpSpPr>
        <a:xfrm>
          <a:off x="47625" y="38100"/>
          <a:ext cx="8857420" cy="1924049"/>
          <a:chOff x="9524" y="19051"/>
          <a:chExt cx="8537711" cy="192404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0954688-2D5F-4F87-A43B-5F23989C16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BCCC883-9948-466D-A4D2-A1C35B124E2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164C7533-7B88-4A7E-8191-5B6E7177A5BD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47625</xdr:rowOff>
    </xdr:from>
    <xdr:to>
      <xdr:col>2</xdr:col>
      <xdr:colOff>762000</xdr:colOff>
      <xdr:row>9</xdr:row>
      <xdr:rowOff>0</xdr:rowOff>
    </xdr:to>
    <xdr:grpSp>
      <xdr:nvGrpSpPr>
        <xdr:cNvPr id="2" name="Group 13">
          <a:extLst>
            <a:ext uri="{FF2B5EF4-FFF2-40B4-BE49-F238E27FC236}">
              <a16:creationId xmlns:a16="http://schemas.microsoft.com/office/drawing/2014/main" id="{3B0407CD-0A77-4C59-B2D2-B2B43A538DF0}"/>
            </a:ext>
          </a:extLst>
        </xdr:cNvPr>
        <xdr:cNvGrpSpPr>
          <a:grpSpLocks/>
        </xdr:cNvGrpSpPr>
      </xdr:nvGrpSpPr>
      <xdr:grpSpPr bwMode="auto">
        <a:xfrm>
          <a:off x="104775" y="2686050"/>
          <a:ext cx="4591050" cy="400050"/>
          <a:chOff x="11" y="147"/>
          <a:chExt cx="521" cy="83"/>
        </a:xfrm>
      </xdr:grpSpPr>
      <xdr:sp macro="" textlink="">
        <xdr:nvSpPr>
          <xdr:cNvPr id="3" name="AutoShape 14">
            <a:extLst>
              <a:ext uri="{FF2B5EF4-FFF2-40B4-BE49-F238E27FC236}">
                <a16:creationId xmlns:a16="http://schemas.microsoft.com/office/drawing/2014/main" id="{122E494C-5EFE-4512-AFDF-9E6FD2E843EC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5">
            <a:extLst>
              <a:ext uri="{FF2B5EF4-FFF2-40B4-BE49-F238E27FC236}">
                <a16:creationId xmlns:a16="http://schemas.microsoft.com/office/drawing/2014/main" id="{0381ADB9-F8A7-4CBF-AC18-B1B3C03E12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Class Revenue, Cost Analysis, and Return on Rate Base</a:t>
            </a:r>
          </a:p>
        </xdr:txBody>
      </xdr:sp>
    </xdr:grpSp>
    <xdr:clientData/>
  </xdr:twoCellAnchor>
  <xdr:twoCellAnchor editAs="absolute">
    <xdr:from>
      <xdr:col>0</xdr:col>
      <xdr:colOff>19050</xdr:colOff>
      <xdr:row>0</xdr:row>
      <xdr:rowOff>9525</xdr:rowOff>
    </xdr:from>
    <xdr:to>
      <xdr:col>26</xdr:col>
      <xdr:colOff>523045</xdr:colOff>
      <xdr:row>2</xdr:row>
      <xdr:rowOff>790574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ADD7212-1EC5-4862-BB1F-C1A39C1A708A}"/>
            </a:ext>
          </a:extLst>
        </xdr:cNvPr>
        <xdr:cNvGrpSpPr/>
      </xdr:nvGrpSpPr>
      <xdr:grpSpPr>
        <a:xfrm>
          <a:off x="19050" y="9525"/>
          <a:ext cx="8876470" cy="1924049"/>
          <a:chOff x="9524" y="19051"/>
          <a:chExt cx="8537711" cy="192404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BF5A233-323E-4A94-8D6F-2892157356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C8C854E-B055-41D4-B81F-156B92A2EB7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D1F61E50-5AD6-473D-9ACE-C7DF2AE27FF9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6</xdr:row>
      <xdr:rowOff>85725</xdr:rowOff>
    </xdr:from>
    <xdr:to>
      <xdr:col>2</xdr:col>
      <xdr:colOff>1009650</xdr:colOff>
      <xdr:row>10</xdr:row>
      <xdr:rowOff>76200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62FBBCB6-6561-4351-8902-43F7597FE483}"/>
            </a:ext>
          </a:extLst>
        </xdr:cNvPr>
        <xdr:cNvGrpSpPr>
          <a:grpSpLocks/>
        </xdr:cNvGrpSpPr>
      </xdr:nvGrpSpPr>
      <xdr:grpSpPr bwMode="auto">
        <a:xfrm>
          <a:off x="28575" y="2657475"/>
          <a:ext cx="3400425" cy="581025"/>
          <a:chOff x="11" y="147"/>
          <a:chExt cx="521" cy="83"/>
        </a:xfrm>
      </xdr:grpSpPr>
      <xdr:sp macro="" textlink="">
        <xdr:nvSpPr>
          <xdr:cNvPr id="3" name="AutoShape 10">
            <a:extLst>
              <a:ext uri="{FF2B5EF4-FFF2-40B4-BE49-F238E27FC236}">
                <a16:creationId xmlns:a16="http://schemas.microsoft.com/office/drawing/2014/main" id="{0C4FAEA3-D0A9-4A77-9406-82BDBC42D34F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1">
            <a:extLst>
              <a:ext uri="{FF2B5EF4-FFF2-40B4-BE49-F238E27FC236}">
                <a16:creationId xmlns:a16="http://schemas.microsoft.com/office/drawing/2014/main" id="{B7674717-BEB9-4D87-B820-E476830794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This is an input sheet for demand allocators.</a:t>
            </a: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28</xdr:col>
      <xdr:colOff>475420</xdr:colOff>
      <xdr:row>2</xdr:row>
      <xdr:rowOff>781049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CF5F22A-CFD3-49B7-AE80-BFD1214FAEB5}"/>
            </a:ext>
          </a:extLst>
        </xdr:cNvPr>
        <xdr:cNvGrpSpPr/>
      </xdr:nvGrpSpPr>
      <xdr:grpSpPr>
        <a:xfrm>
          <a:off x="0" y="0"/>
          <a:ext cx="8847895" cy="1924049"/>
          <a:chOff x="9524" y="19051"/>
          <a:chExt cx="8537711" cy="192404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AF97308D-EF3C-4FB3-8F6E-34C6660E78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E736EA3-374C-434B-ACA4-C695CC4A85E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ED769837-521F-4D6B-BB58-C62F5833AD9D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38100</xdr:rowOff>
    </xdr:from>
    <xdr:to>
      <xdr:col>2</xdr:col>
      <xdr:colOff>161925</xdr:colOff>
      <xdr:row>10</xdr:row>
      <xdr:rowOff>85725</xdr:rowOff>
    </xdr:to>
    <xdr:grpSp>
      <xdr:nvGrpSpPr>
        <xdr:cNvPr id="2" name="Group 11">
          <a:extLst>
            <a:ext uri="{FF2B5EF4-FFF2-40B4-BE49-F238E27FC236}">
              <a16:creationId xmlns:a16="http://schemas.microsoft.com/office/drawing/2014/main" id="{BF9B5680-BADA-44AA-9C39-68311BE7037E}"/>
            </a:ext>
          </a:extLst>
        </xdr:cNvPr>
        <xdr:cNvGrpSpPr>
          <a:grpSpLocks/>
        </xdr:cNvGrpSpPr>
      </xdr:nvGrpSpPr>
      <xdr:grpSpPr bwMode="auto">
        <a:xfrm>
          <a:off x="38100" y="2619375"/>
          <a:ext cx="3105150" cy="685800"/>
          <a:chOff x="11" y="147"/>
          <a:chExt cx="521" cy="83"/>
        </a:xfrm>
      </xdr:grpSpPr>
      <xdr:sp macro="" textlink="">
        <xdr:nvSpPr>
          <xdr:cNvPr id="3" name="AutoShape 12">
            <a:extLst>
              <a:ext uri="{FF2B5EF4-FFF2-40B4-BE49-F238E27FC236}">
                <a16:creationId xmlns:a16="http://schemas.microsoft.com/office/drawing/2014/main" id="{70C13367-21BC-4781-B01C-3320BC8A8F02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3">
            <a:extLst>
              <a:ext uri="{FF2B5EF4-FFF2-40B4-BE49-F238E27FC236}">
                <a16:creationId xmlns:a16="http://schemas.microsoft.com/office/drawing/2014/main" id="{55813DBD-6266-4030-99AA-5A663F5E2C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0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details how allocators are derived.</a:t>
            </a: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absolute">
    <xdr:from>
      <xdr:col>0</xdr:col>
      <xdr:colOff>47625</xdr:colOff>
      <xdr:row>0</xdr:row>
      <xdr:rowOff>38100</xdr:rowOff>
    </xdr:from>
    <xdr:to>
      <xdr:col>30</xdr:col>
      <xdr:colOff>380170</xdr:colOff>
      <xdr:row>2</xdr:row>
      <xdr:rowOff>504824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18C088A5-2B75-4B44-9F5A-30C3701F4F9F}"/>
            </a:ext>
          </a:extLst>
        </xdr:cNvPr>
        <xdr:cNvGrpSpPr/>
      </xdr:nvGrpSpPr>
      <xdr:grpSpPr>
        <a:xfrm>
          <a:off x="47625" y="38100"/>
          <a:ext cx="8857420" cy="1924049"/>
          <a:chOff x="9524" y="19051"/>
          <a:chExt cx="8537711" cy="192404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62D1839-93A6-49E7-A0CC-F0BB503E16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BA0A527C-9986-4E6C-8F7E-8CA9AE8FE7A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E512C271-6115-43D5-B2F2-6B6D015B0CED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47625</xdr:rowOff>
    </xdr:from>
    <xdr:to>
      <xdr:col>2</xdr:col>
      <xdr:colOff>762000</xdr:colOff>
      <xdr:row>9</xdr:row>
      <xdr:rowOff>0</xdr:rowOff>
    </xdr:to>
    <xdr:grpSp>
      <xdr:nvGrpSpPr>
        <xdr:cNvPr id="2" name="Group 13">
          <a:extLst>
            <a:ext uri="{FF2B5EF4-FFF2-40B4-BE49-F238E27FC236}">
              <a16:creationId xmlns:a16="http://schemas.microsoft.com/office/drawing/2014/main" id="{10F67377-453B-4571-8266-2B68EFF140CD}"/>
            </a:ext>
          </a:extLst>
        </xdr:cNvPr>
        <xdr:cNvGrpSpPr>
          <a:grpSpLocks/>
        </xdr:cNvGrpSpPr>
      </xdr:nvGrpSpPr>
      <xdr:grpSpPr bwMode="auto">
        <a:xfrm>
          <a:off x="104775" y="2686050"/>
          <a:ext cx="4591050" cy="400050"/>
          <a:chOff x="11" y="147"/>
          <a:chExt cx="521" cy="83"/>
        </a:xfrm>
      </xdr:grpSpPr>
      <xdr:sp macro="" textlink="">
        <xdr:nvSpPr>
          <xdr:cNvPr id="3" name="AutoShape 14">
            <a:extLst>
              <a:ext uri="{FF2B5EF4-FFF2-40B4-BE49-F238E27FC236}">
                <a16:creationId xmlns:a16="http://schemas.microsoft.com/office/drawing/2014/main" id="{E6870ACA-B804-456F-A6BF-1ED400FDE887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5">
            <a:extLst>
              <a:ext uri="{FF2B5EF4-FFF2-40B4-BE49-F238E27FC236}">
                <a16:creationId xmlns:a16="http://schemas.microsoft.com/office/drawing/2014/main" id="{49043C2D-572C-4F34-92DB-1E689DAF4D2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Class Revenue, Cost Analysis, and Return on Rate Base</a:t>
            </a:r>
          </a:p>
        </xdr:txBody>
      </xdr:sp>
    </xdr:grpSp>
    <xdr:clientData/>
  </xdr:twoCellAnchor>
  <xdr:twoCellAnchor editAs="absolute">
    <xdr:from>
      <xdr:col>0</xdr:col>
      <xdr:colOff>19050</xdr:colOff>
      <xdr:row>0</xdr:row>
      <xdr:rowOff>9525</xdr:rowOff>
    </xdr:from>
    <xdr:to>
      <xdr:col>26</xdr:col>
      <xdr:colOff>523045</xdr:colOff>
      <xdr:row>2</xdr:row>
      <xdr:rowOff>790574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17328FA8-4C72-4BA8-B133-3A8A5A5EA895}"/>
            </a:ext>
          </a:extLst>
        </xdr:cNvPr>
        <xdr:cNvGrpSpPr/>
      </xdr:nvGrpSpPr>
      <xdr:grpSpPr>
        <a:xfrm>
          <a:off x="19050" y="9525"/>
          <a:ext cx="8876470" cy="1924049"/>
          <a:chOff x="9524" y="19051"/>
          <a:chExt cx="8537711" cy="192404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11BA03D-287D-4554-BDF4-7978DA2BA4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6040C003-8DF3-4B22-B622-013674527E1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B0C856EF-2C2C-4C4C-AAFC-8F011AA6B411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424</xdr:row>
      <xdr:rowOff>19050</xdr:rowOff>
    </xdr:from>
    <xdr:to>
      <xdr:col>5</xdr:col>
      <xdr:colOff>542925</xdr:colOff>
      <xdr:row>424</xdr:row>
      <xdr:rowOff>142875</xdr:rowOff>
    </xdr:to>
    <xdr:sp macro="" textlink="">
      <xdr:nvSpPr>
        <xdr:cNvPr id="2" name="Line 43">
          <a:extLst>
            <a:ext uri="{FF2B5EF4-FFF2-40B4-BE49-F238E27FC236}">
              <a16:creationId xmlns:a16="http://schemas.microsoft.com/office/drawing/2014/main" id="{7DC64225-986F-4B09-B0DC-B367F559A2EC}"/>
            </a:ext>
          </a:extLst>
        </xdr:cNvPr>
        <xdr:cNvSpPr>
          <a:spLocks noChangeShapeType="1"/>
        </xdr:cNvSpPr>
      </xdr:nvSpPr>
      <xdr:spPr bwMode="auto">
        <a:xfrm flipV="1">
          <a:off x="6534150" y="123634500"/>
          <a:ext cx="0" cy="1238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38100</xdr:colOff>
      <xdr:row>0</xdr:row>
      <xdr:rowOff>12700</xdr:rowOff>
    </xdr:from>
    <xdr:to>
      <xdr:col>6</xdr:col>
      <xdr:colOff>1304925</xdr:colOff>
      <xdr:row>6</xdr:row>
      <xdr:rowOff>209550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E694856-EC0C-4F7B-852F-E9B8635EF552}"/>
            </a:ext>
          </a:extLst>
        </xdr:cNvPr>
        <xdr:cNvGrpSpPr/>
      </xdr:nvGrpSpPr>
      <xdr:grpSpPr>
        <a:xfrm>
          <a:off x="38100" y="12700"/>
          <a:ext cx="8705850" cy="1644650"/>
          <a:chOff x="9524" y="19051"/>
          <a:chExt cx="8537711" cy="192404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28E51579-7C91-4B04-B456-ECF376ADDF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6C48CD0-1229-477E-A122-3B3703709FF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CC92BB57-75BD-44DB-ACA3-BBA27745B130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6</xdr:row>
      <xdr:rowOff>85725</xdr:rowOff>
    </xdr:from>
    <xdr:to>
      <xdr:col>2</xdr:col>
      <xdr:colOff>1009650</xdr:colOff>
      <xdr:row>10</xdr:row>
      <xdr:rowOff>76200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3523B17B-6C37-41CB-B9CD-3F14D24943E2}"/>
            </a:ext>
          </a:extLst>
        </xdr:cNvPr>
        <xdr:cNvGrpSpPr>
          <a:grpSpLocks/>
        </xdr:cNvGrpSpPr>
      </xdr:nvGrpSpPr>
      <xdr:grpSpPr bwMode="auto">
        <a:xfrm>
          <a:off x="28575" y="2657475"/>
          <a:ext cx="3400425" cy="581025"/>
          <a:chOff x="11" y="147"/>
          <a:chExt cx="521" cy="83"/>
        </a:xfrm>
      </xdr:grpSpPr>
      <xdr:sp macro="" textlink="">
        <xdr:nvSpPr>
          <xdr:cNvPr id="3" name="AutoShape 10">
            <a:extLst>
              <a:ext uri="{FF2B5EF4-FFF2-40B4-BE49-F238E27FC236}">
                <a16:creationId xmlns:a16="http://schemas.microsoft.com/office/drawing/2014/main" id="{68033E8D-3187-4AA4-AF0E-94C02C452AAD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1">
            <a:extLst>
              <a:ext uri="{FF2B5EF4-FFF2-40B4-BE49-F238E27FC236}">
                <a16:creationId xmlns:a16="http://schemas.microsoft.com/office/drawing/2014/main" id="{8C65687A-69DA-4F3B-98B6-F4E77E77E2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3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lnSpc>
                <a:spcPts val="1000"/>
              </a:lnSpc>
              <a:defRPr sz="1000"/>
            </a:pP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This is an input sheet for demand allocators.</a:t>
            </a: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lnSpc>
                <a:spcPts val="900"/>
              </a:lnSpc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absolute">
    <xdr:from>
      <xdr:col>0</xdr:col>
      <xdr:colOff>0</xdr:colOff>
      <xdr:row>0</xdr:row>
      <xdr:rowOff>0</xdr:rowOff>
    </xdr:from>
    <xdr:to>
      <xdr:col>28</xdr:col>
      <xdr:colOff>475420</xdr:colOff>
      <xdr:row>2</xdr:row>
      <xdr:rowOff>781049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30138444-C3D9-4D18-BA2A-A4A3827F3A20}"/>
            </a:ext>
          </a:extLst>
        </xdr:cNvPr>
        <xdr:cNvGrpSpPr/>
      </xdr:nvGrpSpPr>
      <xdr:grpSpPr>
        <a:xfrm>
          <a:off x="0" y="0"/>
          <a:ext cx="8847895" cy="1924049"/>
          <a:chOff x="9524" y="19051"/>
          <a:chExt cx="8537711" cy="192404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B3FE3575-A693-4D83-8E95-FA46DE9602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BC22355-401E-41DC-91E0-2B7C5E058D8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8A23BE7C-CA8E-4286-8599-5538037D459B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38100</xdr:rowOff>
    </xdr:from>
    <xdr:to>
      <xdr:col>2</xdr:col>
      <xdr:colOff>161925</xdr:colOff>
      <xdr:row>10</xdr:row>
      <xdr:rowOff>85725</xdr:rowOff>
    </xdr:to>
    <xdr:grpSp>
      <xdr:nvGrpSpPr>
        <xdr:cNvPr id="2" name="Group 11">
          <a:extLst>
            <a:ext uri="{FF2B5EF4-FFF2-40B4-BE49-F238E27FC236}">
              <a16:creationId xmlns:a16="http://schemas.microsoft.com/office/drawing/2014/main" id="{33C39D99-ED4D-4606-A894-8DB1A7550631}"/>
            </a:ext>
          </a:extLst>
        </xdr:cNvPr>
        <xdr:cNvGrpSpPr>
          <a:grpSpLocks/>
        </xdr:cNvGrpSpPr>
      </xdr:nvGrpSpPr>
      <xdr:grpSpPr bwMode="auto">
        <a:xfrm>
          <a:off x="38100" y="2619375"/>
          <a:ext cx="3105150" cy="685800"/>
          <a:chOff x="11" y="147"/>
          <a:chExt cx="521" cy="83"/>
        </a:xfrm>
      </xdr:grpSpPr>
      <xdr:sp macro="" textlink="">
        <xdr:nvSpPr>
          <xdr:cNvPr id="3" name="AutoShape 12">
            <a:extLst>
              <a:ext uri="{FF2B5EF4-FFF2-40B4-BE49-F238E27FC236}">
                <a16:creationId xmlns:a16="http://schemas.microsoft.com/office/drawing/2014/main" id="{D28EF46E-D41B-4EB9-A087-1785B84E62B2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3">
            <a:extLst>
              <a:ext uri="{FF2B5EF4-FFF2-40B4-BE49-F238E27FC236}">
                <a16:creationId xmlns:a16="http://schemas.microsoft.com/office/drawing/2014/main" id="{95DA7315-DB44-4B3F-8AE0-C7502273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0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CA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Details:</a:t>
            </a:r>
            <a:endParaRPr lang="en-CA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en-C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The worksheet below details how allocators are derived.</a:t>
            </a: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</xdr:grpSp>
    <xdr:clientData/>
  </xdr:twoCellAnchor>
  <xdr:twoCellAnchor editAs="absolute">
    <xdr:from>
      <xdr:col>0</xdr:col>
      <xdr:colOff>47625</xdr:colOff>
      <xdr:row>0</xdr:row>
      <xdr:rowOff>38100</xdr:rowOff>
    </xdr:from>
    <xdr:to>
      <xdr:col>30</xdr:col>
      <xdr:colOff>380170</xdr:colOff>
      <xdr:row>2</xdr:row>
      <xdr:rowOff>504824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5FCBDD4-E0FA-4390-AB2B-CFE33FEC6C64}"/>
            </a:ext>
          </a:extLst>
        </xdr:cNvPr>
        <xdr:cNvGrpSpPr/>
      </xdr:nvGrpSpPr>
      <xdr:grpSpPr>
        <a:xfrm>
          <a:off x="47625" y="38100"/>
          <a:ext cx="8857420" cy="1924049"/>
          <a:chOff x="9524" y="19051"/>
          <a:chExt cx="8537711" cy="192404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A1338EB-6080-4BE8-8523-F148B831D3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8157321-4AF3-4BA5-878E-2DE41885BFA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9158CE3D-7CD4-4507-AF08-B579F54F5CA5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47625</xdr:rowOff>
    </xdr:from>
    <xdr:to>
      <xdr:col>2</xdr:col>
      <xdr:colOff>762000</xdr:colOff>
      <xdr:row>9</xdr:row>
      <xdr:rowOff>0</xdr:rowOff>
    </xdr:to>
    <xdr:grpSp>
      <xdr:nvGrpSpPr>
        <xdr:cNvPr id="2" name="Group 13">
          <a:extLst>
            <a:ext uri="{FF2B5EF4-FFF2-40B4-BE49-F238E27FC236}">
              <a16:creationId xmlns:a16="http://schemas.microsoft.com/office/drawing/2014/main" id="{588F4ABA-9009-47FD-BF67-D8C0CAF4740F}"/>
            </a:ext>
          </a:extLst>
        </xdr:cNvPr>
        <xdr:cNvGrpSpPr>
          <a:grpSpLocks/>
        </xdr:cNvGrpSpPr>
      </xdr:nvGrpSpPr>
      <xdr:grpSpPr bwMode="auto">
        <a:xfrm>
          <a:off x="104775" y="2686050"/>
          <a:ext cx="4591050" cy="400050"/>
          <a:chOff x="11" y="147"/>
          <a:chExt cx="521" cy="83"/>
        </a:xfrm>
      </xdr:grpSpPr>
      <xdr:sp macro="" textlink="">
        <xdr:nvSpPr>
          <xdr:cNvPr id="3" name="AutoShape 14">
            <a:extLst>
              <a:ext uri="{FF2B5EF4-FFF2-40B4-BE49-F238E27FC236}">
                <a16:creationId xmlns:a16="http://schemas.microsoft.com/office/drawing/2014/main" id="{6BCF4266-857E-4BD1-A63D-49DB8A2EEA29}"/>
              </a:ext>
            </a:extLst>
          </xdr:cNvPr>
          <xdr:cNvSpPr>
            <a:spLocks noChangeArrowheads="1"/>
          </xdr:cNvSpPr>
        </xdr:nvSpPr>
        <xdr:spPr bwMode="auto">
          <a:xfrm>
            <a:off x="11" y="147"/>
            <a:ext cx="521" cy="83"/>
          </a:xfrm>
          <a:prstGeom prst="roundRect">
            <a:avLst>
              <a:gd name="adj" fmla="val 16667"/>
            </a:avLst>
          </a:prstGeom>
          <a:noFill/>
          <a:ln w="12700" algn="ctr">
            <a:solidFill>
              <a:srgbClr val="80808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15">
            <a:extLst>
              <a:ext uri="{FF2B5EF4-FFF2-40B4-BE49-F238E27FC236}">
                <a16:creationId xmlns:a16="http://schemas.microsoft.com/office/drawing/2014/main" id="{82278C9B-DDD4-4A81-B998-80B83672F7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151"/>
            <a:ext cx="498" cy="75"/>
          </a:xfrm>
          <a:prstGeom prst="rect">
            <a:avLst/>
          </a:prstGeom>
          <a:noFill/>
          <a:ln w="12700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7432" rIns="0" bIns="0" anchor="t" upright="1"/>
          <a:lstStyle/>
          <a:p>
            <a:pPr algn="l" rtl="0">
              <a:defRPr sz="1000"/>
            </a:pPr>
            <a:r>
              <a:rPr lang="en-CA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Class Revenue, Cost Analysis, and Return on Rate Base</a:t>
            </a:r>
          </a:p>
        </xdr:txBody>
      </xdr:sp>
    </xdr:grpSp>
    <xdr:clientData/>
  </xdr:twoCellAnchor>
  <xdr:twoCellAnchor editAs="absolute">
    <xdr:from>
      <xdr:col>0</xdr:col>
      <xdr:colOff>19050</xdr:colOff>
      <xdr:row>0</xdr:row>
      <xdr:rowOff>9525</xdr:rowOff>
    </xdr:from>
    <xdr:to>
      <xdr:col>26</xdr:col>
      <xdr:colOff>523045</xdr:colOff>
      <xdr:row>2</xdr:row>
      <xdr:rowOff>790574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A38FAF5A-E059-4356-BC3C-77377582DE14}"/>
            </a:ext>
          </a:extLst>
        </xdr:cNvPr>
        <xdr:cNvGrpSpPr/>
      </xdr:nvGrpSpPr>
      <xdr:grpSpPr>
        <a:xfrm>
          <a:off x="19050" y="9525"/>
          <a:ext cx="8876470" cy="1924049"/>
          <a:chOff x="9524" y="19051"/>
          <a:chExt cx="8537711" cy="1924049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A220B01-C6F0-4DDE-8E0E-A358EED433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8B2ADA5-759C-4D42-B6D2-ECC631A34C7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4BA42D23-C80D-431D-B31D-12D9CE6186C6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424</xdr:row>
      <xdr:rowOff>19050</xdr:rowOff>
    </xdr:from>
    <xdr:to>
      <xdr:col>5</xdr:col>
      <xdr:colOff>542925</xdr:colOff>
      <xdr:row>424</xdr:row>
      <xdr:rowOff>142875</xdr:rowOff>
    </xdr:to>
    <xdr:sp macro="" textlink="">
      <xdr:nvSpPr>
        <xdr:cNvPr id="2" name="Line 43">
          <a:extLst>
            <a:ext uri="{FF2B5EF4-FFF2-40B4-BE49-F238E27FC236}">
              <a16:creationId xmlns:a16="http://schemas.microsoft.com/office/drawing/2014/main" id="{42510CE8-4976-441E-AD59-124770E152DD}"/>
            </a:ext>
          </a:extLst>
        </xdr:cNvPr>
        <xdr:cNvSpPr>
          <a:spLocks noChangeShapeType="1"/>
        </xdr:cNvSpPr>
      </xdr:nvSpPr>
      <xdr:spPr bwMode="auto">
        <a:xfrm flipV="1">
          <a:off x="6534150" y="123634500"/>
          <a:ext cx="0" cy="1238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38100</xdr:colOff>
      <xdr:row>0</xdr:row>
      <xdr:rowOff>12700</xdr:rowOff>
    </xdr:from>
    <xdr:to>
      <xdr:col>6</xdr:col>
      <xdr:colOff>1304925</xdr:colOff>
      <xdr:row>6</xdr:row>
      <xdr:rowOff>209550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8474DE4-B7E0-482D-AD75-5F224027D3A2}"/>
            </a:ext>
          </a:extLst>
        </xdr:cNvPr>
        <xdr:cNvGrpSpPr/>
      </xdr:nvGrpSpPr>
      <xdr:grpSpPr>
        <a:xfrm>
          <a:off x="38100" y="12700"/>
          <a:ext cx="8705850" cy="1644650"/>
          <a:chOff x="9524" y="19051"/>
          <a:chExt cx="8537711" cy="192404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3AF62259-9E33-4628-9981-28A29BE0D0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4" y="19051"/>
            <a:ext cx="8537711" cy="1924049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BD4D503-EF04-4E98-852C-D6005CD79CE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661" t="6152" r="48056" b="74414"/>
          <a:stretch/>
        </xdr:blipFill>
        <xdr:spPr bwMode="auto">
          <a:xfrm>
            <a:off x="47624" y="276226"/>
            <a:ext cx="3238607" cy="1381124"/>
          </a:xfrm>
          <a:prstGeom prst="rect">
            <a:avLst/>
          </a:prstGeom>
          <a:ln>
            <a:noFill/>
          </a:ln>
          <a:effectLst>
            <a:softEdge rad="112500"/>
          </a:effectLst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F3164856-6D7C-44EE-85F4-549D074ECE22}"/>
              </a:ext>
            </a:extLst>
          </xdr:cNvPr>
          <xdr:cNvSpPr/>
        </xdr:nvSpPr>
        <xdr:spPr>
          <a:xfrm>
            <a:off x="3427854" y="431298"/>
            <a:ext cx="4819422" cy="492628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CA" sz="3600" b="1" i="0" baseline="0">
                <a:effectLst/>
                <a:latin typeface="+mn-lt"/>
                <a:ea typeface="+mn-ea"/>
                <a:cs typeface="+mn-cs"/>
              </a:rPr>
              <a:t>ETS Cost Allocation Model</a:t>
            </a:r>
            <a:endParaRPr lang="en-CA" sz="36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3DDD6-A3C5-4BA6-99D7-78AE4460AA2C}">
  <sheetPr>
    <tabColor theme="9"/>
  </sheetPr>
  <dimension ref="A1"/>
  <sheetViews>
    <sheetView workbookViewId="0">
      <selection activeCell="L13" sqref="L13"/>
    </sheetView>
  </sheetViews>
  <sheetFormatPr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3041-8B0C-44A8-828B-10F43A0A5AC9}">
  <sheetPr codeName="Sheet29">
    <tabColor theme="5" tint="0.59999389629810485"/>
    <pageSetUpPr fitToPage="1"/>
  </sheetPr>
  <dimension ref="A1:AM92"/>
  <sheetViews>
    <sheetView zoomScaleNormal="100" workbookViewId="0">
      <selection activeCell="AC68" sqref="AC68"/>
    </sheetView>
  </sheetViews>
  <sheetFormatPr defaultColWidth="9.28515625" defaultRowHeight="11.25" x14ac:dyDescent="0.2"/>
  <cols>
    <col min="1" max="1" width="10.5703125" style="129" customWidth="1"/>
    <col min="2" max="2" width="48.42578125" style="1" bestFit="1" customWidth="1"/>
    <col min="3" max="3" width="15.7109375" style="170" customWidth="1"/>
    <col min="4" max="4" width="15.7109375" style="171" customWidth="1"/>
    <col min="5" max="5" width="14.7109375" style="171" bestFit="1" customWidth="1"/>
    <col min="6" max="6" width="14.7109375" style="171" hidden="1" customWidth="1"/>
    <col min="7" max="7" width="11.7109375" style="171" hidden="1" customWidth="1"/>
    <col min="8" max="8" width="12.5703125" style="171" hidden="1" customWidth="1"/>
    <col min="9" max="9" width="10.28515625" style="171" hidden="1" customWidth="1"/>
    <col min="10" max="10" width="11.5703125" style="171" hidden="1" customWidth="1"/>
    <col min="11" max="11" width="8.5703125" style="171" hidden="1" customWidth="1"/>
    <col min="12" max="12" width="15" style="171" hidden="1" customWidth="1"/>
    <col min="13" max="13" width="10.7109375" style="1" hidden="1" customWidth="1"/>
    <col min="14" max="14" width="11.28515625" style="1" hidden="1" customWidth="1"/>
    <col min="15" max="15" width="12" style="1" hidden="1" customWidth="1"/>
    <col min="16" max="23" width="11.7109375" style="1" hidden="1" customWidth="1"/>
    <col min="24" max="24" width="0" style="1" hidden="1" customWidth="1"/>
    <col min="25" max="25" width="9.28515625" style="1"/>
    <col min="26" max="26" width="11.140625" style="1" customWidth="1"/>
    <col min="27" max="27" width="9.28515625" style="1"/>
    <col min="28" max="28" width="10.140625" style="1" customWidth="1"/>
    <col min="29" max="29" width="11.140625" style="1" customWidth="1"/>
    <col min="30" max="30" width="11.42578125" style="1" customWidth="1"/>
    <col min="31" max="33" width="9.28515625" style="1"/>
    <col min="34" max="34" width="4.42578125" style="1" bestFit="1" customWidth="1"/>
    <col min="35" max="35" width="3.85546875" style="1" customWidth="1"/>
    <col min="36" max="36" width="6.28515625" style="1" bestFit="1" customWidth="1"/>
    <col min="37" max="37" width="4.28515625" style="1" bestFit="1" customWidth="1"/>
    <col min="38" max="38" width="6.42578125" style="1" bestFit="1" customWidth="1"/>
    <col min="39" max="16384" width="9.28515625" style="1"/>
  </cols>
  <sheetData>
    <row r="1" spans="1:23" ht="45" customHeight="1" x14ac:dyDescent="0.2">
      <c r="A1" s="253"/>
      <c r="B1" s="253"/>
      <c r="C1" s="253"/>
      <c r="D1" s="253"/>
      <c r="E1" s="253"/>
      <c r="F1" s="253"/>
      <c r="G1" s="1"/>
      <c r="H1" s="1"/>
      <c r="I1" s="1"/>
      <c r="J1" s="1"/>
      <c r="K1" s="1"/>
      <c r="L1" s="1"/>
    </row>
    <row r="2" spans="1:23" ht="45" customHeight="1" x14ac:dyDescent="0.3">
      <c r="A2" s="265"/>
      <c r="B2" s="265"/>
      <c r="C2" s="265"/>
      <c r="D2" s="265"/>
      <c r="E2" s="265"/>
      <c r="F2" s="1"/>
      <c r="G2" s="1"/>
      <c r="H2" s="1"/>
      <c r="I2" s="1"/>
      <c r="J2" s="1"/>
      <c r="K2" s="1"/>
      <c r="L2" s="1"/>
    </row>
    <row r="3" spans="1:23" ht="70.5" customHeight="1" x14ac:dyDescent="0.25">
      <c r="A3" s="266"/>
      <c r="B3" s="266"/>
      <c r="C3" s="266"/>
      <c r="D3" s="266"/>
      <c r="E3" s="266"/>
      <c r="F3" s="1"/>
      <c r="G3" s="77"/>
      <c r="H3" s="1"/>
      <c r="I3" s="1"/>
      <c r="J3" s="1"/>
      <c r="K3" s="1"/>
      <c r="L3" s="1"/>
    </row>
    <row r="4" spans="1:23" ht="20.25" customHeight="1" x14ac:dyDescent="0.25">
      <c r="A4" s="267" t="s">
        <v>474</v>
      </c>
      <c r="B4" s="267"/>
      <c r="C4" s="267"/>
      <c r="D4" s="267"/>
      <c r="E4" s="267"/>
      <c r="F4" s="1"/>
      <c r="G4" s="1"/>
      <c r="H4" s="1"/>
      <c r="I4" s="1"/>
      <c r="J4" s="1"/>
      <c r="K4" s="1"/>
      <c r="L4" s="1"/>
    </row>
    <row r="5" spans="1:23" ht="21" customHeight="1" x14ac:dyDescent="0.3">
      <c r="A5" s="78" t="s">
        <v>536</v>
      </c>
      <c r="B5" s="79"/>
      <c r="C5" s="126"/>
      <c r="D5" s="126"/>
      <c r="E5" s="80"/>
      <c r="F5" s="1"/>
      <c r="G5" s="1"/>
      <c r="H5" s="1"/>
      <c r="I5" s="1"/>
      <c r="J5" s="1"/>
      <c r="K5" s="1"/>
      <c r="L5" s="1"/>
    </row>
    <row r="6" spans="1:23" ht="6" customHeight="1" x14ac:dyDescent="0.2">
      <c r="A6" s="8"/>
      <c r="B6" s="8"/>
      <c r="C6" s="127"/>
      <c r="D6" s="127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3" ht="12" customHeight="1" x14ac:dyDescent="0.2"/>
    <row r="8" spans="1:23" ht="12" customHeight="1" x14ac:dyDescent="0.2">
      <c r="A8" s="172"/>
      <c r="B8" s="173"/>
    </row>
    <row r="9" spans="1:23" x14ac:dyDescent="0.2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</row>
    <row r="10" spans="1:23" ht="16.149999999999999" customHeight="1" thickBot="1" x14ac:dyDescent="0.25">
      <c r="A10" s="175"/>
      <c r="B10" s="176"/>
      <c r="C10" s="272"/>
      <c r="D10" s="272"/>
      <c r="E10" s="272"/>
      <c r="F10" s="272"/>
      <c r="G10" s="272"/>
      <c r="H10" s="272"/>
      <c r="I10" s="272"/>
      <c r="J10" s="272"/>
      <c r="K10" s="272"/>
      <c r="L10" s="272"/>
    </row>
    <row r="11" spans="1:23" ht="16.149999999999999" customHeight="1" x14ac:dyDescent="0.2">
      <c r="A11" s="175"/>
      <c r="B11" s="176"/>
      <c r="C11" s="177"/>
      <c r="D11" s="178">
        <v>1</v>
      </c>
      <c r="E11" s="178">
        <v>2</v>
      </c>
      <c r="F11" s="178">
        <v>3</v>
      </c>
      <c r="G11" s="178">
        <v>4</v>
      </c>
      <c r="H11" s="178">
        <v>5</v>
      </c>
      <c r="I11" s="178">
        <v>6</v>
      </c>
      <c r="J11" s="178">
        <v>7</v>
      </c>
      <c r="K11" s="178">
        <v>8</v>
      </c>
      <c r="L11" s="178">
        <v>9</v>
      </c>
      <c r="M11" s="178">
        <v>10</v>
      </c>
      <c r="N11" s="178">
        <v>11</v>
      </c>
      <c r="O11" s="178">
        <v>12</v>
      </c>
      <c r="P11" s="178">
        <v>13</v>
      </c>
      <c r="Q11" s="178">
        <v>14</v>
      </c>
      <c r="R11" s="178">
        <v>15</v>
      </c>
      <c r="S11" s="178">
        <v>16</v>
      </c>
      <c r="T11" s="178">
        <v>17</v>
      </c>
      <c r="U11" s="178">
        <v>18</v>
      </c>
      <c r="V11" s="178">
        <v>19</v>
      </c>
      <c r="W11" s="178">
        <v>20</v>
      </c>
    </row>
    <row r="12" spans="1:23" ht="25.5" x14ac:dyDescent="0.2">
      <c r="A12" s="179" t="s">
        <v>475</v>
      </c>
      <c r="B12" s="180"/>
      <c r="C12" s="181" t="s">
        <v>113</v>
      </c>
      <c r="D12" s="182" t="s">
        <v>524</v>
      </c>
      <c r="E12" s="182" t="s">
        <v>509</v>
      </c>
      <c r="F12" s="182" t="s">
        <v>525</v>
      </c>
      <c r="G12" s="182" t="s">
        <v>526</v>
      </c>
      <c r="H12" s="182" t="s">
        <v>527</v>
      </c>
      <c r="I12" s="182" t="s">
        <v>528</v>
      </c>
      <c r="J12" s="182" t="s">
        <v>529</v>
      </c>
      <c r="K12" s="182" t="s">
        <v>530</v>
      </c>
      <c r="L12" s="182" t="s">
        <v>531</v>
      </c>
      <c r="M12" s="182" t="s">
        <v>532</v>
      </c>
      <c r="N12" s="182" t="s">
        <v>533</v>
      </c>
      <c r="O12" s="182" t="s">
        <v>534</v>
      </c>
      <c r="P12" s="182" t="s">
        <v>526</v>
      </c>
      <c r="Q12" s="182" t="s">
        <v>527</v>
      </c>
      <c r="R12" s="182" t="s">
        <v>528</v>
      </c>
      <c r="S12" s="182" t="s">
        <v>529</v>
      </c>
      <c r="T12" s="182" t="s">
        <v>530</v>
      </c>
      <c r="U12" s="182" t="s">
        <v>531</v>
      </c>
      <c r="V12" s="182" t="s">
        <v>532</v>
      </c>
      <c r="W12" s="182" t="s">
        <v>533</v>
      </c>
    </row>
    <row r="13" spans="1:23" ht="12.75" x14ac:dyDescent="0.2">
      <c r="A13" s="179"/>
      <c r="B13" s="180"/>
      <c r="C13" s="181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</row>
    <row r="14" spans="1:23" ht="12.75" x14ac:dyDescent="0.2">
      <c r="A14" s="184"/>
      <c r="B14" s="185" t="s">
        <v>476</v>
      </c>
      <c r="C14" s="186"/>
      <c r="D14" s="187"/>
      <c r="E14" s="187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</row>
    <row r="15" spans="1:23" ht="13.5" thickBot="1" x14ac:dyDescent="0.25">
      <c r="A15" s="184" t="s">
        <v>477</v>
      </c>
      <c r="B15" s="188" t="s">
        <v>478</v>
      </c>
      <c r="C15" s="189">
        <f>SUM(D15:W15)</f>
        <v>14592741199.408365</v>
      </c>
      <c r="D15" s="190">
        <v>14037174526.368696</v>
      </c>
      <c r="E15" s="190">
        <v>555566673.03966951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</row>
    <row r="16" spans="1:23" ht="14.25" thickTop="1" thickBot="1" x14ac:dyDescent="0.25">
      <c r="A16" s="191"/>
      <c r="B16" s="192"/>
      <c r="C16" s="273" t="str">
        <f>IF(ROUND('I3 TB Data (50%)'!G16-C15,-1)=0,"Rate Base Input equals Output","Rate Base Input Does Not Equal Output")</f>
        <v>Rate Base Input equals Output</v>
      </c>
      <c r="D16" s="274"/>
      <c r="E16" s="275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</row>
    <row r="17" spans="1:27" ht="12.75" x14ac:dyDescent="0.2">
      <c r="A17" s="179"/>
      <c r="B17" s="180"/>
      <c r="C17" s="181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</row>
    <row r="18" spans="1:27" ht="12.75" x14ac:dyDescent="0.2">
      <c r="A18" s="184"/>
      <c r="B18" s="192" t="s">
        <v>479</v>
      </c>
      <c r="C18" s="186"/>
      <c r="D18" s="187"/>
      <c r="E18" s="187"/>
      <c r="F18" s="187"/>
      <c r="G18" s="187"/>
      <c r="H18" s="187"/>
      <c r="I18" s="187"/>
      <c r="J18" s="187"/>
      <c r="K18" s="187"/>
      <c r="L18" s="187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</row>
    <row r="19" spans="1:27" ht="12.75" x14ac:dyDescent="0.2">
      <c r="A19" s="184" t="s">
        <v>480</v>
      </c>
      <c r="B19" s="194" t="s">
        <v>480</v>
      </c>
      <c r="C19" s="186">
        <f>SUM(D19:W19)</f>
        <v>356779033.52271283</v>
      </c>
      <c r="D19" s="187">
        <v>343867062.89869636</v>
      </c>
      <c r="E19" s="187">
        <v>12911970.624016479</v>
      </c>
      <c r="F19" s="187">
        <v>0</v>
      </c>
      <c r="G19" s="187">
        <v>0</v>
      </c>
      <c r="H19" s="187">
        <v>0</v>
      </c>
      <c r="I19" s="187">
        <v>0</v>
      </c>
      <c r="J19" s="187">
        <v>0</v>
      </c>
      <c r="K19" s="187">
        <v>0</v>
      </c>
      <c r="L19" s="187">
        <v>0</v>
      </c>
      <c r="M19" s="187">
        <v>0</v>
      </c>
      <c r="N19" s="187">
        <v>0</v>
      </c>
      <c r="O19" s="187">
        <v>0</v>
      </c>
      <c r="P19" s="187">
        <v>0</v>
      </c>
      <c r="Q19" s="187">
        <v>0</v>
      </c>
      <c r="R19" s="187">
        <v>0</v>
      </c>
      <c r="S19" s="187">
        <v>0</v>
      </c>
      <c r="T19" s="187">
        <v>0</v>
      </c>
      <c r="U19" s="187">
        <v>0</v>
      </c>
      <c r="V19" s="187">
        <v>0</v>
      </c>
      <c r="W19" s="187">
        <v>0</v>
      </c>
      <c r="AA19" s="195"/>
    </row>
    <row r="20" spans="1:27" ht="12.75" x14ac:dyDescent="0.2">
      <c r="A20" s="184" t="s">
        <v>481</v>
      </c>
      <c r="B20" s="194" t="s">
        <v>482</v>
      </c>
      <c r="C20" s="186">
        <f t="shared" ref="C20:C28" si="0">SUM(D20:W20)</f>
        <v>71360555.049326763</v>
      </c>
      <c r="D20" s="187">
        <v>68643526.397789463</v>
      </c>
      <c r="E20" s="187">
        <v>2717028.6515373038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  <c r="O20" s="187">
        <v>0</v>
      </c>
      <c r="P20" s="187">
        <v>0</v>
      </c>
      <c r="Q20" s="187">
        <v>0</v>
      </c>
      <c r="R20" s="187">
        <v>0</v>
      </c>
      <c r="S20" s="187">
        <v>0</v>
      </c>
      <c r="T20" s="187">
        <v>0</v>
      </c>
      <c r="U20" s="187">
        <v>0</v>
      </c>
      <c r="V20" s="187">
        <v>0</v>
      </c>
      <c r="W20" s="187">
        <v>0</v>
      </c>
      <c r="AA20" s="195"/>
    </row>
    <row r="21" spans="1:27" ht="12.75" x14ac:dyDescent="0.2">
      <c r="A21" s="184" t="s">
        <v>483</v>
      </c>
      <c r="B21" s="194" t="s">
        <v>484</v>
      </c>
      <c r="C21" s="186">
        <f t="shared" si="0"/>
        <v>481787181.82524693</v>
      </c>
      <c r="D21" s="187">
        <v>464130513.64225614</v>
      </c>
      <c r="E21" s="187">
        <v>17656668.182990815</v>
      </c>
      <c r="F21" s="187">
        <v>0</v>
      </c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  <c r="O21" s="187">
        <v>0</v>
      </c>
      <c r="P21" s="187">
        <v>0</v>
      </c>
      <c r="Q21" s="187">
        <v>0</v>
      </c>
      <c r="R21" s="187">
        <v>0</v>
      </c>
      <c r="S21" s="187">
        <v>0</v>
      </c>
      <c r="T21" s="187">
        <v>0</v>
      </c>
      <c r="U21" s="187">
        <v>0</v>
      </c>
      <c r="V21" s="187">
        <v>0</v>
      </c>
      <c r="W21" s="187">
        <v>0</v>
      </c>
      <c r="AA21" s="195"/>
    </row>
    <row r="22" spans="1:27" ht="12.75" x14ac:dyDescent="0.2">
      <c r="A22" s="184" t="s">
        <v>485</v>
      </c>
      <c r="B22" s="194" t="s">
        <v>486</v>
      </c>
      <c r="C22" s="186">
        <f t="shared" si="0"/>
        <v>-14787874.561129965</v>
      </c>
      <c r="D22" s="187">
        <v>-14229116.735418465</v>
      </c>
      <c r="E22" s="187">
        <v>-558757.82571150083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87">
        <v>0</v>
      </c>
      <c r="L22" s="187">
        <v>0</v>
      </c>
      <c r="M22" s="187">
        <v>0</v>
      </c>
      <c r="N22" s="187">
        <v>0</v>
      </c>
      <c r="O22" s="187">
        <v>0</v>
      </c>
      <c r="P22" s="187">
        <v>0</v>
      </c>
      <c r="Q22" s="187">
        <v>0</v>
      </c>
      <c r="R22" s="187">
        <v>0</v>
      </c>
      <c r="S22" s="187">
        <v>0</v>
      </c>
      <c r="T22" s="187">
        <v>0</v>
      </c>
      <c r="U22" s="187">
        <v>0</v>
      </c>
      <c r="V22" s="187">
        <v>0</v>
      </c>
      <c r="W22" s="187">
        <v>0</v>
      </c>
      <c r="AA22" s="195"/>
    </row>
    <row r="23" spans="1:27" ht="12.75" x14ac:dyDescent="0.2">
      <c r="A23" s="184" t="s">
        <v>487</v>
      </c>
      <c r="B23" s="194" t="s">
        <v>488</v>
      </c>
      <c r="C23" s="186">
        <f t="shared" si="0"/>
        <v>61223602.475521244</v>
      </c>
      <c r="D23" s="187">
        <v>58910276.996593624</v>
      </c>
      <c r="E23" s="187">
        <v>2313325.4789276165</v>
      </c>
      <c r="F23" s="187">
        <v>0</v>
      </c>
      <c r="G23" s="187">
        <v>0</v>
      </c>
      <c r="H23" s="187">
        <v>0</v>
      </c>
      <c r="I23" s="187">
        <v>0</v>
      </c>
      <c r="J23" s="187">
        <v>0</v>
      </c>
      <c r="K23" s="187">
        <v>0</v>
      </c>
      <c r="L23" s="187">
        <v>0</v>
      </c>
      <c r="M23" s="187">
        <v>0</v>
      </c>
      <c r="N23" s="187">
        <v>0</v>
      </c>
      <c r="O23" s="187">
        <v>0</v>
      </c>
      <c r="P23" s="187">
        <v>0</v>
      </c>
      <c r="Q23" s="187">
        <v>0</v>
      </c>
      <c r="R23" s="187">
        <v>0</v>
      </c>
      <c r="S23" s="187">
        <v>0</v>
      </c>
      <c r="T23" s="187">
        <v>0</v>
      </c>
      <c r="U23" s="187">
        <v>0</v>
      </c>
      <c r="V23" s="187">
        <v>0</v>
      </c>
      <c r="W23" s="187">
        <v>0</v>
      </c>
      <c r="AA23" s="195"/>
    </row>
    <row r="24" spans="1:27" ht="12.75" x14ac:dyDescent="0.2">
      <c r="A24" s="184" t="s">
        <v>489</v>
      </c>
      <c r="B24" s="194" t="s">
        <v>490</v>
      </c>
      <c r="C24" s="186">
        <f t="shared" si="0"/>
        <v>0</v>
      </c>
      <c r="D24" s="187">
        <v>0</v>
      </c>
      <c r="E24" s="187">
        <v>0</v>
      </c>
      <c r="F24" s="187">
        <v>0</v>
      </c>
      <c r="G24" s="187">
        <v>0</v>
      </c>
      <c r="H24" s="187">
        <v>0</v>
      </c>
      <c r="I24" s="187">
        <v>0</v>
      </c>
      <c r="J24" s="187">
        <v>0</v>
      </c>
      <c r="K24" s="187">
        <v>0</v>
      </c>
      <c r="L24" s="187">
        <v>0</v>
      </c>
      <c r="M24" s="187">
        <v>0</v>
      </c>
      <c r="N24" s="187">
        <v>0</v>
      </c>
      <c r="O24" s="187">
        <v>0</v>
      </c>
      <c r="P24" s="187">
        <v>0</v>
      </c>
      <c r="Q24" s="187">
        <v>0</v>
      </c>
      <c r="R24" s="187">
        <v>0</v>
      </c>
      <c r="S24" s="187">
        <v>0</v>
      </c>
      <c r="T24" s="187">
        <v>0</v>
      </c>
      <c r="U24" s="187">
        <v>0</v>
      </c>
      <c r="V24" s="187">
        <v>0</v>
      </c>
      <c r="W24" s="187">
        <v>0</v>
      </c>
      <c r="AA24" s="195"/>
    </row>
    <row r="25" spans="1:27" ht="12.75" x14ac:dyDescent="0.2">
      <c r="A25" s="184" t="s">
        <v>491</v>
      </c>
      <c r="B25" s="194" t="s">
        <v>492</v>
      </c>
      <c r="C25" s="186">
        <f t="shared" si="0"/>
        <v>0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187">
        <v>0</v>
      </c>
      <c r="R25" s="187">
        <v>0</v>
      </c>
      <c r="S25" s="187">
        <v>0</v>
      </c>
      <c r="T25" s="187">
        <v>0</v>
      </c>
      <c r="U25" s="187">
        <v>0</v>
      </c>
      <c r="V25" s="187">
        <v>0</v>
      </c>
      <c r="W25" s="187">
        <v>0</v>
      </c>
      <c r="AA25" s="195"/>
    </row>
    <row r="26" spans="1:27" ht="12.75" x14ac:dyDescent="0.2">
      <c r="A26" s="184" t="s">
        <v>493</v>
      </c>
      <c r="B26" s="194" t="s">
        <v>494</v>
      </c>
      <c r="C26" s="186">
        <f t="shared" si="0"/>
        <v>339527934.44934052</v>
      </c>
      <c r="D26" s="187">
        <v>326601617.01737654</v>
      </c>
      <c r="E26" s="187">
        <v>12926317.431963967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AA26" s="195"/>
    </row>
    <row r="27" spans="1:27" ht="12.75" x14ac:dyDescent="0.2">
      <c r="A27" s="184" t="s">
        <v>495</v>
      </c>
      <c r="B27" s="194" t="s">
        <v>496</v>
      </c>
      <c r="C27" s="186">
        <f t="shared" si="0"/>
        <v>40497558.205492973</v>
      </c>
      <c r="D27" s="187">
        <v>38955757.84249001</v>
      </c>
      <c r="E27" s="187">
        <v>1541800.363002962</v>
      </c>
      <c r="F27" s="187">
        <v>0</v>
      </c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>
        <v>0</v>
      </c>
      <c r="P27" s="187">
        <v>0</v>
      </c>
      <c r="Q27" s="187">
        <v>0</v>
      </c>
      <c r="R27" s="187">
        <v>0</v>
      </c>
      <c r="S27" s="187">
        <v>0</v>
      </c>
      <c r="T27" s="187">
        <v>0</v>
      </c>
      <c r="U27" s="187">
        <v>0</v>
      </c>
      <c r="V27" s="187">
        <v>0</v>
      </c>
      <c r="W27" s="187">
        <v>0</v>
      </c>
      <c r="AA27" s="195"/>
    </row>
    <row r="28" spans="1:27" ht="12.75" x14ac:dyDescent="0.2">
      <c r="A28" s="184" t="s">
        <v>497</v>
      </c>
      <c r="B28" s="194" t="s">
        <v>498</v>
      </c>
      <c r="C28" s="186">
        <f t="shared" si="0"/>
        <v>0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AA28" s="195"/>
    </row>
    <row r="29" spans="1:27" s="198" customFormat="1" ht="13.5" thickBot="1" x14ac:dyDescent="0.25">
      <c r="A29" s="184" t="s">
        <v>499</v>
      </c>
      <c r="B29" s="194" t="s">
        <v>499</v>
      </c>
      <c r="C29" s="196">
        <f>SUM(D29:W29)</f>
        <v>0</v>
      </c>
      <c r="D29" s="197">
        <v>0</v>
      </c>
      <c r="E29" s="197">
        <v>0</v>
      </c>
      <c r="F29" s="197">
        <v>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197">
        <v>0</v>
      </c>
      <c r="R29" s="197">
        <v>0</v>
      </c>
      <c r="S29" s="197">
        <v>0</v>
      </c>
      <c r="T29" s="197">
        <v>0</v>
      </c>
      <c r="U29" s="197">
        <v>0</v>
      </c>
      <c r="V29" s="197">
        <v>0</v>
      </c>
      <c r="W29" s="197">
        <v>0</v>
      </c>
    </row>
    <row r="30" spans="1:27" s="174" customFormat="1" ht="13.5" thickBot="1" x14ac:dyDescent="0.25">
      <c r="A30" s="184"/>
      <c r="B30" s="188" t="s">
        <v>500</v>
      </c>
      <c r="C30" s="199">
        <f>SUM(C19:C29)</f>
        <v>1336387990.9665112</v>
      </c>
      <c r="D30" s="200">
        <f t="shared" ref="D30:W30" si="1">SUM(D19:D29)</f>
        <v>1286879638.0597837</v>
      </c>
      <c r="E30" s="200">
        <f t="shared" si="1"/>
        <v>49508352.906727642</v>
      </c>
      <c r="F30" s="200">
        <f t="shared" si="1"/>
        <v>0</v>
      </c>
      <c r="G30" s="200">
        <f t="shared" si="1"/>
        <v>0</v>
      </c>
      <c r="H30" s="200">
        <f t="shared" si="1"/>
        <v>0</v>
      </c>
      <c r="I30" s="200">
        <f t="shared" si="1"/>
        <v>0</v>
      </c>
      <c r="J30" s="200">
        <f t="shared" si="1"/>
        <v>0</v>
      </c>
      <c r="K30" s="200">
        <f t="shared" si="1"/>
        <v>0</v>
      </c>
      <c r="L30" s="200">
        <f t="shared" si="1"/>
        <v>0</v>
      </c>
      <c r="M30" s="200">
        <f t="shared" si="1"/>
        <v>0</v>
      </c>
      <c r="N30" s="200">
        <f t="shared" si="1"/>
        <v>0</v>
      </c>
      <c r="O30" s="200">
        <f t="shared" si="1"/>
        <v>0</v>
      </c>
      <c r="P30" s="200">
        <f t="shared" si="1"/>
        <v>0</v>
      </c>
      <c r="Q30" s="200">
        <f t="shared" si="1"/>
        <v>0</v>
      </c>
      <c r="R30" s="200">
        <f t="shared" si="1"/>
        <v>0</v>
      </c>
      <c r="S30" s="200">
        <f t="shared" si="1"/>
        <v>0</v>
      </c>
      <c r="T30" s="200">
        <f t="shared" si="1"/>
        <v>0</v>
      </c>
      <c r="U30" s="200">
        <f t="shared" si="1"/>
        <v>0</v>
      </c>
      <c r="V30" s="200">
        <f t="shared" si="1"/>
        <v>0</v>
      </c>
      <c r="W30" s="200">
        <f t="shared" si="1"/>
        <v>0</v>
      </c>
    </row>
    <row r="31" spans="1:27" ht="13.5" thickTop="1" x14ac:dyDescent="0.2">
      <c r="A31" s="184"/>
      <c r="B31" s="194"/>
      <c r="C31" s="186"/>
      <c r="D31" s="187"/>
      <c r="E31" s="187"/>
      <c r="F31" s="187"/>
      <c r="G31" s="187"/>
      <c r="H31" s="187"/>
      <c r="I31" s="187"/>
      <c r="J31" s="187"/>
      <c r="K31" s="187"/>
      <c r="L31" s="187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</row>
    <row r="32" spans="1:27" ht="12.75" x14ac:dyDescent="0.2">
      <c r="A32" s="184" t="s">
        <v>501</v>
      </c>
      <c r="B32" s="194" t="s">
        <v>502</v>
      </c>
      <c r="C32" s="186">
        <f>SUM(D32:W32)</f>
        <v>486813846.41226339</v>
      </c>
      <c r="D32" s="187">
        <v>468280142.19966</v>
      </c>
      <c r="E32" s="187">
        <v>18533704.212603386</v>
      </c>
      <c r="F32" s="187">
        <v>0</v>
      </c>
      <c r="G32" s="187">
        <v>0</v>
      </c>
      <c r="H32" s="187">
        <v>0</v>
      </c>
      <c r="I32" s="187">
        <v>0</v>
      </c>
      <c r="J32" s="187">
        <v>0</v>
      </c>
      <c r="K32" s="187">
        <v>0</v>
      </c>
      <c r="L32" s="187">
        <v>0</v>
      </c>
      <c r="M32" s="187">
        <v>0</v>
      </c>
      <c r="N32" s="187">
        <v>0</v>
      </c>
      <c r="O32" s="187">
        <v>0</v>
      </c>
      <c r="P32" s="187">
        <v>0</v>
      </c>
      <c r="Q32" s="187">
        <v>0</v>
      </c>
      <c r="R32" s="187">
        <v>0</v>
      </c>
      <c r="S32" s="187">
        <v>0</v>
      </c>
      <c r="T32" s="187">
        <v>0</v>
      </c>
      <c r="U32" s="187">
        <v>0</v>
      </c>
      <c r="V32" s="187">
        <v>0</v>
      </c>
      <c r="W32" s="187">
        <v>0</v>
      </c>
    </row>
    <row r="33" spans="1:31" ht="12.75" x14ac:dyDescent="0.2">
      <c r="A33" s="184"/>
      <c r="B33" s="194"/>
      <c r="C33" s="186"/>
      <c r="D33" s="187"/>
      <c r="E33" s="187"/>
      <c r="F33" s="187"/>
      <c r="G33" s="187"/>
      <c r="H33" s="187"/>
      <c r="I33" s="187"/>
      <c r="J33" s="187"/>
      <c r="K33" s="187"/>
      <c r="L33" s="187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AA33" s="174"/>
      <c r="AB33" s="174"/>
      <c r="AC33" s="174" t="s">
        <v>551</v>
      </c>
      <c r="AD33" s="174"/>
      <c r="AE33" s="174"/>
    </row>
    <row r="34" spans="1:31" ht="12.75" x14ac:dyDescent="0.2">
      <c r="A34" s="184"/>
      <c r="B34" s="192" t="s">
        <v>504</v>
      </c>
      <c r="C34" s="186">
        <f>SUM(D34:W34)</f>
        <v>1823201837.3787749</v>
      </c>
      <c r="D34" s="201">
        <v>1755159780.2594438</v>
      </c>
      <c r="E34" s="201">
        <v>68042057.119331032</v>
      </c>
      <c r="F34" s="201">
        <f t="shared" ref="F34:W34" si="2">F30+F32</f>
        <v>0</v>
      </c>
      <c r="G34" s="201">
        <f t="shared" si="2"/>
        <v>0</v>
      </c>
      <c r="H34" s="201">
        <f t="shared" si="2"/>
        <v>0</v>
      </c>
      <c r="I34" s="201">
        <f t="shared" si="2"/>
        <v>0</v>
      </c>
      <c r="J34" s="201">
        <f t="shared" si="2"/>
        <v>0</v>
      </c>
      <c r="K34" s="201">
        <f t="shared" si="2"/>
        <v>0</v>
      </c>
      <c r="L34" s="201">
        <f t="shared" si="2"/>
        <v>0</v>
      </c>
      <c r="M34" s="201">
        <f t="shared" si="2"/>
        <v>0</v>
      </c>
      <c r="N34" s="201">
        <f t="shared" si="2"/>
        <v>0</v>
      </c>
      <c r="O34" s="201">
        <f t="shared" si="2"/>
        <v>0</v>
      </c>
      <c r="P34" s="201">
        <f t="shared" si="2"/>
        <v>0</v>
      </c>
      <c r="Q34" s="201">
        <f t="shared" si="2"/>
        <v>0</v>
      </c>
      <c r="R34" s="201">
        <f t="shared" si="2"/>
        <v>0</v>
      </c>
      <c r="S34" s="201">
        <f t="shared" si="2"/>
        <v>0</v>
      </c>
      <c r="T34" s="201">
        <f t="shared" si="2"/>
        <v>0</v>
      </c>
      <c r="U34" s="201">
        <f t="shared" si="2"/>
        <v>0</v>
      </c>
      <c r="V34" s="201">
        <f t="shared" si="2"/>
        <v>0</v>
      </c>
      <c r="W34" s="201">
        <f t="shared" si="2"/>
        <v>0</v>
      </c>
    </row>
    <row r="35" spans="1:31" ht="16.5" customHeight="1" x14ac:dyDescent="0.2">
      <c r="A35" s="191"/>
      <c r="B35" s="194"/>
      <c r="C35" s="269" t="str">
        <f>IF(ISERROR(ROUND('I3 TB Data (50%)'!G14-C34,-1)=0), "-", IF(ROUND('I3 TB Data (50%)'!G14-C34,-1)=0,"Revenue Requirement Input equals Output","Revenue Requirement Input Does Not Equal Output"))</f>
        <v>Revenue Requirement Input equals Output</v>
      </c>
      <c r="D35" s="270"/>
      <c r="E35" s="271"/>
      <c r="F35" s="187"/>
      <c r="G35" s="187"/>
      <c r="H35" s="187"/>
      <c r="I35" s="187"/>
      <c r="J35" s="187"/>
      <c r="K35" s="187"/>
      <c r="L35" s="187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AA35" s="1" t="s">
        <v>503</v>
      </c>
      <c r="AC35" s="225">
        <v>2021</v>
      </c>
    </row>
    <row r="36" spans="1:31" ht="12.75" x14ac:dyDescent="0.2">
      <c r="A36" s="184"/>
      <c r="B36" s="194"/>
      <c r="C36" s="186"/>
      <c r="D36" s="187"/>
      <c r="E36" s="187"/>
      <c r="F36" s="187"/>
      <c r="G36" s="187"/>
      <c r="H36" s="187"/>
      <c r="I36" s="187"/>
      <c r="J36" s="187"/>
      <c r="K36" s="187"/>
      <c r="L36" s="187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AA36" s="1" t="s">
        <v>552</v>
      </c>
      <c r="AC36" s="225">
        <v>2023</v>
      </c>
    </row>
    <row r="37" spans="1:31" ht="12.75" x14ac:dyDescent="0.2">
      <c r="A37" s="184"/>
      <c r="B37" s="192" t="s">
        <v>506</v>
      </c>
      <c r="C37" s="186"/>
      <c r="D37" s="187"/>
      <c r="E37" s="187"/>
      <c r="F37" s="187"/>
      <c r="G37" s="187"/>
      <c r="H37" s="187"/>
      <c r="I37" s="187"/>
      <c r="J37" s="187"/>
      <c r="K37" s="187"/>
      <c r="L37" s="187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AA37" s="226" t="s">
        <v>505</v>
      </c>
      <c r="AB37" s="227"/>
      <c r="AC37" s="225" t="s">
        <v>556</v>
      </c>
      <c r="AD37" s="1" t="s">
        <v>557</v>
      </c>
    </row>
    <row r="38" spans="1:31" ht="12.75" x14ac:dyDescent="0.2">
      <c r="A38" s="184" t="s">
        <v>507</v>
      </c>
      <c r="B38" s="194" t="s">
        <v>508</v>
      </c>
      <c r="C38" s="186">
        <f>SUM(D38:W38)</f>
        <v>-40137522.584132433</v>
      </c>
      <c r="D38" s="187">
        <v>-39046865.029394649</v>
      </c>
      <c r="E38" s="187">
        <v>-1090657.554737784</v>
      </c>
      <c r="F38" s="187">
        <v>0</v>
      </c>
      <c r="G38" s="187">
        <v>0</v>
      </c>
      <c r="H38" s="187">
        <v>0</v>
      </c>
      <c r="I38" s="187">
        <v>0</v>
      </c>
      <c r="J38" s="187">
        <v>0</v>
      </c>
      <c r="K38" s="187">
        <v>0</v>
      </c>
      <c r="L38" s="187">
        <v>0</v>
      </c>
      <c r="M38" s="187">
        <v>0</v>
      </c>
      <c r="N38" s="187">
        <v>0</v>
      </c>
      <c r="O38" s="187">
        <v>0</v>
      </c>
      <c r="P38" s="187">
        <v>0</v>
      </c>
      <c r="Q38" s="187">
        <v>0</v>
      </c>
      <c r="R38" s="187">
        <v>0</v>
      </c>
      <c r="S38" s="187">
        <v>0</v>
      </c>
      <c r="T38" s="187">
        <v>0</v>
      </c>
      <c r="U38" s="187">
        <v>0</v>
      </c>
      <c r="V38" s="187">
        <v>0</v>
      </c>
      <c r="W38" s="187">
        <v>0</v>
      </c>
      <c r="AC38" s="228"/>
    </row>
    <row r="39" spans="1:31" ht="12.75" x14ac:dyDescent="0.2">
      <c r="A39" s="184" t="s">
        <v>510</v>
      </c>
      <c r="B39" s="194" t="s">
        <v>511</v>
      </c>
      <c r="C39" s="186">
        <f>SUM(D39:W39)</f>
        <v>0</v>
      </c>
      <c r="D39" s="187">
        <v>0</v>
      </c>
      <c r="E39" s="187">
        <v>0</v>
      </c>
      <c r="F39" s="187">
        <v>0</v>
      </c>
      <c r="G39" s="187">
        <v>0</v>
      </c>
      <c r="H39" s="187">
        <v>0</v>
      </c>
      <c r="I39" s="187">
        <v>0</v>
      </c>
      <c r="J39" s="187">
        <v>0</v>
      </c>
      <c r="K39" s="187">
        <v>0</v>
      </c>
      <c r="L39" s="187">
        <v>0</v>
      </c>
      <c r="M39" s="187">
        <v>0</v>
      </c>
      <c r="N39" s="187">
        <v>0</v>
      </c>
      <c r="O39" s="187">
        <v>0</v>
      </c>
      <c r="P39" s="187">
        <v>0</v>
      </c>
      <c r="Q39" s="187">
        <v>0</v>
      </c>
      <c r="R39" s="187">
        <v>0</v>
      </c>
      <c r="S39" s="187">
        <v>0</v>
      </c>
      <c r="T39" s="187">
        <v>0</v>
      </c>
      <c r="U39" s="187">
        <v>0</v>
      </c>
      <c r="V39" s="187">
        <v>0</v>
      </c>
      <c r="W39" s="187">
        <v>0</v>
      </c>
    </row>
    <row r="40" spans="1:31" ht="12.75" x14ac:dyDescent="0.2">
      <c r="A40" s="184" t="s">
        <v>512</v>
      </c>
      <c r="B40" s="194" t="s">
        <v>513</v>
      </c>
      <c r="C40" s="186">
        <f>SUM(D40:W40)</f>
        <v>-31600.000000000004</v>
      </c>
      <c r="D40" s="187">
        <v>-31600.000000000004</v>
      </c>
      <c r="E40" s="187">
        <v>0</v>
      </c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</row>
    <row r="41" spans="1:31" ht="12.75" x14ac:dyDescent="0.2">
      <c r="A41" s="184" t="s">
        <v>514</v>
      </c>
      <c r="B41" s="194" t="s">
        <v>554</v>
      </c>
      <c r="C41" s="186">
        <f>SUM(D41:W41)</f>
        <v>915281.15359717701</v>
      </c>
      <c r="D41" s="187">
        <v>881122.77833860274</v>
      </c>
      <c r="E41" s="187">
        <v>34158.375258574291</v>
      </c>
      <c r="F41" s="187">
        <v>0</v>
      </c>
      <c r="G41" s="187">
        <v>0</v>
      </c>
      <c r="H41" s="187">
        <v>0</v>
      </c>
      <c r="I41" s="187">
        <v>0</v>
      </c>
      <c r="J41" s="187">
        <v>0</v>
      </c>
      <c r="K41" s="187">
        <v>0</v>
      </c>
      <c r="L41" s="187">
        <v>0</v>
      </c>
      <c r="M41" s="187">
        <v>0</v>
      </c>
      <c r="N41" s="187">
        <v>0</v>
      </c>
      <c r="O41" s="187">
        <v>0</v>
      </c>
      <c r="P41" s="187">
        <v>0</v>
      </c>
      <c r="Q41" s="187">
        <v>0</v>
      </c>
      <c r="R41" s="187">
        <v>0</v>
      </c>
      <c r="S41" s="187">
        <v>0</v>
      </c>
      <c r="T41" s="187">
        <v>0</v>
      </c>
      <c r="U41" s="187">
        <v>0</v>
      </c>
      <c r="V41" s="187">
        <v>0</v>
      </c>
      <c r="W41" s="187">
        <v>0</v>
      </c>
    </row>
    <row r="42" spans="1:31" ht="13.5" thickBot="1" x14ac:dyDescent="0.25">
      <c r="A42" s="184" t="s">
        <v>515</v>
      </c>
      <c r="B42" s="194" t="s">
        <v>516</v>
      </c>
      <c r="C42" s="202">
        <f>SUM(D42:W42)</f>
        <v>16464707.519632306</v>
      </c>
      <c r="D42" s="197">
        <v>16464707.519632306</v>
      </c>
      <c r="E42" s="197">
        <v>0</v>
      </c>
      <c r="F42" s="187">
        <v>0</v>
      </c>
      <c r="G42" s="187">
        <v>0</v>
      </c>
      <c r="H42" s="187">
        <v>0</v>
      </c>
      <c r="I42" s="187">
        <v>0</v>
      </c>
      <c r="J42" s="187">
        <v>0</v>
      </c>
      <c r="K42" s="187">
        <v>0</v>
      </c>
      <c r="L42" s="187">
        <v>0</v>
      </c>
      <c r="M42" s="187">
        <v>0</v>
      </c>
      <c r="N42" s="187">
        <v>0</v>
      </c>
      <c r="O42" s="187">
        <v>0</v>
      </c>
      <c r="P42" s="187">
        <v>0</v>
      </c>
      <c r="Q42" s="187">
        <v>0</v>
      </c>
      <c r="R42" s="187">
        <v>0</v>
      </c>
      <c r="S42" s="187">
        <v>0</v>
      </c>
      <c r="T42" s="187">
        <v>0</v>
      </c>
      <c r="U42" s="187">
        <v>0</v>
      </c>
      <c r="V42" s="187">
        <v>0</v>
      </c>
      <c r="W42" s="187">
        <v>0</v>
      </c>
    </row>
    <row r="43" spans="1:31" ht="13.5" thickBot="1" x14ac:dyDescent="0.25">
      <c r="A43" s="184"/>
      <c r="B43" s="192" t="s">
        <v>517</v>
      </c>
      <c r="C43" s="203">
        <f>SUM(C38:C42)</f>
        <v>-22789133.910902951</v>
      </c>
      <c r="D43" s="204">
        <f>SUM(D38:D42)</f>
        <v>-21732634.731423739</v>
      </c>
      <c r="E43" s="204">
        <f>SUM(E38:E42)</f>
        <v>-1056499.1794792097</v>
      </c>
      <c r="F43" s="187">
        <f t="shared" ref="F43:W43" si="3">SUM(F38:F42)</f>
        <v>0</v>
      </c>
      <c r="G43" s="187">
        <f t="shared" si="3"/>
        <v>0</v>
      </c>
      <c r="H43" s="187">
        <f t="shared" si="3"/>
        <v>0</v>
      </c>
      <c r="I43" s="187">
        <f t="shared" si="3"/>
        <v>0</v>
      </c>
      <c r="J43" s="187">
        <f t="shared" si="3"/>
        <v>0</v>
      </c>
      <c r="K43" s="187">
        <f t="shared" si="3"/>
        <v>0</v>
      </c>
      <c r="L43" s="187">
        <f t="shared" si="3"/>
        <v>0</v>
      </c>
      <c r="M43" s="187">
        <f t="shared" si="3"/>
        <v>0</v>
      </c>
      <c r="N43" s="187">
        <f t="shared" si="3"/>
        <v>0</v>
      </c>
      <c r="O43" s="187">
        <f t="shared" si="3"/>
        <v>0</v>
      </c>
      <c r="P43" s="187">
        <f t="shared" si="3"/>
        <v>0</v>
      </c>
      <c r="Q43" s="187">
        <f t="shared" si="3"/>
        <v>0</v>
      </c>
      <c r="R43" s="187">
        <f t="shared" si="3"/>
        <v>0</v>
      </c>
      <c r="S43" s="187">
        <f t="shared" si="3"/>
        <v>0</v>
      </c>
      <c r="T43" s="187">
        <f t="shared" si="3"/>
        <v>0</v>
      </c>
      <c r="U43" s="187">
        <f t="shared" si="3"/>
        <v>0</v>
      </c>
      <c r="V43" s="187">
        <f t="shared" si="3"/>
        <v>0</v>
      </c>
      <c r="W43" s="187">
        <f t="shared" si="3"/>
        <v>0</v>
      </c>
    </row>
    <row r="44" spans="1:31" ht="14.25" thickTop="1" thickBot="1" x14ac:dyDescent="0.25">
      <c r="A44" s="184"/>
      <c r="B44" s="194"/>
      <c r="C44" s="186"/>
      <c r="D44" s="187"/>
      <c r="E44" s="187"/>
      <c r="F44" s="187"/>
      <c r="G44" s="187"/>
      <c r="H44" s="187"/>
      <c r="I44" s="187"/>
      <c r="J44" s="187"/>
      <c r="K44" s="187"/>
      <c r="L44" s="187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</row>
    <row r="45" spans="1:31" ht="13.5" thickBot="1" x14ac:dyDescent="0.25">
      <c r="A45" s="184"/>
      <c r="B45" s="188" t="s">
        <v>518</v>
      </c>
      <c r="C45" s="199">
        <f>C34+C43</f>
        <v>1800412703.4678719</v>
      </c>
      <c r="D45" s="200">
        <f>D34+D43</f>
        <v>1733427145.5280199</v>
      </c>
      <c r="E45" s="200">
        <f t="shared" ref="E45:W45" si="4">E34+E43</f>
        <v>66985557.93985182</v>
      </c>
      <c r="F45" s="200">
        <f t="shared" si="4"/>
        <v>0</v>
      </c>
      <c r="G45" s="200">
        <f t="shared" si="4"/>
        <v>0</v>
      </c>
      <c r="H45" s="200">
        <f t="shared" si="4"/>
        <v>0</v>
      </c>
      <c r="I45" s="200">
        <f t="shared" si="4"/>
        <v>0</v>
      </c>
      <c r="J45" s="200">
        <f t="shared" si="4"/>
        <v>0</v>
      </c>
      <c r="K45" s="200">
        <f t="shared" si="4"/>
        <v>0</v>
      </c>
      <c r="L45" s="200">
        <f t="shared" si="4"/>
        <v>0</v>
      </c>
      <c r="M45" s="200">
        <f t="shared" si="4"/>
        <v>0</v>
      </c>
      <c r="N45" s="200">
        <f t="shared" si="4"/>
        <v>0</v>
      </c>
      <c r="O45" s="200">
        <f t="shared" si="4"/>
        <v>0</v>
      </c>
      <c r="P45" s="200">
        <f t="shared" si="4"/>
        <v>0</v>
      </c>
      <c r="Q45" s="200">
        <f t="shared" si="4"/>
        <v>0</v>
      </c>
      <c r="R45" s="200">
        <f t="shared" si="4"/>
        <v>0</v>
      </c>
      <c r="S45" s="200">
        <f t="shared" si="4"/>
        <v>0</v>
      </c>
      <c r="T45" s="200">
        <f t="shared" si="4"/>
        <v>0</v>
      </c>
      <c r="U45" s="200">
        <f t="shared" si="4"/>
        <v>0</v>
      </c>
      <c r="V45" s="200">
        <f t="shared" si="4"/>
        <v>0</v>
      </c>
      <c r="W45" s="200">
        <f t="shared" si="4"/>
        <v>0</v>
      </c>
    </row>
    <row r="46" spans="1:31" ht="13.5" thickTop="1" x14ac:dyDescent="0.2">
      <c r="A46" s="184"/>
      <c r="B46" s="194"/>
      <c r="C46" s="186"/>
      <c r="D46" s="187"/>
      <c r="E46" s="187"/>
      <c r="F46" s="187"/>
      <c r="G46" s="187"/>
      <c r="H46" s="187"/>
      <c r="I46" s="187"/>
      <c r="J46" s="187"/>
      <c r="K46" s="187"/>
      <c r="L46" s="187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</row>
    <row r="47" spans="1:31" ht="12.75" x14ac:dyDescent="0.2">
      <c r="A47" s="184"/>
      <c r="B47" s="194" t="s">
        <v>519</v>
      </c>
      <c r="C47" s="205">
        <v>1</v>
      </c>
      <c r="D47" s="206">
        <f>D48/D45</f>
        <v>1.0000000000000002</v>
      </c>
      <c r="E47" s="207">
        <v>1</v>
      </c>
      <c r="F47" s="187"/>
      <c r="G47" s="187"/>
      <c r="H47" s="187"/>
      <c r="I47" s="187"/>
      <c r="J47" s="187"/>
      <c r="K47" s="187"/>
      <c r="L47" s="187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</row>
    <row r="48" spans="1:31" ht="12.75" x14ac:dyDescent="0.2">
      <c r="A48" s="184"/>
      <c r="B48" s="194" t="s">
        <v>520</v>
      </c>
      <c r="C48" s="208">
        <f>C45*C47</f>
        <v>1800412703.4678719</v>
      </c>
      <c r="D48" s="209">
        <f>C48-E48</f>
        <v>1733427145.5280201</v>
      </c>
      <c r="E48" s="210">
        <f>E45*E47</f>
        <v>66985557.93985182</v>
      </c>
      <c r="F48" s="187"/>
      <c r="G48" s="187"/>
      <c r="H48" s="187"/>
      <c r="I48" s="187"/>
      <c r="J48" s="187"/>
      <c r="K48" s="187"/>
      <c r="L48" s="187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Y48" s="211"/>
    </row>
    <row r="49" spans="1:39" ht="12.75" x14ac:dyDescent="0.2">
      <c r="A49" s="184"/>
      <c r="B49" s="194"/>
      <c r="C49" s="208"/>
      <c r="D49" s="187"/>
      <c r="E49" s="210"/>
      <c r="F49" s="187"/>
      <c r="G49" s="187"/>
      <c r="H49" s="187"/>
      <c r="I49" s="187"/>
      <c r="J49" s="187"/>
      <c r="K49" s="187"/>
      <c r="L49" s="187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</row>
    <row r="50" spans="1:39" ht="12.75" x14ac:dyDescent="0.2">
      <c r="A50" s="184"/>
      <c r="B50" s="194" t="s">
        <v>521</v>
      </c>
      <c r="C50" s="212">
        <f>SUM(D50:W50)</f>
        <v>151059110</v>
      </c>
      <c r="D50" s="213">
        <f>'I8 Demand Data (50%)'!D35</f>
        <v>133844210</v>
      </c>
      <c r="E50" s="213">
        <f>'I8 Demand Data (50%)'!E35</f>
        <v>17214900</v>
      </c>
      <c r="F50" s="187">
        <f>'I8 Demand Data (50%)'!F35</f>
        <v>0</v>
      </c>
      <c r="G50" s="187">
        <f>'I8 Demand Data (50%)'!G35</f>
        <v>0</v>
      </c>
      <c r="H50" s="187">
        <f>'I8 Demand Data (50%)'!H35</f>
        <v>0</v>
      </c>
      <c r="I50" s="187">
        <f>'I8 Demand Data (50%)'!I35</f>
        <v>0</v>
      </c>
      <c r="J50" s="187">
        <f>'I8 Demand Data (50%)'!J35</f>
        <v>0</v>
      </c>
      <c r="K50" s="187">
        <f>'I8 Demand Data (50%)'!K35</f>
        <v>0</v>
      </c>
      <c r="L50" s="187">
        <f>'I8 Demand Data (50%)'!L35</f>
        <v>0</v>
      </c>
      <c r="M50" s="187">
        <f>'I8 Demand Data (50%)'!M35</f>
        <v>0</v>
      </c>
      <c r="N50" s="187">
        <f>'I8 Demand Data (50%)'!N35</f>
        <v>0</v>
      </c>
      <c r="O50" s="187">
        <f>'I8 Demand Data (50%)'!O35</f>
        <v>0</v>
      </c>
      <c r="P50" s="187">
        <f>'I8 Demand Data (50%)'!P35</f>
        <v>0</v>
      </c>
      <c r="Q50" s="187">
        <f>'I8 Demand Data (50%)'!Q35</f>
        <v>0</v>
      </c>
      <c r="R50" s="187">
        <f>'I8 Demand Data (50%)'!R35</f>
        <v>0</v>
      </c>
      <c r="S50" s="187">
        <f>'I8 Demand Data (50%)'!S35</f>
        <v>0</v>
      </c>
      <c r="T50" s="187">
        <f>'I8 Demand Data (50%)'!T35</f>
        <v>0</v>
      </c>
      <c r="U50" s="187">
        <f>'I8 Demand Data (50%)'!U35</f>
        <v>0</v>
      </c>
      <c r="V50" s="187">
        <f>'I8 Demand Data (50%)'!V35</f>
        <v>0</v>
      </c>
      <c r="W50" s="187">
        <f>'I8 Demand Data (50%)'!W35</f>
        <v>0</v>
      </c>
      <c r="Y50" s="211"/>
      <c r="AA50" s="195"/>
    </row>
    <row r="51" spans="1:39" ht="13.5" thickBot="1" x14ac:dyDescent="0.25">
      <c r="A51" s="1"/>
      <c r="B51" s="194"/>
      <c r="C51" s="214"/>
      <c r="D51" s="215"/>
      <c r="E51" s="215"/>
      <c r="F51" s="197"/>
      <c r="G51" s="197"/>
      <c r="H51" s="197"/>
      <c r="I51" s="197"/>
      <c r="J51" s="197"/>
      <c r="K51" s="197"/>
      <c r="L51" s="197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</row>
    <row r="52" spans="1:39" s="174" customFormat="1" ht="23.25" customHeight="1" thickBot="1" x14ac:dyDescent="0.25">
      <c r="B52" s="217" t="s">
        <v>522</v>
      </c>
      <c r="C52" s="218"/>
      <c r="D52" s="219"/>
      <c r="E52" s="219">
        <f>E48/E50</f>
        <v>3.891138370821313</v>
      </c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Y52" s="221"/>
      <c r="AA52" s="222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2.75" x14ac:dyDescent="0.2">
      <c r="A53" s="184"/>
    </row>
    <row r="54" spans="1:39" ht="12.75" hidden="1" x14ac:dyDescent="0.2">
      <c r="A54" s="184"/>
      <c r="E54" s="224"/>
    </row>
    <row r="55" spans="1:39" hidden="1" x14ac:dyDescent="0.2">
      <c r="A55" s="1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</row>
    <row r="56" spans="1:39" s="174" customFormat="1" ht="23.25" hidden="1" customHeight="1" thickBot="1" x14ac:dyDescent="0.25">
      <c r="B56" s="1"/>
      <c r="C56" s="170"/>
      <c r="D56" s="171"/>
      <c r="E56" s="224"/>
      <c r="F56" s="171"/>
      <c r="G56" s="171"/>
      <c r="H56" s="171"/>
      <c r="I56" s="171"/>
      <c r="J56" s="171"/>
      <c r="K56" s="171"/>
      <c r="L56" s="17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2.75" x14ac:dyDescent="0.2">
      <c r="A57" s="29"/>
    </row>
    <row r="58" spans="1:39" ht="12.75" x14ac:dyDescent="0.2">
      <c r="A58" s="29"/>
      <c r="E58" s="224"/>
    </row>
    <row r="59" spans="1:39" ht="12.75" x14ac:dyDescent="0.2">
      <c r="A59" s="29"/>
    </row>
    <row r="60" spans="1:39" ht="12.75" x14ac:dyDescent="0.2">
      <c r="A60" s="29"/>
      <c r="E60" s="224"/>
    </row>
    <row r="61" spans="1:39" ht="12.75" x14ac:dyDescent="0.2">
      <c r="A61" s="29"/>
    </row>
    <row r="62" spans="1:39" ht="12.75" x14ac:dyDescent="0.2">
      <c r="A62" s="29"/>
      <c r="E62" s="224"/>
    </row>
    <row r="63" spans="1:39" ht="12.75" x14ac:dyDescent="0.2">
      <c r="A63" s="29"/>
    </row>
    <row r="64" spans="1:39" ht="12.75" x14ac:dyDescent="0.2">
      <c r="A64" s="29"/>
      <c r="E64" s="224"/>
    </row>
    <row r="65" spans="1:5" ht="12.75" x14ac:dyDescent="0.2">
      <c r="A65" s="143"/>
    </row>
    <row r="66" spans="1:5" ht="12.75" x14ac:dyDescent="0.2">
      <c r="A66" s="143"/>
      <c r="E66" s="224"/>
    </row>
    <row r="67" spans="1:5" ht="12.75" x14ac:dyDescent="0.2">
      <c r="A67" s="143"/>
    </row>
    <row r="68" spans="1:5" ht="12.75" x14ac:dyDescent="0.2">
      <c r="A68" s="143"/>
    </row>
    <row r="69" spans="1:5" ht="12.75" x14ac:dyDescent="0.2">
      <c r="A69" s="143"/>
    </row>
    <row r="70" spans="1:5" ht="12.75" x14ac:dyDescent="0.2">
      <c r="A70" s="143"/>
    </row>
    <row r="71" spans="1:5" ht="12.75" x14ac:dyDescent="0.2">
      <c r="A71" s="143"/>
    </row>
    <row r="72" spans="1:5" ht="12.75" x14ac:dyDescent="0.2">
      <c r="A72" s="143"/>
    </row>
    <row r="73" spans="1:5" ht="12.75" x14ac:dyDescent="0.2">
      <c r="A73" s="143"/>
    </row>
    <row r="74" spans="1:5" ht="12.75" x14ac:dyDescent="0.2">
      <c r="A74" s="143"/>
    </row>
    <row r="75" spans="1:5" ht="12.75" x14ac:dyDescent="0.2">
      <c r="A75" s="143"/>
    </row>
    <row r="76" spans="1:5" ht="12.75" x14ac:dyDescent="0.2">
      <c r="A76" s="143"/>
    </row>
    <row r="77" spans="1:5" ht="12.75" x14ac:dyDescent="0.2">
      <c r="A77" s="143"/>
    </row>
    <row r="78" spans="1:5" ht="12.75" x14ac:dyDescent="0.2">
      <c r="A78" s="143"/>
    </row>
    <row r="79" spans="1:5" ht="12.75" x14ac:dyDescent="0.2">
      <c r="A79" s="143"/>
    </row>
    <row r="80" spans="1:5" ht="12.75" x14ac:dyDescent="0.2">
      <c r="A80" s="143"/>
    </row>
    <row r="81" spans="1:1" ht="12.75" x14ac:dyDescent="0.2">
      <c r="A81" s="143"/>
    </row>
    <row r="82" spans="1:1" ht="12.75" x14ac:dyDescent="0.2">
      <c r="A82" s="143"/>
    </row>
    <row r="83" spans="1:1" ht="12.75" x14ac:dyDescent="0.2">
      <c r="A83" s="143"/>
    </row>
    <row r="84" spans="1:1" ht="12.75" x14ac:dyDescent="0.2">
      <c r="A84" s="143"/>
    </row>
    <row r="85" spans="1:1" ht="12.75" x14ac:dyDescent="0.2">
      <c r="A85" s="143"/>
    </row>
    <row r="86" spans="1:1" ht="12.75" x14ac:dyDescent="0.2">
      <c r="A86" s="143"/>
    </row>
    <row r="87" spans="1:1" ht="12.75" x14ac:dyDescent="0.2">
      <c r="A87" s="143"/>
    </row>
    <row r="88" spans="1:1" ht="12.75" x14ac:dyDescent="0.2">
      <c r="A88" s="143"/>
    </row>
    <row r="89" spans="1:1" ht="12.75" x14ac:dyDescent="0.2">
      <c r="A89" s="143"/>
    </row>
    <row r="90" spans="1:1" ht="12.75" x14ac:dyDescent="0.2">
      <c r="A90" s="143"/>
    </row>
    <row r="91" spans="1:1" ht="12.75" x14ac:dyDescent="0.2">
      <c r="A91" s="143"/>
    </row>
    <row r="92" spans="1:1" ht="12.75" x14ac:dyDescent="0.2">
      <c r="A92" s="143"/>
    </row>
  </sheetData>
  <mergeCells count="7">
    <mergeCell ref="C35:E35"/>
    <mergeCell ref="A1:F1"/>
    <mergeCell ref="A2:E2"/>
    <mergeCell ref="A3:E3"/>
    <mergeCell ref="A4:E4"/>
    <mergeCell ref="C10:L10"/>
    <mergeCell ref="C16:E16"/>
  </mergeCells>
  <conditionalFormatting sqref="C35 C16">
    <cfRule type="cellIs" dxfId="0" priority="1" stopIfTrue="1" operator="equal">
      <formula>"Error"</formula>
    </cfRule>
  </conditionalFormatting>
  <pageMargins left="0.39370078740157483" right="0.39370078740157483" top="0.39370078740157483" bottom="0.39370078740157483" header="0.15748031496062992" footer="0.51181102362204722"/>
  <pageSetup scale="49" fitToHeight="3" orientation="landscape" r:id="rId1"/>
  <headerFooter alignWithMargins="0"/>
  <colBreaks count="2" manualBreakCount="2">
    <brk id="9" max="1048575" man="1"/>
    <brk id="16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4EFE-CBE6-4E54-96E4-8DCEF60C1826}">
  <sheetPr>
    <tabColor theme="4" tint="0.39997558519241921"/>
  </sheetPr>
  <dimension ref="A1"/>
  <sheetViews>
    <sheetView tabSelected="1" workbookViewId="0">
      <selection activeCell="M42" sqref="M42"/>
    </sheetView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74AA-2434-4224-B3B3-95A975E6C64D}">
  <sheetPr codeName="Sheet5">
    <tabColor theme="4" tint="0.59999389629810485"/>
  </sheetPr>
  <dimension ref="A1:M587"/>
  <sheetViews>
    <sheetView topLeftCell="A55" zoomScaleNormal="100" workbookViewId="0">
      <selection activeCell="M42" sqref="M42"/>
    </sheetView>
  </sheetViews>
  <sheetFormatPr defaultColWidth="9.28515625" defaultRowHeight="11.25" x14ac:dyDescent="0.2"/>
  <cols>
    <col min="1" max="1" width="2.7109375" style="1" customWidth="1"/>
    <col min="2" max="2" width="46" style="9" customWidth="1"/>
    <col min="3" max="3" width="3" style="9" customWidth="1"/>
    <col min="4" max="4" width="19.42578125" style="10" customWidth="1"/>
    <col min="5" max="5" width="18.7109375" style="10" customWidth="1"/>
    <col min="6" max="6" width="21.7109375" style="10" bestFit="1" customWidth="1"/>
    <col min="7" max="7" width="29.7109375" style="10" bestFit="1" customWidth="1"/>
    <col min="8" max="8" width="10.7109375" style="1" bestFit="1" customWidth="1"/>
    <col min="9" max="9" width="9.28515625" style="1"/>
    <col min="10" max="10" width="13.42578125" style="1" customWidth="1"/>
    <col min="11" max="12" width="9.28515625" style="1"/>
    <col min="13" max="13" width="9.28515625" style="2"/>
    <col min="14" max="16384" width="9.28515625" style="1"/>
  </cols>
  <sheetData>
    <row r="1" spans="1:13" ht="21.75" x14ac:dyDescent="0.2">
      <c r="A1" s="253"/>
      <c r="B1" s="253"/>
      <c r="C1" s="253"/>
      <c r="D1" s="253"/>
      <c r="E1" s="253"/>
      <c r="F1" s="253"/>
      <c r="G1" s="1"/>
    </row>
    <row r="2" spans="1:13" ht="20.25" x14ac:dyDescent="0.3">
      <c r="B2" s="254"/>
      <c r="C2" s="254"/>
      <c r="D2" s="254"/>
      <c r="E2" s="254"/>
      <c r="F2" s="254"/>
      <c r="G2" s="1"/>
    </row>
    <row r="3" spans="1:13" ht="18" x14ac:dyDescent="0.25">
      <c r="A3" s="3"/>
      <c r="B3" s="255" t="e">
        <f>#REF!</f>
        <v>#REF!</v>
      </c>
      <c r="C3" s="255"/>
      <c r="D3" s="255"/>
      <c r="E3" s="255"/>
      <c r="F3" s="255"/>
      <c r="G3" s="1"/>
    </row>
    <row r="4" spans="1:13" ht="18" x14ac:dyDescent="0.25">
      <c r="A4" s="3"/>
      <c r="B4" s="4"/>
      <c r="C4" s="4"/>
      <c r="D4" s="4"/>
      <c r="E4" s="4"/>
      <c r="F4" s="4"/>
      <c r="G4" s="1"/>
    </row>
    <row r="5" spans="1:13" ht="18" x14ac:dyDescent="0.25">
      <c r="A5" s="3"/>
      <c r="B5" s="4"/>
      <c r="C5" s="4"/>
      <c r="D5" s="4"/>
      <c r="E5" s="4"/>
      <c r="F5" s="4"/>
      <c r="G5" s="1"/>
    </row>
    <row r="6" spans="1:13" ht="18" x14ac:dyDescent="0.25">
      <c r="A6" s="3"/>
      <c r="B6" s="4"/>
      <c r="C6" s="4"/>
      <c r="D6" s="4"/>
      <c r="E6" s="4"/>
      <c r="F6" s="4"/>
      <c r="G6" s="1"/>
    </row>
    <row r="7" spans="1:13" ht="18" x14ac:dyDescent="0.25">
      <c r="A7" s="3"/>
      <c r="B7" s="4"/>
      <c r="C7" s="4"/>
      <c r="D7" s="4"/>
      <c r="E7" s="4"/>
      <c r="F7" s="4"/>
      <c r="G7" s="1"/>
    </row>
    <row r="8" spans="1:13" ht="18" x14ac:dyDescent="0.25">
      <c r="B8" s="256" t="s">
        <v>474</v>
      </c>
      <c r="C8" s="256"/>
      <c r="D8" s="256"/>
      <c r="E8" s="256"/>
      <c r="F8" s="256"/>
      <c r="G8" s="1"/>
    </row>
    <row r="9" spans="1:13" ht="20.25" x14ac:dyDescent="0.3">
      <c r="B9" s="5" t="str">
        <f>"Sheet I3 Trial Balance Data "</f>
        <v xml:space="preserve">Sheet I3 Trial Balance Data </v>
      </c>
      <c r="C9" s="6"/>
      <c r="D9" s="6"/>
      <c r="E9" s="1"/>
      <c r="F9" s="7"/>
      <c r="G9" s="1"/>
    </row>
    <row r="10" spans="1:13" x14ac:dyDescent="0.2">
      <c r="A10" s="8"/>
      <c r="B10" s="8"/>
      <c r="C10" s="8"/>
      <c r="D10" s="8"/>
      <c r="E10" s="8"/>
      <c r="F10" s="8"/>
      <c r="G10" s="8"/>
    </row>
    <row r="11" spans="1:13" ht="12" thickBot="1" x14ac:dyDescent="0.25">
      <c r="D11" s="9"/>
      <c r="E11" s="9"/>
      <c r="F11" s="9"/>
    </row>
    <row r="12" spans="1:13" s="15" customFormat="1" ht="12.75" x14ac:dyDescent="0.2">
      <c r="A12" s="11"/>
      <c r="B12" s="12"/>
      <c r="C12" s="13"/>
      <c r="D12" s="257"/>
      <c r="E12" s="258"/>
      <c r="F12" s="14"/>
      <c r="M12" s="16"/>
    </row>
    <row r="13" spans="1:13" s="15" customFormat="1" ht="12.75" x14ac:dyDescent="0.2">
      <c r="A13" s="11"/>
      <c r="B13" s="12"/>
      <c r="C13" s="13"/>
      <c r="D13" s="248" t="s">
        <v>0</v>
      </c>
      <c r="E13" s="249"/>
      <c r="F13" s="17">
        <v>1823201837.3787751</v>
      </c>
      <c r="G13" s="18" t="s">
        <v>1</v>
      </c>
      <c r="H13" s="247" t="s">
        <v>2</v>
      </c>
      <c r="I13" s="247"/>
      <c r="M13" s="16"/>
    </row>
    <row r="14" spans="1:13" s="15" customFormat="1" ht="12.75" x14ac:dyDescent="0.2">
      <c r="A14" s="11"/>
      <c r="B14" s="12"/>
      <c r="C14" s="13"/>
      <c r="D14" s="248" t="s">
        <v>3</v>
      </c>
      <c r="E14" s="249"/>
      <c r="F14" s="19">
        <f>ROUND(F13,0)</f>
        <v>1823201837</v>
      </c>
      <c r="G14" s="20">
        <f>ROUND(F12+SUM(G121:G408),0)</f>
        <v>1823201837</v>
      </c>
      <c r="H14" s="250" t="str">
        <f>IF(ROUND(F14-G14,-1)=0,"Rev Req Matches", "Rev Req does not match")</f>
        <v>Rev Req Matches</v>
      </c>
      <c r="I14" s="250"/>
      <c r="J14" s="21">
        <f>F14-G14</f>
        <v>0</v>
      </c>
      <c r="M14" s="16"/>
    </row>
    <row r="15" spans="1:13" s="15" customFormat="1" ht="12.75" x14ac:dyDescent="0.2">
      <c r="A15" s="11"/>
      <c r="B15" s="12"/>
      <c r="C15" s="13"/>
      <c r="D15" s="248" t="s">
        <v>4</v>
      </c>
      <c r="E15" s="249"/>
      <c r="F15" s="17">
        <v>14592741199.408365</v>
      </c>
      <c r="G15" s="22"/>
      <c r="H15" s="23"/>
      <c r="M15" s="16"/>
    </row>
    <row r="16" spans="1:13" s="15" customFormat="1" ht="13.5" thickBot="1" x14ac:dyDescent="0.25">
      <c r="A16" s="24"/>
      <c r="B16" s="13"/>
      <c r="C16" s="13"/>
      <c r="D16" s="251" t="s">
        <v>5</v>
      </c>
      <c r="E16" s="252"/>
      <c r="F16" s="25">
        <f>ROUND(F15,0)</f>
        <v>14592741199</v>
      </c>
      <c r="G16" s="20">
        <f>ROUND(SUM(G19:G45),0)</f>
        <v>14592741199</v>
      </c>
      <c r="H16" s="250" t="str">
        <f>IF(ROUND(F16-G16,-1)=0,"Rate Base Matches","Rate Base does not match")</f>
        <v>Rate Base Matches</v>
      </c>
      <c r="I16" s="250"/>
      <c r="J16" s="21">
        <f>F16-G16</f>
        <v>0</v>
      </c>
      <c r="K16" s="21">
        <f>J16*(100/15)</f>
        <v>0</v>
      </c>
      <c r="M16" s="26"/>
    </row>
    <row r="17" spans="1:12" s="15" customFormat="1" ht="12.75" x14ac:dyDescent="0.2">
      <c r="A17" s="24"/>
      <c r="B17" s="13"/>
      <c r="C17" s="13"/>
      <c r="D17" s="27"/>
      <c r="E17" s="27"/>
      <c r="F17" s="28"/>
      <c r="G17" s="29"/>
      <c r="L17" s="26"/>
    </row>
    <row r="18" spans="1:12" s="36" customFormat="1" ht="25.5" x14ac:dyDescent="0.2">
      <c r="A18" s="30"/>
      <c r="B18" s="31" t="s">
        <v>6</v>
      </c>
      <c r="C18" s="32"/>
      <c r="D18" s="33" t="s">
        <v>7</v>
      </c>
      <c r="E18" s="34" t="s">
        <v>8</v>
      </c>
      <c r="F18" s="35" t="s">
        <v>9</v>
      </c>
      <c r="G18" s="35" t="s">
        <v>10</v>
      </c>
      <c r="H18" s="1"/>
      <c r="L18" s="37"/>
    </row>
    <row r="19" spans="1:12" s="43" customFormat="1" ht="12.75" x14ac:dyDescent="0.2">
      <c r="A19" s="30"/>
      <c r="B19" s="38" t="s">
        <v>11</v>
      </c>
      <c r="C19" s="39"/>
      <c r="D19" s="40">
        <v>0</v>
      </c>
      <c r="E19" s="41"/>
      <c r="F19" s="40"/>
      <c r="G19" s="42">
        <f t="shared" ref="G19:G82" si="0">+D19+E19+F19</f>
        <v>0</v>
      </c>
      <c r="H19" s="43" t="str">
        <f t="shared" ref="H19:H82" si="1">LEFT(B19,FIND("-",B19)-2)</f>
        <v>Rate Base</v>
      </c>
      <c r="L19" s="16"/>
    </row>
    <row r="20" spans="1:12" s="43" customFormat="1" ht="12.75" x14ac:dyDescent="0.2">
      <c r="A20" s="30"/>
      <c r="B20" s="38" t="s">
        <v>12</v>
      </c>
      <c r="C20" s="39"/>
      <c r="D20" s="40">
        <v>94126151.216540605</v>
      </c>
      <c r="E20" s="41"/>
      <c r="F20" s="40"/>
      <c r="G20" s="42">
        <f t="shared" si="0"/>
        <v>94126151.216540605</v>
      </c>
      <c r="H20" s="43" t="str">
        <f t="shared" si="1"/>
        <v>Rate Base</v>
      </c>
      <c r="L20" s="16"/>
    </row>
    <row r="21" spans="1:12" s="43" customFormat="1" ht="12.75" x14ac:dyDescent="0.2">
      <c r="A21" s="30"/>
      <c r="B21" s="38" t="s">
        <v>13</v>
      </c>
      <c r="C21" s="39"/>
      <c r="D21" s="40">
        <v>7068194662.1670198</v>
      </c>
      <c r="E21" s="41"/>
      <c r="F21" s="40"/>
      <c r="G21" s="42">
        <f t="shared" si="0"/>
        <v>7068194662.1670198</v>
      </c>
      <c r="H21" s="43" t="str">
        <f t="shared" si="1"/>
        <v>Rate Base</v>
      </c>
      <c r="L21" s="16"/>
    </row>
    <row r="22" spans="1:12" s="43" customFormat="1" ht="25.5" x14ac:dyDescent="0.2">
      <c r="A22" s="30"/>
      <c r="B22" s="38" t="s">
        <v>14</v>
      </c>
      <c r="C22" s="39"/>
      <c r="D22" s="40">
        <v>1321516185.176868</v>
      </c>
      <c r="E22" s="41"/>
      <c r="F22" s="40"/>
      <c r="G22" s="42">
        <f t="shared" si="0"/>
        <v>1321516185.176868</v>
      </c>
      <c r="H22" s="43" t="str">
        <f t="shared" si="1"/>
        <v>Rate Base</v>
      </c>
      <c r="L22" s="16"/>
    </row>
    <row r="23" spans="1:12" s="43" customFormat="1" ht="25.5" x14ac:dyDescent="0.2">
      <c r="A23" s="30"/>
      <c r="B23" s="38" t="s">
        <v>15</v>
      </c>
      <c r="C23" s="39"/>
      <c r="D23" s="40">
        <v>0</v>
      </c>
      <c r="E23" s="41"/>
      <c r="F23" s="40"/>
      <c r="G23" s="42">
        <f t="shared" si="0"/>
        <v>0</v>
      </c>
      <c r="H23" s="43" t="str">
        <f t="shared" si="1"/>
        <v>Rate Base</v>
      </c>
      <c r="L23" s="16"/>
    </row>
    <row r="24" spans="1:12" s="43" customFormat="1" ht="12.75" x14ac:dyDescent="0.2">
      <c r="A24" s="30"/>
      <c r="B24" s="38" t="s">
        <v>16</v>
      </c>
      <c r="C24" s="39"/>
      <c r="D24" s="40">
        <v>0</v>
      </c>
      <c r="E24" s="41"/>
      <c r="F24" s="40"/>
      <c r="G24" s="42">
        <f t="shared" si="0"/>
        <v>0</v>
      </c>
      <c r="H24" s="43" t="str">
        <f t="shared" si="1"/>
        <v>Rate Base</v>
      </c>
      <c r="L24" s="16"/>
    </row>
    <row r="25" spans="1:12" s="43" customFormat="1" ht="25.5" x14ac:dyDescent="0.2">
      <c r="A25" s="30"/>
      <c r="B25" s="38" t="s">
        <v>17</v>
      </c>
      <c r="C25" s="39"/>
      <c r="D25" s="40">
        <v>3951462957.1338449</v>
      </c>
      <c r="E25" s="41"/>
      <c r="F25" s="40"/>
      <c r="G25" s="42">
        <f t="shared" si="0"/>
        <v>3951462957.1338449</v>
      </c>
      <c r="H25" s="43" t="str">
        <f t="shared" si="1"/>
        <v>Rate Base</v>
      </c>
      <c r="L25" s="16"/>
    </row>
    <row r="26" spans="1:12" s="43" customFormat="1" ht="25.5" x14ac:dyDescent="0.2">
      <c r="A26" s="30"/>
      <c r="B26" s="38" t="s">
        <v>18</v>
      </c>
      <c r="C26" s="39"/>
      <c r="D26" s="40">
        <v>0</v>
      </c>
      <c r="E26" s="41"/>
      <c r="F26" s="40"/>
      <c r="G26" s="42">
        <f t="shared" si="0"/>
        <v>0</v>
      </c>
      <c r="H26" s="43" t="str">
        <f t="shared" si="1"/>
        <v>Rate Base</v>
      </c>
      <c r="L26" s="16"/>
    </row>
    <row r="27" spans="1:12" s="43" customFormat="1" ht="12.75" x14ac:dyDescent="0.2">
      <c r="A27" s="30"/>
      <c r="B27" s="38" t="s">
        <v>19</v>
      </c>
      <c r="C27" s="39"/>
      <c r="D27" s="40">
        <v>0</v>
      </c>
      <c r="E27" s="41"/>
      <c r="F27" s="40"/>
      <c r="G27" s="42">
        <f t="shared" si="0"/>
        <v>0</v>
      </c>
      <c r="H27" s="43" t="str">
        <f t="shared" si="1"/>
        <v>Rate Base</v>
      </c>
      <c r="L27" s="16"/>
    </row>
    <row r="28" spans="1:12" s="43" customFormat="1" ht="25.5" x14ac:dyDescent="0.2">
      <c r="A28" s="30"/>
      <c r="B28" s="38" t="s">
        <v>20</v>
      </c>
      <c r="C28" s="39"/>
      <c r="D28" s="40">
        <v>0</v>
      </c>
      <c r="E28" s="41"/>
      <c r="F28" s="40"/>
      <c r="G28" s="42">
        <f t="shared" si="0"/>
        <v>0</v>
      </c>
      <c r="H28" s="43" t="str">
        <f t="shared" si="1"/>
        <v>Rate Base</v>
      </c>
      <c r="L28" s="16"/>
    </row>
    <row r="29" spans="1:12" s="43" customFormat="1" ht="25.5" x14ac:dyDescent="0.2">
      <c r="A29" s="30"/>
      <c r="B29" s="38" t="s">
        <v>21</v>
      </c>
      <c r="C29" s="39"/>
      <c r="D29" s="40">
        <v>0</v>
      </c>
      <c r="E29" s="41"/>
      <c r="F29" s="40"/>
      <c r="G29" s="42">
        <f t="shared" si="0"/>
        <v>0</v>
      </c>
      <c r="H29" s="43" t="str">
        <f t="shared" si="1"/>
        <v>Rate Base</v>
      </c>
      <c r="L29" s="16"/>
    </row>
    <row r="30" spans="1:12" s="43" customFormat="1" ht="12.75" x14ac:dyDescent="0.2">
      <c r="A30" s="30"/>
      <c r="B30" s="38" t="s">
        <v>22</v>
      </c>
      <c r="C30" s="39"/>
      <c r="D30" s="40">
        <v>0</v>
      </c>
      <c r="E30" s="41"/>
      <c r="F30" s="40"/>
      <c r="G30" s="42">
        <f t="shared" si="0"/>
        <v>0</v>
      </c>
      <c r="H30" s="43" t="str">
        <f t="shared" si="1"/>
        <v>Rate Base</v>
      </c>
      <c r="L30" s="16"/>
    </row>
    <row r="31" spans="1:12" s="43" customFormat="1" ht="25.5" x14ac:dyDescent="0.2">
      <c r="A31" s="30"/>
      <c r="B31" s="38" t="s">
        <v>23</v>
      </c>
      <c r="C31" s="39"/>
      <c r="D31" s="40">
        <v>0</v>
      </c>
      <c r="E31" s="41"/>
      <c r="F31" s="40"/>
      <c r="G31" s="42">
        <f t="shared" si="0"/>
        <v>0</v>
      </c>
      <c r="H31" s="43" t="str">
        <f t="shared" si="1"/>
        <v>Rate Base</v>
      </c>
      <c r="L31" s="16"/>
    </row>
    <row r="32" spans="1:12" s="43" customFormat="1" ht="25.5" x14ac:dyDescent="0.2">
      <c r="A32" s="30"/>
      <c r="B32" s="38" t="s">
        <v>24</v>
      </c>
      <c r="C32" s="39"/>
      <c r="D32" s="40">
        <v>0</v>
      </c>
      <c r="E32" s="41"/>
      <c r="F32" s="40"/>
      <c r="G32" s="42">
        <f t="shared" si="0"/>
        <v>0</v>
      </c>
      <c r="H32" s="43" t="str">
        <f t="shared" si="1"/>
        <v>Rate Base</v>
      </c>
      <c r="L32" s="16"/>
    </row>
    <row r="33" spans="1:12" s="43" customFormat="1" ht="12.75" x14ac:dyDescent="0.2">
      <c r="A33" s="30"/>
      <c r="B33" s="38" t="s">
        <v>25</v>
      </c>
      <c r="C33" s="39"/>
      <c r="D33" s="40">
        <v>1486764006.5478308</v>
      </c>
      <c r="E33" s="41"/>
      <c r="F33" s="40"/>
      <c r="G33" s="42">
        <f t="shared" si="0"/>
        <v>1486764006.5478308</v>
      </c>
      <c r="H33" s="43" t="str">
        <f t="shared" si="1"/>
        <v>Rate Base</v>
      </c>
      <c r="L33" s="16"/>
    </row>
    <row r="34" spans="1:12" s="43" customFormat="1" ht="25.5" x14ac:dyDescent="0.2">
      <c r="A34" s="30"/>
      <c r="B34" s="38" t="s">
        <v>26</v>
      </c>
      <c r="C34" s="39"/>
      <c r="D34" s="40">
        <v>252538131.17161512</v>
      </c>
      <c r="E34" s="41"/>
      <c r="F34" s="40"/>
      <c r="G34" s="42">
        <f t="shared" si="0"/>
        <v>252538131.17161512</v>
      </c>
      <c r="H34" s="43" t="str">
        <f t="shared" si="1"/>
        <v>Rate Base</v>
      </c>
      <c r="L34" s="16"/>
    </row>
    <row r="35" spans="1:12" s="43" customFormat="1" ht="25.5" x14ac:dyDescent="0.2">
      <c r="A35" s="30"/>
      <c r="B35" s="38" t="s">
        <v>27</v>
      </c>
      <c r="C35" s="39"/>
      <c r="D35" s="40">
        <v>0</v>
      </c>
      <c r="E35" s="41"/>
      <c r="F35" s="40"/>
      <c r="G35" s="42">
        <f t="shared" si="0"/>
        <v>0</v>
      </c>
      <c r="H35" s="43" t="str">
        <f t="shared" si="1"/>
        <v>Rate Base</v>
      </c>
      <c r="L35" s="16"/>
    </row>
    <row r="36" spans="1:12" s="43" customFormat="1" ht="25.5" x14ac:dyDescent="0.2">
      <c r="A36" s="30"/>
      <c r="B36" s="38" t="s">
        <v>28</v>
      </c>
      <c r="C36" s="39"/>
      <c r="D36" s="40">
        <v>0</v>
      </c>
      <c r="E36" s="41"/>
      <c r="F36" s="40"/>
      <c r="G36" s="42">
        <f t="shared" si="0"/>
        <v>0</v>
      </c>
      <c r="H36" s="43" t="str">
        <f t="shared" si="1"/>
        <v>Rate Base</v>
      </c>
      <c r="L36" s="16"/>
    </row>
    <row r="37" spans="1:12" s="43" customFormat="1" ht="25.5" x14ac:dyDescent="0.2">
      <c r="A37" s="30"/>
      <c r="B37" s="38" t="s">
        <v>29</v>
      </c>
      <c r="C37" s="39"/>
      <c r="D37" s="40">
        <v>0</v>
      </c>
      <c r="E37" s="41"/>
      <c r="F37" s="40"/>
      <c r="G37" s="42">
        <f t="shared" si="0"/>
        <v>0</v>
      </c>
      <c r="H37" s="43" t="str">
        <f t="shared" si="1"/>
        <v>Rate Base</v>
      </c>
      <c r="L37" s="16"/>
    </row>
    <row r="38" spans="1:12" s="43" customFormat="1" ht="25.5" x14ac:dyDescent="0.2">
      <c r="A38" s="30"/>
      <c r="B38" s="38" t="s">
        <v>30</v>
      </c>
      <c r="C38" s="39"/>
      <c r="D38" s="40">
        <v>0</v>
      </c>
      <c r="E38" s="41"/>
      <c r="F38" s="40"/>
      <c r="G38" s="42">
        <f t="shared" si="0"/>
        <v>0</v>
      </c>
      <c r="H38" s="43" t="str">
        <f t="shared" si="1"/>
        <v>Rate Base</v>
      </c>
      <c r="L38" s="16"/>
    </row>
    <row r="39" spans="1:12" s="43" customFormat="1" ht="12.75" x14ac:dyDescent="0.2">
      <c r="A39" s="30"/>
      <c r="B39" s="38" t="s">
        <v>31</v>
      </c>
      <c r="C39" s="39"/>
      <c r="D39" s="40">
        <v>356072951.75520176</v>
      </c>
      <c r="E39" s="41"/>
      <c r="F39" s="40"/>
      <c r="G39" s="42">
        <f t="shared" si="0"/>
        <v>356072951.75520176</v>
      </c>
      <c r="H39" s="43" t="str">
        <f t="shared" si="1"/>
        <v>Rate Base</v>
      </c>
      <c r="L39" s="16"/>
    </row>
    <row r="40" spans="1:12" s="43" customFormat="1" ht="25.5" x14ac:dyDescent="0.2">
      <c r="A40" s="30"/>
      <c r="B40" s="38" t="s">
        <v>32</v>
      </c>
      <c r="C40" s="39"/>
      <c r="D40" s="40">
        <v>0</v>
      </c>
      <c r="E40" s="41"/>
      <c r="F40" s="40"/>
      <c r="G40" s="42">
        <f t="shared" si="0"/>
        <v>0</v>
      </c>
      <c r="H40" s="43" t="str">
        <f t="shared" si="1"/>
        <v>Rate Base</v>
      </c>
      <c r="L40" s="16"/>
    </row>
    <row r="41" spans="1:12" s="43" customFormat="1" ht="25.5" x14ac:dyDescent="0.2">
      <c r="A41" s="30"/>
      <c r="B41" s="38" t="s">
        <v>33</v>
      </c>
      <c r="C41" s="39"/>
      <c r="D41" s="40">
        <v>0</v>
      </c>
      <c r="E41" s="41"/>
      <c r="F41" s="40"/>
      <c r="G41" s="42">
        <f t="shared" si="0"/>
        <v>0</v>
      </c>
      <c r="H41" s="43" t="str">
        <f t="shared" si="1"/>
        <v>Rate Base</v>
      </c>
      <c r="L41" s="16"/>
    </row>
    <row r="42" spans="1:12" s="43" customFormat="1" ht="25.5" x14ac:dyDescent="0.2">
      <c r="A42" s="30"/>
      <c r="B42" s="38" t="s">
        <v>34</v>
      </c>
      <c r="C42" s="39"/>
      <c r="D42" s="40">
        <v>62066154.239442781</v>
      </c>
      <c r="E42" s="41"/>
      <c r="F42" s="40"/>
      <c r="G42" s="42">
        <f t="shared" si="0"/>
        <v>62066154.239442781</v>
      </c>
      <c r="H42" s="43" t="str">
        <f t="shared" si="1"/>
        <v>Rate Base</v>
      </c>
      <c r="L42" s="16"/>
    </row>
    <row r="43" spans="1:12" s="43" customFormat="1" ht="12.75" x14ac:dyDescent="0.2">
      <c r="A43" s="30"/>
      <c r="B43" s="38" t="s">
        <v>35</v>
      </c>
      <c r="C43" s="39"/>
      <c r="D43" s="40">
        <v>0</v>
      </c>
      <c r="E43" s="41"/>
      <c r="F43" s="40"/>
      <c r="G43" s="42">
        <f t="shared" si="0"/>
        <v>0</v>
      </c>
      <c r="H43" s="43" t="str">
        <f t="shared" si="1"/>
        <v>Contributions and Grants</v>
      </c>
      <c r="L43" s="16"/>
    </row>
    <row r="44" spans="1:12" s="43" customFormat="1" ht="25.5" x14ac:dyDescent="0.2">
      <c r="A44" s="30"/>
      <c r="B44" s="38" t="s">
        <v>36</v>
      </c>
      <c r="C44" s="39"/>
      <c r="D44" s="40">
        <v>0</v>
      </c>
      <c r="E44" s="41"/>
      <c r="F44" s="40"/>
      <c r="G44" s="42">
        <f t="shared" si="0"/>
        <v>0</v>
      </c>
      <c r="H44" s="43" t="str">
        <f t="shared" si="1"/>
        <v>Accum. Amortization of Electric Utility Plant</v>
      </c>
      <c r="L44" s="16"/>
    </row>
    <row r="45" spans="1:12" s="43" customFormat="1" ht="25.5" x14ac:dyDescent="0.2">
      <c r="A45" s="30"/>
      <c r="B45" s="38" t="s">
        <v>37</v>
      </c>
      <c r="C45" s="39"/>
      <c r="D45" s="40">
        <v>0</v>
      </c>
      <c r="E45" s="41"/>
      <c r="F45" s="40"/>
      <c r="G45" s="42">
        <f t="shared" si="0"/>
        <v>0</v>
      </c>
      <c r="H45" s="43" t="str">
        <f t="shared" si="1"/>
        <v>Accumulated Amortization of Electric Utility Plant</v>
      </c>
      <c r="L45" s="16"/>
    </row>
    <row r="46" spans="1:12" s="43" customFormat="1" ht="25.5" x14ac:dyDescent="0.2">
      <c r="A46" s="30"/>
      <c r="B46" s="38" t="s">
        <v>38</v>
      </c>
      <c r="C46" s="39"/>
      <c r="D46" s="40">
        <v>-19588023.717349023</v>
      </c>
      <c r="E46" s="41"/>
      <c r="F46" s="40">
        <f>-D46</f>
        <v>19588023.717349023</v>
      </c>
      <c r="G46" s="42">
        <f t="shared" si="0"/>
        <v>0</v>
      </c>
      <c r="H46" s="43" t="str">
        <f t="shared" si="1"/>
        <v>External Revenues</v>
      </c>
      <c r="L46" s="16"/>
    </row>
    <row r="47" spans="1:12" s="43" customFormat="1" ht="25.5" x14ac:dyDescent="0.2">
      <c r="A47" s="30"/>
      <c r="B47" s="38" t="s">
        <v>39</v>
      </c>
      <c r="C47" s="39"/>
      <c r="D47" s="40">
        <v>0</v>
      </c>
      <c r="E47" s="44"/>
      <c r="F47" s="40"/>
      <c r="G47" s="42">
        <f t="shared" si="0"/>
        <v>0</v>
      </c>
      <c r="H47" s="43" t="str">
        <f t="shared" si="1"/>
        <v>External Revenues</v>
      </c>
      <c r="L47" s="16"/>
    </row>
    <row r="48" spans="1:12" s="43" customFormat="1" ht="12.75" x14ac:dyDescent="0.2">
      <c r="A48" s="30"/>
      <c r="B48" s="38" t="s">
        <v>40</v>
      </c>
      <c r="C48" s="39"/>
      <c r="D48" s="40">
        <v>0</v>
      </c>
      <c r="E48" s="41"/>
      <c r="F48" s="40">
        <f>-F46</f>
        <v>-19588023.717349023</v>
      </c>
      <c r="G48" s="42">
        <f>+D48+E48+F48</f>
        <v>-19588023.717349023</v>
      </c>
      <c r="H48" s="43" t="str">
        <f t="shared" si="1"/>
        <v>External Revenues</v>
      </c>
      <c r="L48" s="16"/>
    </row>
    <row r="49" spans="1:12" s="43" customFormat="1" ht="25.5" x14ac:dyDescent="0.2">
      <c r="A49" s="30"/>
      <c r="B49" s="38" t="s">
        <v>41</v>
      </c>
      <c r="C49" s="39"/>
      <c r="D49" s="40">
        <v>-3518751.3598388764</v>
      </c>
      <c r="E49" s="41"/>
      <c r="F49" s="40"/>
      <c r="G49" s="42">
        <f t="shared" si="0"/>
        <v>-3518751.3598388764</v>
      </c>
      <c r="H49" s="43" t="str">
        <f t="shared" si="1"/>
        <v>External Revenues</v>
      </c>
      <c r="L49" s="16"/>
    </row>
    <row r="50" spans="1:12" s="43" customFormat="1" ht="25.5" x14ac:dyDescent="0.2">
      <c r="A50" s="30"/>
      <c r="B50" s="38" t="s">
        <v>42</v>
      </c>
      <c r="C50" s="39"/>
      <c r="D50" s="40">
        <v>0</v>
      </c>
      <c r="E50" s="41"/>
      <c r="F50" s="40"/>
      <c r="G50" s="42">
        <f t="shared" si="0"/>
        <v>0</v>
      </c>
      <c r="H50" s="43" t="str">
        <f t="shared" si="1"/>
        <v>External Revenues</v>
      </c>
      <c r="L50" s="16"/>
    </row>
    <row r="51" spans="1:12" s="43" customFormat="1" ht="12.75" x14ac:dyDescent="0.2">
      <c r="A51" s="30"/>
      <c r="B51" s="38" t="s">
        <v>43</v>
      </c>
      <c r="C51" s="39"/>
      <c r="D51" s="40">
        <v>0</v>
      </c>
      <c r="E51" s="41"/>
      <c r="F51" s="40"/>
      <c r="G51" s="42">
        <f t="shared" si="0"/>
        <v>0</v>
      </c>
      <c r="H51" s="43" t="str">
        <f t="shared" si="1"/>
        <v>External Revenues</v>
      </c>
      <c r="L51" s="16"/>
    </row>
    <row r="52" spans="1:12" s="43" customFormat="1" ht="25.5" x14ac:dyDescent="0.2">
      <c r="A52" s="30"/>
      <c r="B52" s="38" t="s">
        <v>44</v>
      </c>
      <c r="C52" s="39"/>
      <c r="D52" s="40">
        <v>-11569843.692585498</v>
      </c>
      <c r="E52" s="41"/>
      <c r="F52" s="40"/>
      <c r="G52" s="42">
        <f t="shared" si="0"/>
        <v>-11569843.692585498</v>
      </c>
      <c r="H52" s="43" t="str">
        <f t="shared" si="1"/>
        <v>External Revenues</v>
      </c>
      <c r="L52" s="16"/>
    </row>
    <row r="53" spans="1:12" s="43" customFormat="1" ht="25.5" x14ac:dyDescent="0.2">
      <c r="A53" s="30"/>
      <c r="B53" s="38" t="s">
        <v>45</v>
      </c>
      <c r="C53" s="39"/>
      <c r="D53" s="40">
        <v>0</v>
      </c>
      <c r="E53" s="41"/>
      <c r="F53" s="40"/>
      <c r="G53" s="42">
        <f t="shared" si="0"/>
        <v>0</v>
      </c>
      <c r="H53" s="43" t="str">
        <f t="shared" si="1"/>
        <v>External Revenues</v>
      </c>
      <c r="L53" s="16"/>
    </row>
    <row r="54" spans="1:12" s="43" customFormat="1" ht="25.5" x14ac:dyDescent="0.2">
      <c r="A54" s="30"/>
      <c r="B54" s="38" t="s">
        <v>46</v>
      </c>
      <c r="C54" s="39"/>
      <c r="D54" s="40">
        <v>0</v>
      </c>
      <c r="E54" s="41"/>
      <c r="F54" s="40"/>
      <c r="G54" s="42">
        <f t="shared" si="0"/>
        <v>0</v>
      </c>
      <c r="H54" s="43" t="str">
        <f t="shared" si="1"/>
        <v>External Revenues</v>
      </c>
      <c r="L54" s="16"/>
    </row>
    <row r="55" spans="1:12" s="43" customFormat="1" ht="25.5" x14ac:dyDescent="0.2">
      <c r="A55" s="30"/>
      <c r="B55" s="38" t="s">
        <v>47</v>
      </c>
      <c r="C55" s="39"/>
      <c r="D55" s="40">
        <v>0</v>
      </c>
      <c r="E55" s="41"/>
      <c r="F55" s="40"/>
      <c r="G55" s="42">
        <f t="shared" si="0"/>
        <v>0</v>
      </c>
      <c r="H55" s="43" t="str">
        <f t="shared" si="1"/>
        <v>External Revenues</v>
      </c>
      <c r="L55" s="16"/>
    </row>
    <row r="56" spans="1:12" s="43" customFormat="1" ht="25.5" x14ac:dyDescent="0.2">
      <c r="A56" s="30"/>
      <c r="B56" s="38" t="s">
        <v>48</v>
      </c>
      <c r="C56" s="39"/>
      <c r="D56" s="40">
        <v>0</v>
      </c>
      <c r="E56" s="41"/>
      <c r="F56" s="40"/>
      <c r="G56" s="42">
        <f t="shared" si="0"/>
        <v>0</v>
      </c>
      <c r="H56" s="43" t="str">
        <f t="shared" si="1"/>
        <v>External Revenues</v>
      </c>
      <c r="L56" s="16"/>
    </row>
    <row r="57" spans="1:12" s="43" customFormat="1" ht="25.5" x14ac:dyDescent="0.2">
      <c r="A57" s="30"/>
      <c r="B57" s="38" t="s">
        <v>49</v>
      </c>
      <c r="C57" s="39"/>
      <c r="D57" s="40">
        <v>0</v>
      </c>
      <c r="E57" s="41"/>
      <c r="F57" s="40"/>
      <c r="G57" s="42">
        <f t="shared" si="0"/>
        <v>0</v>
      </c>
      <c r="H57" s="43" t="str">
        <f t="shared" si="1"/>
        <v>External Revenues</v>
      </c>
      <c r="L57" s="16"/>
    </row>
    <row r="58" spans="1:12" s="43" customFormat="1" ht="25.5" x14ac:dyDescent="0.2">
      <c r="A58" s="30"/>
      <c r="B58" s="38" t="s">
        <v>50</v>
      </c>
      <c r="C58" s="39"/>
      <c r="D58" s="40">
        <v>-3728031.3108878904</v>
      </c>
      <c r="E58" s="41"/>
      <c r="F58" s="40"/>
      <c r="G58" s="42">
        <f t="shared" si="0"/>
        <v>-3728031.3108878904</v>
      </c>
      <c r="H58" s="43" t="str">
        <f t="shared" si="1"/>
        <v>External Revenues</v>
      </c>
      <c r="L58" s="16"/>
    </row>
    <row r="59" spans="1:12" s="43" customFormat="1" ht="25.5" x14ac:dyDescent="0.2">
      <c r="A59" s="30"/>
      <c r="B59" s="38" t="s">
        <v>51</v>
      </c>
      <c r="C59" s="39"/>
      <c r="D59" s="40">
        <v>0</v>
      </c>
      <c r="E59" s="41"/>
      <c r="F59" s="40"/>
      <c r="G59" s="42">
        <f t="shared" si="0"/>
        <v>0</v>
      </c>
      <c r="H59" s="43" t="str">
        <f t="shared" si="1"/>
        <v>External Revenues</v>
      </c>
      <c r="L59" s="16"/>
    </row>
    <row r="60" spans="1:12" s="43" customFormat="1" ht="25.5" x14ac:dyDescent="0.2">
      <c r="A60" s="30"/>
      <c r="B60" s="38" t="s">
        <v>52</v>
      </c>
      <c r="C60" s="39"/>
      <c r="D60" s="40">
        <v>0</v>
      </c>
      <c r="E60" s="41"/>
      <c r="F60" s="40"/>
      <c r="G60" s="42">
        <f t="shared" si="0"/>
        <v>0</v>
      </c>
      <c r="H60" s="43" t="str">
        <f t="shared" si="1"/>
        <v>External Revenues</v>
      </c>
      <c r="L60" s="16"/>
    </row>
    <row r="61" spans="1:12" s="43" customFormat="1" ht="25.5" x14ac:dyDescent="0.2">
      <c r="A61" s="30"/>
      <c r="B61" s="38" t="s">
        <v>53</v>
      </c>
      <c r="C61" s="39"/>
      <c r="D61" s="40">
        <v>-636787.35834468901</v>
      </c>
      <c r="E61" s="41"/>
      <c r="F61" s="40"/>
      <c r="G61" s="42">
        <f t="shared" si="0"/>
        <v>-636787.35834468901</v>
      </c>
      <c r="H61" s="43" t="str">
        <f t="shared" si="1"/>
        <v>External Revenues</v>
      </c>
      <c r="L61" s="16"/>
    </row>
    <row r="62" spans="1:12" s="43" customFormat="1" ht="25.5" x14ac:dyDescent="0.2">
      <c r="A62" s="30"/>
      <c r="B62" s="38" t="s">
        <v>54</v>
      </c>
      <c r="C62" s="39"/>
      <c r="D62" s="40">
        <v>0</v>
      </c>
      <c r="E62" s="41"/>
      <c r="F62" s="40"/>
      <c r="G62" s="42">
        <f t="shared" si="0"/>
        <v>0</v>
      </c>
      <c r="H62" s="43" t="str">
        <f t="shared" si="1"/>
        <v>External Revenues</v>
      </c>
      <c r="L62" s="16"/>
    </row>
    <row r="63" spans="1:12" s="43" customFormat="1" ht="25.5" x14ac:dyDescent="0.2">
      <c r="A63" s="30"/>
      <c r="B63" s="38" t="s">
        <v>55</v>
      </c>
      <c r="C63" s="39"/>
      <c r="D63" s="40">
        <v>0</v>
      </c>
      <c r="E63" s="41"/>
      <c r="F63" s="40"/>
      <c r="G63" s="42">
        <f t="shared" si="0"/>
        <v>0</v>
      </c>
      <c r="H63" s="43" t="str">
        <f t="shared" si="1"/>
        <v>External Revenues</v>
      </c>
      <c r="L63" s="16"/>
    </row>
    <row r="64" spans="1:12" s="43" customFormat="1" ht="25.5" x14ac:dyDescent="0.2">
      <c r="A64" s="30"/>
      <c r="B64" s="38" t="s">
        <v>56</v>
      </c>
      <c r="C64" s="39"/>
      <c r="D64" s="40">
        <v>-891290.25207306375</v>
      </c>
      <c r="E64" s="41"/>
      <c r="F64" s="40"/>
      <c r="G64" s="42">
        <f t="shared" si="0"/>
        <v>-891290.25207306375</v>
      </c>
      <c r="H64" s="43" t="str">
        <f t="shared" si="1"/>
        <v>External Revenues</v>
      </c>
      <c r="L64" s="16"/>
    </row>
    <row r="65" spans="1:12" s="43" customFormat="1" ht="25.5" x14ac:dyDescent="0.2">
      <c r="A65" s="30"/>
      <c r="B65" s="38" t="s">
        <v>57</v>
      </c>
      <c r="C65" s="39"/>
      <c r="D65" s="40">
        <v>0</v>
      </c>
      <c r="E65" s="41"/>
      <c r="F65" s="40"/>
      <c r="G65" s="42">
        <f t="shared" si="0"/>
        <v>0</v>
      </c>
      <c r="H65" s="43" t="str">
        <f t="shared" si="1"/>
        <v>External Revenues</v>
      </c>
      <c r="L65" s="16"/>
    </row>
    <row r="66" spans="1:12" s="43" customFormat="1" ht="25.5" x14ac:dyDescent="0.2">
      <c r="A66" s="30"/>
      <c r="B66" s="38" t="s">
        <v>58</v>
      </c>
      <c r="C66" s="39"/>
      <c r="D66" s="40">
        <v>0</v>
      </c>
      <c r="E66" s="41"/>
      <c r="F66" s="40"/>
      <c r="G66" s="42">
        <f t="shared" si="0"/>
        <v>0</v>
      </c>
      <c r="H66" s="43" t="str">
        <f t="shared" si="1"/>
        <v>External Revenues</v>
      </c>
      <c r="L66" s="16"/>
    </row>
    <row r="67" spans="1:12" s="43" customFormat="1" ht="25.5" x14ac:dyDescent="0.2">
      <c r="A67" s="30"/>
      <c r="B67" s="38" t="s">
        <v>59</v>
      </c>
      <c r="C67" s="39"/>
      <c r="D67" s="40">
        <v>-204794.89305339346</v>
      </c>
      <c r="E67" s="41"/>
      <c r="F67" s="40"/>
      <c r="G67" s="42">
        <f t="shared" si="0"/>
        <v>-204794.89305339346</v>
      </c>
      <c r="H67" s="43" t="str">
        <f t="shared" si="1"/>
        <v>External Revenues</v>
      </c>
      <c r="L67" s="16"/>
    </row>
    <row r="68" spans="1:12" s="43" customFormat="1" ht="25.5" x14ac:dyDescent="0.2">
      <c r="A68" s="30"/>
      <c r="B68" s="38" t="s">
        <v>60</v>
      </c>
      <c r="C68" s="39"/>
      <c r="D68" s="40">
        <v>0</v>
      </c>
      <c r="E68" s="41"/>
      <c r="F68" s="40"/>
      <c r="G68" s="42">
        <f t="shared" si="0"/>
        <v>0</v>
      </c>
      <c r="H68" s="43" t="str">
        <f t="shared" si="1"/>
        <v>External Revenues</v>
      </c>
      <c r="L68" s="16"/>
    </row>
    <row r="69" spans="1:12" s="43" customFormat="1" ht="25.5" x14ac:dyDescent="0.2">
      <c r="A69" s="30"/>
      <c r="B69" s="38" t="s">
        <v>61</v>
      </c>
      <c r="C69" s="39"/>
      <c r="D69" s="40">
        <v>0</v>
      </c>
      <c r="E69" s="41"/>
      <c r="F69" s="40"/>
      <c r="G69" s="42">
        <f t="shared" si="0"/>
        <v>0</v>
      </c>
      <c r="H69" s="43" t="str">
        <f t="shared" si="1"/>
        <v>External Revenues</v>
      </c>
      <c r="L69" s="16"/>
    </row>
    <row r="70" spans="1:12" s="43" customFormat="1" ht="25.5" x14ac:dyDescent="0.2">
      <c r="A70" s="30"/>
      <c r="B70" s="38" t="s">
        <v>62</v>
      </c>
      <c r="C70" s="39"/>
      <c r="D70" s="40"/>
      <c r="E70" s="41"/>
      <c r="F70" s="40"/>
      <c r="G70" s="42">
        <f t="shared" si="0"/>
        <v>0</v>
      </c>
      <c r="H70" s="43" t="str">
        <f t="shared" si="1"/>
        <v>Export Revenue Credit</v>
      </c>
      <c r="L70" s="16"/>
    </row>
    <row r="71" spans="1:12" s="43" customFormat="1" ht="25.5" x14ac:dyDescent="0.2">
      <c r="A71" s="30"/>
      <c r="B71" s="38" t="s">
        <v>63</v>
      </c>
      <c r="C71" s="39"/>
      <c r="D71" s="40"/>
      <c r="E71" s="41"/>
      <c r="F71" s="40"/>
      <c r="G71" s="42">
        <f t="shared" si="0"/>
        <v>0</v>
      </c>
      <c r="H71" s="43" t="str">
        <f t="shared" si="1"/>
        <v>Export Revenue Credit</v>
      </c>
      <c r="L71" s="16"/>
    </row>
    <row r="72" spans="1:12" s="43" customFormat="1" ht="12.75" x14ac:dyDescent="0.2">
      <c r="A72" s="30"/>
      <c r="B72" s="38" t="s">
        <v>64</v>
      </c>
      <c r="C72" s="39"/>
      <c r="D72" s="40"/>
      <c r="E72" s="41"/>
      <c r="F72" s="40"/>
      <c r="G72" s="42">
        <f t="shared" si="0"/>
        <v>0</v>
      </c>
      <c r="H72" s="43" t="str">
        <f t="shared" si="1"/>
        <v>Export Revenue Credit</v>
      </c>
      <c r="L72" s="16"/>
    </row>
    <row r="73" spans="1:12" s="43" customFormat="1" ht="25.5" x14ac:dyDescent="0.2">
      <c r="A73" s="30"/>
      <c r="B73" s="38" t="s">
        <v>65</v>
      </c>
      <c r="C73" s="39"/>
      <c r="D73" s="40"/>
      <c r="E73" s="41"/>
      <c r="F73" s="40"/>
      <c r="G73" s="42">
        <f t="shared" si="0"/>
        <v>0</v>
      </c>
      <c r="H73" s="43" t="str">
        <f t="shared" si="1"/>
        <v>Export Revenue Credit</v>
      </c>
      <c r="L73" s="16"/>
    </row>
    <row r="74" spans="1:12" s="43" customFormat="1" ht="25.5" x14ac:dyDescent="0.2">
      <c r="A74" s="30"/>
      <c r="B74" s="38" t="s">
        <v>66</v>
      </c>
      <c r="C74" s="39"/>
      <c r="D74" s="40"/>
      <c r="E74" s="41"/>
      <c r="F74" s="40"/>
      <c r="G74" s="42">
        <f t="shared" si="0"/>
        <v>0</v>
      </c>
      <c r="H74" s="43" t="str">
        <f t="shared" si="1"/>
        <v>Export Revenue Credit</v>
      </c>
      <c r="L74" s="16"/>
    </row>
    <row r="75" spans="1:12" s="43" customFormat="1" ht="12.75" x14ac:dyDescent="0.2">
      <c r="A75" s="30"/>
      <c r="B75" s="38" t="s">
        <v>67</v>
      </c>
      <c r="C75" s="39"/>
      <c r="D75" s="40"/>
      <c r="E75" s="41"/>
      <c r="F75" s="40"/>
      <c r="G75" s="42">
        <f t="shared" si="0"/>
        <v>0</v>
      </c>
      <c r="H75" s="43" t="str">
        <f t="shared" si="1"/>
        <v>Export Revenue Credit</v>
      </c>
      <c r="L75" s="16"/>
    </row>
    <row r="76" spans="1:12" s="43" customFormat="1" ht="25.5" x14ac:dyDescent="0.2">
      <c r="A76" s="30"/>
      <c r="B76" s="38" t="s">
        <v>68</v>
      </c>
      <c r="C76" s="39"/>
      <c r="D76" s="40"/>
      <c r="E76" s="41"/>
      <c r="F76" s="40"/>
      <c r="G76" s="42">
        <f t="shared" si="0"/>
        <v>0</v>
      </c>
      <c r="H76" s="43" t="str">
        <f t="shared" si="1"/>
        <v>Export Revenue Credit</v>
      </c>
      <c r="L76" s="16"/>
    </row>
    <row r="77" spans="1:12" s="43" customFormat="1" ht="25.5" x14ac:dyDescent="0.2">
      <c r="A77" s="30"/>
      <c r="B77" s="38" t="s">
        <v>69</v>
      </c>
      <c r="C77" s="39"/>
      <c r="D77" s="40"/>
      <c r="E77" s="41"/>
      <c r="F77" s="40"/>
      <c r="G77" s="42">
        <f t="shared" si="0"/>
        <v>0</v>
      </c>
      <c r="H77" s="43" t="str">
        <f t="shared" si="1"/>
        <v>Export Revenue Credit</v>
      </c>
      <c r="L77" s="16"/>
    </row>
    <row r="78" spans="1:12" s="43" customFormat="1" ht="25.5" x14ac:dyDescent="0.2">
      <c r="A78" s="30"/>
      <c r="B78" s="38" t="s">
        <v>70</v>
      </c>
      <c r="C78" s="39"/>
      <c r="D78" s="40"/>
      <c r="E78" s="41"/>
      <c r="F78" s="40"/>
      <c r="G78" s="42">
        <f t="shared" si="0"/>
        <v>0</v>
      </c>
      <c r="H78" s="43" t="str">
        <f t="shared" si="1"/>
        <v>Export Revenue Credit</v>
      </c>
      <c r="L78" s="16"/>
    </row>
    <row r="79" spans="1:12" s="43" customFormat="1" ht="25.5" x14ac:dyDescent="0.2">
      <c r="A79" s="30"/>
      <c r="B79" s="38" t="s">
        <v>71</v>
      </c>
      <c r="C79" s="39"/>
      <c r="D79" s="40"/>
      <c r="E79" s="41"/>
      <c r="F79" s="40"/>
      <c r="G79" s="42">
        <f t="shared" si="0"/>
        <v>0</v>
      </c>
      <c r="H79" s="43" t="str">
        <f t="shared" si="1"/>
        <v>Export Revenue Credit</v>
      </c>
      <c r="L79" s="16"/>
    </row>
    <row r="80" spans="1:12" s="43" customFormat="1" ht="25.5" x14ac:dyDescent="0.2">
      <c r="A80" s="30"/>
      <c r="B80" s="38" t="s">
        <v>72</v>
      </c>
      <c r="C80" s="39"/>
      <c r="D80" s="40"/>
      <c r="E80" s="41"/>
      <c r="F80" s="40"/>
      <c r="G80" s="42">
        <f t="shared" si="0"/>
        <v>0</v>
      </c>
      <c r="H80" s="43" t="str">
        <f t="shared" si="1"/>
        <v>Export Revenue Credit</v>
      </c>
      <c r="L80" s="16"/>
    </row>
    <row r="81" spans="1:12" s="43" customFormat="1" ht="25.5" x14ac:dyDescent="0.2">
      <c r="A81" s="30"/>
      <c r="B81" s="38" t="s">
        <v>73</v>
      </c>
      <c r="C81" s="39"/>
      <c r="D81" s="40"/>
      <c r="E81" s="41"/>
      <c r="F81" s="40"/>
      <c r="G81" s="42">
        <f t="shared" si="0"/>
        <v>0</v>
      </c>
      <c r="H81" s="43" t="str">
        <f t="shared" si="1"/>
        <v>Export Revenue Credit</v>
      </c>
      <c r="L81" s="16"/>
    </row>
    <row r="82" spans="1:12" s="43" customFormat="1" ht="25.5" x14ac:dyDescent="0.2">
      <c r="A82" s="30"/>
      <c r="B82" s="38" t="s">
        <v>74</v>
      </c>
      <c r="C82" s="39"/>
      <c r="D82" s="40"/>
      <c r="E82" s="41"/>
      <c r="F82" s="40"/>
      <c r="G82" s="42">
        <f t="shared" si="0"/>
        <v>0</v>
      </c>
      <c r="H82" s="43" t="str">
        <f t="shared" si="1"/>
        <v>Export Revenue Credit</v>
      </c>
      <c r="L82" s="16"/>
    </row>
    <row r="83" spans="1:12" s="43" customFormat="1" ht="25.5" x14ac:dyDescent="0.2">
      <c r="A83" s="30"/>
      <c r="B83" s="38" t="s">
        <v>75</v>
      </c>
      <c r="C83" s="39"/>
      <c r="D83" s="40"/>
      <c r="E83" s="41"/>
      <c r="F83" s="40"/>
      <c r="G83" s="42">
        <f t="shared" ref="G83:G149" si="2">+D83+E83+F83</f>
        <v>0</v>
      </c>
      <c r="H83" s="43" t="str">
        <f t="shared" ref="H83:H149" si="3">LEFT(B83,FIND("-",B83)-2)</f>
        <v>Export Revenue Credit</v>
      </c>
      <c r="L83" s="16"/>
    </row>
    <row r="84" spans="1:12" s="43" customFormat="1" ht="25.5" x14ac:dyDescent="0.2">
      <c r="A84" s="30"/>
      <c r="B84" s="38" t="s">
        <v>76</v>
      </c>
      <c r="C84" s="39"/>
      <c r="D84" s="40"/>
      <c r="E84" s="41"/>
      <c r="F84" s="40"/>
      <c r="G84" s="42">
        <f t="shared" si="2"/>
        <v>0</v>
      </c>
      <c r="H84" s="43" t="str">
        <f t="shared" si="3"/>
        <v>Export Revenue Credit</v>
      </c>
      <c r="L84" s="16"/>
    </row>
    <row r="85" spans="1:12" s="43" customFormat="1" ht="25.5" x14ac:dyDescent="0.2">
      <c r="A85" s="30"/>
      <c r="B85" s="38" t="s">
        <v>77</v>
      </c>
      <c r="C85" s="39"/>
      <c r="D85" s="40"/>
      <c r="E85" s="41"/>
      <c r="F85" s="40"/>
      <c r="G85" s="42">
        <f t="shared" si="2"/>
        <v>0</v>
      </c>
      <c r="H85" s="43" t="str">
        <f t="shared" si="3"/>
        <v>Export Revenue Credit</v>
      </c>
      <c r="L85" s="16"/>
    </row>
    <row r="86" spans="1:12" s="43" customFormat="1" ht="25.5" x14ac:dyDescent="0.2">
      <c r="A86" s="30"/>
      <c r="B86" s="38" t="s">
        <v>78</v>
      </c>
      <c r="C86" s="39"/>
      <c r="D86" s="40"/>
      <c r="E86" s="41"/>
      <c r="F86" s="40"/>
      <c r="G86" s="42">
        <f t="shared" si="2"/>
        <v>0</v>
      </c>
      <c r="H86" s="43" t="str">
        <f t="shared" si="3"/>
        <v>Export Revenue Credit</v>
      </c>
      <c r="L86" s="16"/>
    </row>
    <row r="87" spans="1:12" s="43" customFormat="1" ht="25.5" x14ac:dyDescent="0.2">
      <c r="A87" s="30"/>
      <c r="B87" s="38" t="s">
        <v>79</v>
      </c>
      <c r="C87" s="39"/>
      <c r="D87" s="40"/>
      <c r="E87" s="41"/>
      <c r="F87" s="40"/>
      <c r="G87" s="42">
        <f t="shared" si="2"/>
        <v>0</v>
      </c>
      <c r="H87" s="43" t="str">
        <f t="shared" si="3"/>
        <v>Export Revenue Credit</v>
      </c>
      <c r="L87" s="16"/>
    </row>
    <row r="88" spans="1:12" s="43" customFormat="1" ht="25.5" x14ac:dyDescent="0.2">
      <c r="A88" s="30"/>
      <c r="B88" s="38" t="s">
        <v>80</v>
      </c>
      <c r="C88" s="39"/>
      <c r="D88" s="40"/>
      <c r="E88" s="41"/>
      <c r="F88" s="40"/>
      <c r="G88" s="42">
        <f t="shared" si="2"/>
        <v>0</v>
      </c>
      <c r="H88" s="43" t="str">
        <f t="shared" si="3"/>
        <v>Export Revenue Credit</v>
      </c>
      <c r="L88" s="16"/>
    </row>
    <row r="89" spans="1:12" s="43" customFormat="1" ht="25.5" x14ac:dyDescent="0.2">
      <c r="A89" s="30"/>
      <c r="B89" s="38" t="s">
        <v>81</v>
      </c>
      <c r="C89" s="39"/>
      <c r="D89" s="40"/>
      <c r="E89" s="41"/>
      <c r="F89" s="40"/>
      <c r="G89" s="42">
        <f t="shared" si="2"/>
        <v>0</v>
      </c>
      <c r="H89" s="43" t="str">
        <f t="shared" si="3"/>
        <v>Export Revenue Credit</v>
      </c>
      <c r="L89" s="16"/>
    </row>
    <row r="90" spans="1:12" s="43" customFormat="1" ht="25.5" x14ac:dyDescent="0.2">
      <c r="A90" s="30"/>
      <c r="B90" s="38" t="s">
        <v>82</v>
      </c>
      <c r="C90" s="39"/>
      <c r="D90" s="40"/>
      <c r="E90" s="41"/>
      <c r="F90" s="40"/>
      <c r="G90" s="42">
        <f t="shared" si="2"/>
        <v>0</v>
      </c>
      <c r="H90" s="43" t="str">
        <f t="shared" si="3"/>
        <v>Export Revenue Credit</v>
      </c>
      <c r="L90" s="16"/>
    </row>
    <row r="91" spans="1:12" s="43" customFormat="1" ht="25.5" x14ac:dyDescent="0.2">
      <c r="A91" s="30"/>
      <c r="B91" s="38" t="s">
        <v>83</v>
      </c>
      <c r="C91" s="39"/>
      <c r="D91" s="40"/>
      <c r="E91" s="41"/>
      <c r="F91" s="40"/>
      <c r="G91" s="42">
        <f t="shared" si="2"/>
        <v>0</v>
      </c>
      <c r="H91" s="43" t="str">
        <f t="shared" si="3"/>
        <v>Export Revenue Credit</v>
      </c>
      <c r="L91" s="16"/>
    </row>
    <row r="92" spans="1:12" s="43" customFormat="1" ht="25.5" x14ac:dyDescent="0.2">
      <c r="A92" s="30"/>
      <c r="B92" s="38" t="s">
        <v>84</v>
      </c>
      <c r="C92" s="39"/>
      <c r="D92" s="40"/>
      <c r="E92" s="41"/>
      <c r="F92" s="40"/>
      <c r="G92" s="42">
        <f t="shared" si="2"/>
        <v>0</v>
      </c>
      <c r="H92" s="43" t="str">
        <f t="shared" si="3"/>
        <v>Export Revenue Credit</v>
      </c>
      <c r="L92" s="16"/>
    </row>
    <row r="93" spans="1:12" s="43" customFormat="1" ht="25.5" x14ac:dyDescent="0.2">
      <c r="A93" s="30"/>
      <c r="B93" s="38" t="s">
        <v>85</v>
      </c>
      <c r="C93" s="39"/>
      <c r="D93" s="40"/>
      <c r="E93" s="41"/>
      <c r="F93" s="40"/>
      <c r="G93" s="42">
        <f t="shared" si="2"/>
        <v>0</v>
      </c>
      <c r="H93" s="43" t="str">
        <f t="shared" si="3"/>
        <v>Export Revenue Credit</v>
      </c>
      <c r="L93" s="16"/>
    </row>
    <row r="94" spans="1:12" s="43" customFormat="1" ht="25.5" x14ac:dyDescent="0.2">
      <c r="A94" s="30"/>
      <c r="B94" s="38" t="s">
        <v>86</v>
      </c>
      <c r="C94" s="39"/>
      <c r="D94" s="45">
        <v>-31600.000000000004</v>
      </c>
      <c r="E94" s="41"/>
      <c r="F94" s="40"/>
      <c r="G94" s="42">
        <f t="shared" si="2"/>
        <v>-31600.000000000004</v>
      </c>
      <c r="H94" s="43" t="s">
        <v>87</v>
      </c>
      <c r="L94" s="16"/>
    </row>
    <row r="95" spans="1:12" s="43" customFormat="1" ht="25.5" x14ac:dyDescent="0.2">
      <c r="A95" s="30"/>
      <c r="B95" s="38" t="s">
        <v>88</v>
      </c>
      <c r="C95" s="39"/>
      <c r="D95" s="45">
        <v>0</v>
      </c>
      <c r="E95" s="41"/>
      <c r="F95" s="40"/>
      <c r="G95" s="42">
        <f t="shared" si="2"/>
        <v>0</v>
      </c>
      <c r="H95" s="43" t="s">
        <v>87</v>
      </c>
      <c r="L95" s="16"/>
    </row>
    <row r="96" spans="1:12" s="43" customFormat="1" ht="12.75" x14ac:dyDescent="0.2">
      <c r="A96" s="30"/>
      <c r="B96" s="38" t="s">
        <v>89</v>
      </c>
      <c r="C96" s="39"/>
      <c r="D96" s="45">
        <v>0</v>
      </c>
      <c r="E96" s="41"/>
      <c r="F96" s="40"/>
      <c r="G96" s="42">
        <f t="shared" si="2"/>
        <v>0</v>
      </c>
      <c r="H96" s="43" t="s">
        <v>87</v>
      </c>
      <c r="L96" s="16"/>
    </row>
    <row r="97" spans="1:12" s="43" customFormat="1" ht="12.75" x14ac:dyDescent="0.2">
      <c r="A97" s="30"/>
      <c r="B97" s="38" t="s">
        <v>90</v>
      </c>
      <c r="C97" s="39"/>
      <c r="D97" s="40">
        <v>0</v>
      </c>
      <c r="E97" s="41"/>
      <c r="F97" s="40"/>
      <c r="G97" s="42">
        <f t="shared" si="2"/>
        <v>0</v>
      </c>
      <c r="H97" s="43" t="str">
        <f t="shared" si="3"/>
        <v>LVSG Credit</v>
      </c>
      <c r="L97" s="16"/>
    </row>
    <row r="98" spans="1:12" s="43" customFormat="1" ht="12.75" x14ac:dyDescent="0.2">
      <c r="A98" s="30"/>
      <c r="B98" s="38" t="s">
        <v>91</v>
      </c>
      <c r="C98" s="39"/>
      <c r="D98" s="40">
        <v>0</v>
      </c>
      <c r="E98" s="41"/>
      <c r="F98" s="40"/>
      <c r="G98" s="42">
        <f t="shared" si="2"/>
        <v>0</v>
      </c>
      <c r="H98" s="43" t="str">
        <f t="shared" si="3"/>
        <v>LVSG Credit</v>
      </c>
      <c r="L98" s="16"/>
    </row>
    <row r="99" spans="1:12" s="43" customFormat="1" ht="12.75" x14ac:dyDescent="0.2">
      <c r="A99" s="30"/>
      <c r="B99" s="38" t="s">
        <v>92</v>
      </c>
      <c r="C99" s="39"/>
      <c r="D99" s="40">
        <v>0</v>
      </c>
      <c r="E99" s="41"/>
      <c r="F99" s="40"/>
      <c r="G99" s="42">
        <f t="shared" si="2"/>
        <v>0</v>
      </c>
      <c r="H99" s="43" t="str">
        <f t="shared" si="3"/>
        <v>LVSG Credit</v>
      </c>
      <c r="L99" s="16"/>
    </row>
    <row r="100" spans="1:12" s="43" customFormat="1" ht="25.5" x14ac:dyDescent="0.2">
      <c r="A100" s="30"/>
      <c r="B100" s="38" t="s">
        <v>93</v>
      </c>
      <c r="C100" s="39"/>
      <c r="D100" s="40">
        <v>0</v>
      </c>
      <c r="E100" s="41"/>
      <c r="F100" s="40"/>
      <c r="G100" s="42">
        <f t="shared" si="2"/>
        <v>0</v>
      </c>
      <c r="H100" s="43" t="str">
        <f t="shared" si="3"/>
        <v>LVSG Credit</v>
      </c>
      <c r="L100" s="16"/>
    </row>
    <row r="101" spans="1:12" s="43" customFormat="1" ht="25.5" x14ac:dyDescent="0.2">
      <c r="A101" s="30"/>
      <c r="B101" s="38" t="s">
        <v>94</v>
      </c>
      <c r="C101" s="39"/>
      <c r="D101" s="40">
        <v>0</v>
      </c>
      <c r="E101" s="41"/>
      <c r="F101" s="40"/>
      <c r="G101" s="42">
        <f t="shared" si="2"/>
        <v>0</v>
      </c>
      <c r="H101" s="43" t="str">
        <f t="shared" si="3"/>
        <v>LVSG Credit</v>
      </c>
      <c r="L101" s="16"/>
    </row>
    <row r="102" spans="1:12" s="43" customFormat="1" ht="12.75" x14ac:dyDescent="0.2">
      <c r="A102" s="30"/>
      <c r="B102" s="38" t="s">
        <v>95</v>
      </c>
      <c r="C102" s="39"/>
      <c r="D102" s="40">
        <v>0</v>
      </c>
      <c r="E102" s="41"/>
      <c r="F102" s="40"/>
      <c r="G102" s="42">
        <f t="shared" si="2"/>
        <v>0</v>
      </c>
      <c r="H102" s="43" t="str">
        <f t="shared" si="3"/>
        <v>LVSG Credit</v>
      </c>
      <c r="L102" s="16"/>
    </row>
    <row r="103" spans="1:12" s="43" customFormat="1" ht="25.5" x14ac:dyDescent="0.2">
      <c r="A103" s="30"/>
      <c r="B103" s="38" t="s">
        <v>96</v>
      </c>
      <c r="C103" s="39"/>
      <c r="D103" s="40">
        <v>16464707.519632306</v>
      </c>
      <c r="E103" s="41"/>
      <c r="F103" s="40"/>
      <c r="G103" s="42">
        <f t="shared" si="2"/>
        <v>16464707.519632306</v>
      </c>
      <c r="H103" s="43" t="str">
        <f t="shared" si="3"/>
        <v>LVSG Credit</v>
      </c>
      <c r="L103" s="16"/>
    </row>
    <row r="104" spans="1:12" s="43" customFormat="1" ht="25.5" x14ac:dyDescent="0.2">
      <c r="A104" s="30"/>
      <c r="B104" s="38" t="s">
        <v>97</v>
      </c>
      <c r="C104" s="39"/>
      <c r="D104" s="40">
        <v>0</v>
      </c>
      <c r="E104" s="41"/>
      <c r="F104" s="40"/>
      <c r="G104" s="42">
        <f t="shared" si="2"/>
        <v>0</v>
      </c>
      <c r="H104" s="43" t="str">
        <f t="shared" si="3"/>
        <v>LVSG Credit</v>
      </c>
      <c r="L104" s="16"/>
    </row>
    <row r="105" spans="1:12" s="43" customFormat="1" ht="12.75" x14ac:dyDescent="0.2">
      <c r="A105" s="30"/>
      <c r="B105" s="38" t="s">
        <v>98</v>
      </c>
      <c r="C105" s="39"/>
      <c r="D105" s="40">
        <v>0</v>
      </c>
      <c r="E105" s="41"/>
      <c r="F105" s="40"/>
      <c r="G105" s="42">
        <f t="shared" si="2"/>
        <v>0</v>
      </c>
      <c r="H105" s="43" t="str">
        <f t="shared" si="3"/>
        <v>LVSG Credit</v>
      </c>
      <c r="L105" s="16"/>
    </row>
    <row r="106" spans="1:12" s="43" customFormat="1" ht="25.5" x14ac:dyDescent="0.2">
      <c r="A106" s="30"/>
      <c r="B106" s="38" t="s">
        <v>99</v>
      </c>
      <c r="C106" s="39"/>
      <c r="D106" s="40">
        <v>0</v>
      </c>
      <c r="E106" s="41"/>
      <c r="F106" s="40"/>
      <c r="G106" s="42">
        <f t="shared" si="2"/>
        <v>0</v>
      </c>
      <c r="H106" s="43" t="str">
        <f t="shared" si="3"/>
        <v>LVSG Credit</v>
      </c>
      <c r="L106" s="16"/>
    </row>
    <row r="107" spans="1:12" s="43" customFormat="1" ht="25.5" x14ac:dyDescent="0.2">
      <c r="A107" s="30"/>
      <c r="B107" s="38" t="s">
        <v>100</v>
      </c>
      <c r="C107" s="39"/>
      <c r="D107" s="40">
        <v>0</v>
      </c>
      <c r="E107" s="41"/>
      <c r="F107" s="40"/>
      <c r="G107" s="42">
        <f t="shared" si="2"/>
        <v>0</v>
      </c>
      <c r="H107" s="43" t="str">
        <f t="shared" si="3"/>
        <v>LVSG Credit</v>
      </c>
      <c r="L107" s="16"/>
    </row>
    <row r="108" spans="1:12" s="43" customFormat="1" ht="12.75" x14ac:dyDescent="0.2">
      <c r="A108" s="30"/>
      <c r="B108" s="38" t="s">
        <v>101</v>
      </c>
      <c r="C108" s="39"/>
      <c r="D108" s="40">
        <v>0</v>
      </c>
      <c r="E108" s="41"/>
      <c r="F108" s="40"/>
      <c r="G108" s="42">
        <f t="shared" si="2"/>
        <v>0</v>
      </c>
      <c r="H108" s="43" t="str">
        <f t="shared" si="3"/>
        <v>LVSG Credit</v>
      </c>
      <c r="L108" s="16"/>
    </row>
    <row r="109" spans="1:12" s="43" customFormat="1" ht="25.5" x14ac:dyDescent="0.2">
      <c r="A109" s="30"/>
      <c r="B109" s="38" t="s">
        <v>102</v>
      </c>
      <c r="C109" s="39"/>
      <c r="D109" s="40">
        <v>0</v>
      </c>
      <c r="E109" s="41"/>
      <c r="F109" s="40"/>
      <c r="G109" s="42">
        <f t="shared" si="2"/>
        <v>0</v>
      </c>
      <c r="H109" s="43" t="str">
        <f t="shared" si="3"/>
        <v>LVSG Credit</v>
      </c>
      <c r="L109" s="16"/>
    </row>
    <row r="110" spans="1:12" s="43" customFormat="1" ht="25.5" x14ac:dyDescent="0.2">
      <c r="A110" s="30"/>
      <c r="B110" s="38" t="s">
        <v>103</v>
      </c>
      <c r="C110" s="39"/>
      <c r="D110" s="40">
        <v>0</v>
      </c>
      <c r="E110" s="41"/>
      <c r="F110" s="40"/>
      <c r="G110" s="42">
        <f t="shared" si="2"/>
        <v>0</v>
      </c>
      <c r="H110" s="43" t="str">
        <f t="shared" si="3"/>
        <v>LVSG Credit</v>
      </c>
      <c r="L110" s="16"/>
    </row>
    <row r="111" spans="1:12" s="43" customFormat="1" ht="12.75" x14ac:dyDescent="0.2">
      <c r="A111" s="30"/>
      <c r="B111" s="38" t="s">
        <v>104</v>
      </c>
      <c r="C111" s="39"/>
      <c r="D111" s="40">
        <v>0</v>
      </c>
      <c r="E111" s="41"/>
      <c r="F111" s="40"/>
      <c r="G111" s="42">
        <f t="shared" si="2"/>
        <v>0</v>
      </c>
      <c r="H111" s="43" t="str">
        <f t="shared" si="3"/>
        <v>LVSG Credit</v>
      </c>
      <c r="L111" s="16"/>
    </row>
    <row r="112" spans="1:12" s="43" customFormat="1" ht="25.5" x14ac:dyDescent="0.2">
      <c r="A112" s="30"/>
      <c r="B112" s="38" t="s">
        <v>105</v>
      </c>
      <c r="C112" s="39"/>
      <c r="D112" s="40">
        <v>0</v>
      </c>
      <c r="E112" s="41"/>
      <c r="F112" s="40"/>
      <c r="G112" s="42">
        <f t="shared" si="2"/>
        <v>0</v>
      </c>
      <c r="H112" s="43" t="str">
        <f t="shared" si="3"/>
        <v>LVSG Credit</v>
      </c>
      <c r="L112" s="16"/>
    </row>
    <row r="113" spans="1:12" s="43" customFormat="1" ht="25.5" x14ac:dyDescent="0.2">
      <c r="A113" s="30"/>
      <c r="B113" s="38" t="s">
        <v>106</v>
      </c>
      <c r="C113" s="39"/>
      <c r="D113" s="40">
        <v>0</v>
      </c>
      <c r="E113" s="41"/>
      <c r="F113" s="40"/>
      <c r="G113" s="42">
        <f t="shared" si="2"/>
        <v>0</v>
      </c>
      <c r="H113" s="43" t="str">
        <f t="shared" si="3"/>
        <v>LVSG Credit</v>
      </c>
      <c r="L113" s="16"/>
    </row>
    <row r="114" spans="1:12" s="43" customFormat="1" ht="25.5" x14ac:dyDescent="0.2">
      <c r="A114" s="30"/>
      <c r="B114" s="38" t="s">
        <v>107</v>
      </c>
      <c r="C114" s="39"/>
      <c r="D114" s="40">
        <v>0</v>
      </c>
      <c r="E114" s="41"/>
      <c r="F114" s="40"/>
      <c r="G114" s="42">
        <f t="shared" si="2"/>
        <v>0</v>
      </c>
      <c r="H114" s="43" t="str">
        <f t="shared" si="3"/>
        <v>LVSG Credit</v>
      </c>
      <c r="L114" s="16"/>
    </row>
    <row r="115" spans="1:12" s="43" customFormat="1" ht="25.5" x14ac:dyDescent="0.2">
      <c r="A115" s="30"/>
      <c r="B115" s="38" t="s">
        <v>108</v>
      </c>
      <c r="C115" s="39"/>
      <c r="D115" s="40">
        <v>0</v>
      </c>
      <c r="E115" s="41"/>
      <c r="F115" s="40"/>
      <c r="G115" s="42">
        <f t="shared" si="2"/>
        <v>0</v>
      </c>
      <c r="H115" s="43" t="str">
        <f t="shared" si="3"/>
        <v>LVSG Credit</v>
      </c>
      <c r="L115" s="16"/>
    </row>
    <row r="116" spans="1:12" s="43" customFormat="1" ht="25.5" x14ac:dyDescent="0.2">
      <c r="A116" s="30"/>
      <c r="B116" s="38" t="s">
        <v>109</v>
      </c>
      <c r="C116" s="39"/>
      <c r="D116" s="40">
        <v>0</v>
      </c>
      <c r="E116" s="41"/>
      <c r="F116" s="40"/>
      <c r="G116" s="42">
        <f t="shared" si="2"/>
        <v>0</v>
      </c>
      <c r="H116" s="43" t="str">
        <f t="shared" si="3"/>
        <v>LVSG Credit</v>
      </c>
      <c r="L116" s="16"/>
    </row>
    <row r="117" spans="1:12" s="43" customFormat="1" ht="12.75" x14ac:dyDescent="0.2">
      <c r="A117" s="30"/>
      <c r="B117" s="38" t="s">
        <v>110</v>
      </c>
      <c r="C117" s="39"/>
      <c r="D117" s="40">
        <v>0</v>
      </c>
      <c r="E117" s="41"/>
      <c r="F117" s="40"/>
      <c r="G117" s="42">
        <f t="shared" si="2"/>
        <v>0</v>
      </c>
      <c r="H117" s="43" t="str">
        <f t="shared" si="3"/>
        <v>LVSG Credit</v>
      </c>
      <c r="L117" s="16"/>
    </row>
    <row r="118" spans="1:12" s="43" customFormat="1" ht="25.5" x14ac:dyDescent="0.2">
      <c r="A118" s="30"/>
      <c r="B118" s="38" t="s">
        <v>111</v>
      </c>
      <c r="C118" s="39"/>
      <c r="D118" s="40">
        <v>0</v>
      </c>
      <c r="E118" s="41"/>
      <c r="F118" s="40"/>
      <c r="G118" s="42">
        <f t="shared" si="2"/>
        <v>0</v>
      </c>
      <c r="H118" s="43" t="str">
        <f t="shared" si="3"/>
        <v>LVSG Credit</v>
      </c>
      <c r="L118" s="16"/>
    </row>
    <row r="119" spans="1:12" s="43" customFormat="1" ht="25.5" x14ac:dyDescent="0.2">
      <c r="A119" s="30"/>
      <c r="B119" s="38" t="s">
        <v>112</v>
      </c>
      <c r="C119" s="39"/>
      <c r="D119" s="40">
        <v>0</v>
      </c>
      <c r="E119" s="41"/>
      <c r="F119" s="40"/>
      <c r="G119" s="42">
        <f t="shared" si="2"/>
        <v>0</v>
      </c>
      <c r="H119" s="43" t="str">
        <f t="shared" si="3"/>
        <v>LVSG Credit</v>
      </c>
      <c r="L119" s="16"/>
    </row>
    <row r="120" spans="1:12" s="43" customFormat="1" ht="25.5" x14ac:dyDescent="0.2">
      <c r="A120" s="30"/>
      <c r="B120" s="38" t="s">
        <v>114</v>
      </c>
      <c r="C120" s="39"/>
      <c r="D120" s="40">
        <v>0</v>
      </c>
      <c r="E120" s="41"/>
      <c r="F120" s="40"/>
      <c r="G120" s="42">
        <f t="shared" si="2"/>
        <v>0</v>
      </c>
      <c r="H120" s="43" t="str">
        <f t="shared" si="3"/>
        <v>LVSG Credit</v>
      </c>
      <c r="L120" s="16"/>
    </row>
    <row r="121" spans="1:12" s="43" customFormat="1" ht="12.75" x14ac:dyDescent="0.2">
      <c r="A121" s="30"/>
      <c r="B121" s="38" t="s">
        <v>115</v>
      </c>
      <c r="C121" s="39"/>
      <c r="D121" s="40">
        <v>0</v>
      </c>
      <c r="E121" s="41"/>
      <c r="F121" s="40"/>
      <c r="G121" s="42">
        <f t="shared" si="2"/>
        <v>0</v>
      </c>
      <c r="H121" s="43" t="str">
        <f t="shared" si="3"/>
        <v>OM&amp;A</v>
      </c>
      <c r="L121" s="16"/>
    </row>
    <row r="122" spans="1:12" s="43" customFormat="1" ht="12.75" x14ac:dyDescent="0.2">
      <c r="A122" s="30"/>
      <c r="B122" s="38" t="s">
        <v>116</v>
      </c>
      <c r="C122" s="39"/>
      <c r="D122" s="40">
        <v>2208731.7079532039</v>
      </c>
      <c r="E122" s="41"/>
      <c r="F122" s="40"/>
      <c r="G122" s="42">
        <f t="shared" si="2"/>
        <v>2208731.7079532039</v>
      </c>
      <c r="H122" s="43" t="str">
        <f t="shared" si="3"/>
        <v>OM&amp;A</v>
      </c>
      <c r="L122" s="16"/>
    </row>
    <row r="123" spans="1:12" s="43" customFormat="1" ht="12.75" x14ac:dyDescent="0.2">
      <c r="A123" s="30"/>
      <c r="B123" s="38" t="s">
        <v>117</v>
      </c>
      <c r="C123" s="39"/>
      <c r="D123" s="40">
        <v>165859811.1846568</v>
      </c>
      <c r="E123" s="41"/>
      <c r="F123" s="40"/>
      <c r="G123" s="42">
        <f t="shared" si="2"/>
        <v>165859811.1846568</v>
      </c>
      <c r="H123" s="43" t="str">
        <f t="shared" si="3"/>
        <v>OM&amp;A</v>
      </c>
      <c r="L123" s="16"/>
    </row>
    <row r="124" spans="1:12" s="43" customFormat="1" ht="12.75" x14ac:dyDescent="0.2">
      <c r="A124" s="30"/>
      <c r="B124" s="38" t="s">
        <v>118</v>
      </c>
      <c r="C124" s="39"/>
      <c r="D124" s="40">
        <v>34766928.002315678</v>
      </c>
      <c r="E124" s="41"/>
      <c r="F124" s="40"/>
      <c r="G124" s="42">
        <f t="shared" si="2"/>
        <v>34766928.002315678</v>
      </c>
      <c r="H124" s="43" t="str">
        <f t="shared" si="3"/>
        <v>OM&amp;A</v>
      </c>
      <c r="L124" s="16"/>
    </row>
    <row r="125" spans="1:12" s="43" customFormat="1" ht="12.75" x14ac:dyDescent="0.2">
      <c r="A125" s="30"/>
      <c r="B125" s="38" t="s">
        <v>119</v>
      </c>
      <c r="C125" s="39"/>
      <c r="D125" s="40">
        <v>0</v>
      </c>
      <c r="E125" s="41"/>
      <c r="F125" s="40"/>
      <c r="G125" s="42">
        <f t="shared" si="2"/>
        <v>0</v>
      </c>
      <c r="H125" s="43" t="str">
        <f t="shared" si="3"/>
        <v>OM&amp;A</v>
      </c>
      <c r="L125" s="16"/>
    </row>
    <row r="126" spans="1:12" s="43" customFormat="1" ht="12.75" x14ac:dyDescent="0.2">
      <c r="A126" s="30"/>
      <c r="B126" s="38" t="s">
        <v>120</v>
      </c>
      <c r="C126" s="39"/>
      <c r="D126" s="40">
        <v>0</v>
      </c>
      <c r="E126" s="41"/>
      <c r="F126" s="40"/>
      <c r="G126" s="42">
        <f t="shared" si="2"/>
        <v>0</v>
      </c>
      <c r="H126" s="43" t="str">
        <f t="shared" si="3"/>
        <v>OM&amp;A</v>
      </c>
      <c r="L126" s="16"/>
    </row>
    <row r="127" spans="1:12" s="43" customFormat="1" ht="25.5" x14ac:dyDescent="0.2">
      <c r="A127" s="30"/>
      <c r="B127" s="38" t="s">
        <v>121</v>
      </c>
      <c r="C127" s="39"/>
      <c r="D127" s="40">
        <v>105654773.47085102</v>
      </c>
      <c r="E127" s="41"/>
      <c r="F127" s="40"/>
      <c r="G127" s="42">
        <f t="shared" si="2"/>
        <v>105654773.47085102</v>
      </c>
      <c r="H127" s="43" t="str">
        <f t="shared" si="3"/>
        <v>OM&amp;A</v>
      </c>
      <c r="L127" s="16"/>
    </row>
    <row r="128" spans="1:12" s="43" customFormat="1" ht="25.5" x14ac:dyDescent="0.2">
      <c r="A128" s="30"/>
      <c r="B128" s="38" t="s">
        <v>122</v>
      </c>
      <c r="C128" s="39"/>
      <c r="D128" s="40">
        <v>0</v>
      </c>
      <c r="E128" s="41"/>
      <c r="F128" s="40"/>
      <c r="G128" s="42">
        <f t="shared" si="2"/>
        <v>0</v>
      </c>
      <c r="H128" s="43" t="str">
        <f t="shared" si="3"/>
        <v>OM&amp;A</v>
      </c>
      <c r="L128" s="16"/>
    </row>
    <row r="129" spans="1:12" s="43" customFormat="1" ht="12.75" x14ac:dyDescent="0.2">
      <c r="A129" s="30"/>
      <c r="B129" s="38" t="s">
        <v>123</v>
      </c>
      <c r="C129" s="39"/>
      <c r="D129" s="40">
        <v>0</v>
      </c>
      <c r="E129" s="41"/>
      <c r="F129" s="40"/>
      <c r="G129" s="42">
        <f t="shared" si="2"/>
        <v>0</v>
      </c>
      <c r="H129" s="43" t="str">
        <f t="shared" si="3"/>
        <v>OM&amp;A</v>
      </c>
      <c r="L129" s="16"/>
    </row>
    <row r="130" spans="1:12" s="43" customFormat="1" ht="25.5" x14ac:dyDescent="0.2">
      <c r="A130" s="30"/>
      <c r="B130" s="38" t="s">
        <v>124</v>
      </c>
      <c r="C130" s="39"/>
      <c r="D130" s="40">
        <v>0</v>
      </c>
      <c r="E130" s="41"/>
      <c r="F130" s="40"/>
      <c r="G130" s="42">
        <f t="shared" si="2"/>
        <v>0</v>
      </c>
      <c r="H130" s="43" t="str">
        <f t="shared" si="3"/>
        <v>OM&amp;A</v>
      </c>
      <c r="L130" s="16"/>
    </row>
    <row r="131" spans="1:12" s="43" customFormat="1" ht="25.5" x14ac:dyDescent="0.2">
      <c r="A131" s="30"/>
      <c r="B131" s="38" t="s">
        <v>125</v>
      </c>
      <c r="C131" s="39"/>
      <c r="D131" s="40">
        <v>0</v>
      </c>
      <c r="E131" s="41"/>
      <c r="F131" s="46"/>
      <c r="G131" s="42">
        <f t="shared" si="2"/>
        <v>0</v>
      </c>
      <c r="H131" s="43" t="str">
        <f t="shared" si="3"/>
        <v>OM&amp;A</v>
      </c>
      <c r="L131" s="16"/>
    </row>
    <row r="132" spans="1:12" s="43" customFormat="1" ht="12.75" x14ac:dyDescent="0.2">
      <c r="A132" s="30"/>
      <c r="B132" s="38" t="s">
        <v>126</v>
      </c>
      <c r="C132" s="39"/>
      <c r="D132" s="40">
        <v>0</v>
      </c>
      <c r="E132" s="41"/>
      <c r="F132" s="40"/>
      <c r="G132" s="42">
        <f t="shared" si="2"/>
        <v>0</v>
      </c>
      <c r="H132" s="43" t="str">
        <f t="shared" si="3"/>
        <v>OM&amp;A</v>
      </c>
      <c r="L132" s="16"/>
    </row>
    <row r="133" spans="1:12" s="43" customFormat="1" ht="25.5" x14ac:dyDescent="0.2">
      <c r="A133" s="30"/>
      <c r="B133" s="38" t="s">
        <v>127</v>
      </c>
      <c r="C133" s="39"/>
      <c r="D133" s="40">
        <v>0</v>
      </c>
      <c r="E133" s="41"/>
      <c r="F133" s="40"/>
      <c r="G133" s="42">
        <f t="shared" si="2"/>
        <v>0</v>
      </c>
      <c r="H133" s="43" t="str">
        <f t="shared" si="3"/>
        <v>OM&amp;A</v>
      </c>
      <c r="L133" s="16"/>
    </row>
    <row r="134" spans="1:12" s="43" customFormat="1" ht="25.5" x14ac:dyDescent="0.2">
      <c r="A134" s="30"/>
      <c r="B134" s="38" t="s">
        <v>128</v>
      </c>
      <c r="C134" s="39"/>
      <c r="D134" s="40">
        <v>0</v>
      </c>
      <c r="E134" s="41"/>
      <c r="F134" s="40"/>
      <c r="G134" s="42">
        <f t="shared" si="2"/>
        <v>0</v>
      </c>
      <c r="H134" s="43" t="str">
        <f t="shared" si="3"/>
        <v>OM&amp;A</v>
      </c>
      <c r="L134" s="16"/>
    </row>
    <row r="135" spans="1:12" s="43" customFormat="1" ht="12.75" x14ac:dyDescent="0.2">
      <c r="A135" s="30"/>
      <c r="B135" s="38" t="s">
        <v>129</v>
      </c>
      <c r="C135" s="39"/>
      <c r="D135" s="40">
        <v>33730453.822047479</v>
      </c>
      <c r="E135" s="41"/>
      <c r="F135" s="46"/>
      <c r="G135" s="42">
        <f t="shared" si="2"/>
        <v>33730453.822047479</v>
      </c>
      <c r="H135" s="43" t="str">
        <f t="shared" si="3"/>
        <v>OM&amp;A</v>
      </c>
      <c r="L135" s="16"/>
    </row>
    <row r="136" spans="1:12" s="43" customFormat="1" ht="25.5" x14ac:dyDescent="0.2">
      <c r="A136" s="30"/>
      <c r="B136" s="38" t="s">
        <v>130</v>
      </c>
      <c r="C136" s="39"/>
      <c r="D136" s="40">
        <v>5829745.5001562973</v>
      </c>
      <c r="E136" s="41"/>
      <c r="F136" s="40"/>
      <c r="G136" s="42">
        <f t="shared" si="2"/>
        <v>5829745.5001562973</v>
      </c>
      <c r="H136" s="43" t="str">
        <f t="shared" si="3"/>
        <v>OM&amp;A</v>
      </c>
      <c r="L136" s="16"/>
    </row>
    <row r="137" spans="1:12" s="43" customFormat="1" ht="25.5" x14ac:dyDescent="0.2">
      <c r="A137" s="30"/>
      <c r="B137" s="38" t="s">
        <v>131</v>
      </c>
      <c r="C137" s="39"/>
      <c r="D137" s="40">
        <v>0</v>
      </c>
      <c r="E137" s="41"/>
      <c r="F137" s="40"/>
      <c r="G137" s="42">
        <f t="shared" si="2"/>
        <v>0</v>
      </c>
      <c r="H137" s="43" t="str">
        <f t="shared" si="3"/>
        <v>OM&amp;A</v>
      </c>
      <c r="L137" s="16"/>
    </row>
    <row r="138" spans="1:12" s="43" customFormat="1" ht="25.5" x14ac:dyDescent="0.2">
      <c r="A138" s="30"/>
      <c r="B138" s="38" t="s">
        <v>132</v>
      </c>
      <c r="C138" s="39"/>
      <c r="D138" s="40">
        <v>0</v>
      </c>
      <c r="E138" s="41"/>
      <c r="F138" s="40"/>
      <c r="G138" s="42">
        <f t="shared" si="2"/>
        <v>0</v>
      </c>
      <c r="H138" s="43" t="str">
        <f t="shared" si="3"/>
        <v>OM&amp;A</v>
      </c>
      <c r="L138" s="16"/>
    </row>
    <row r="139" spans="1:12" s="43" customFormat="1" ht="25.5" x14ac:dyDescent="0.2">
      <c r="A139" s="30"/>
      <c r="B139" s="38" t="s">
        <v>133</v>
      </c>
      <c r="C139" s="39"/>
      <c r="D139" s="40">
        <v>0</v>
      </c>
      <c r="E139" s="41"/>
      <c r="F139" s="40"/>
      <c r="G139" s="42">
        <f t="shared" si="2"/>
        <v>0</v>
      </c>
      <c r="H139" s="43" t="str">
        <f t="shared" si="3"/>
        <v>OM&amp;A</v>
      </c>
      <c r="L139" s="16"/>
    </row>
    <row r="140" spans="1:12" s="43" customFormat="1" ht="25.5" x14ac:dyDescent="0.2">
      <c r="A140" s="30"/>
      <c r="B140" s="38" t="s">
        <v>134</v>
      </c>
      <c r="C140" s="39"/>
      <c r="D140" s="40">
        <v>0</v>
      </c>
      <c r="E140" s="41"/>
      <c r="F140" s="40"/>
      <c r="G140" s="42">
        <f t="shared" si="2"/>
        <v>0</v>
      </c>
      <c r="H140" s="43" t="str">
        <f t="shared" si="3"/>
        <v>OM&amp;A</v>
      </c>
      <c r="L140" s="16"/>
    </row>
    <row r="141" spans="1:12" s="43" customFormat="1" ht="12.75" x14ac:dyDescent="0.2">
      <c r="A141" s="30"/>
      <c r="B141" s="38" t="s">
        <v>135</v>
      </c>
      <c r="C141" s="39"/>
      <c r="D141" s="40">
        <v>6073432.7851733686</v>
      </c>
      <c r="E141" s="41"/>
      <c r="F141" s="40"/>
      <c r="G141" s="42">
        <f t="shared" si="2"/>
        <v>6073432.7851733686</v>
      </c>
      <c r="H141" s="43" t="str">
        <f t="shared" si="3"/>
        <v>OM&amp;A</v>
      </c>
      <c r="L141" s="16"/>
    </row>
    <row r="142" spans="1:12" s="43" customFormat="1" ht="25.5" x14ac:dyDescent="0.2">
      <c r="A142" s="30"/>
      <c r="B142" s="38" t="s">
        <v>136</v>
      </c>
      <c r="C142" s="39"/>
      <c r="D142" s="40">
        <v>0</v>
      </c>
      <c r="E142" s="41"/>
      <c r="F142" s="40"/>
      <c r="G142" s="42">
        <f t="shared" si="2"/>
        <v>0</v>
      </c>
      <c r="H142" s="43" t="str">
        <f t="shared" si="3"/>
        <v>OM&amp;A</v>
      </c>
      <c r="L142" s="16"/>
    </row>
    <row r="143" spans="1:12" s="43" customFormat="1" ht="25.5" x14ac:dyDescent="0.2">
      <c r="A143" s="30"/>
      <c r="B143" s="38" t="s">
        <v>137</v>
      </c>
      <c r="C143" s="39"/>
      <c r="D143" s="40">
        <v>0</v>
      </c>
      <c r="E143" s="41"/>
      <c r="F143" s="40"/>
      <c r="G143" s="42">
        <f t="shared" si="2"/>
        <v>0</v>
      </c>
      <c r="H143" s="43" t="str">
        <f t="shared" si="3"/>
        <v>OM&amp;A</v>
      </c>
      <c r="L143" s="16"/>
    </row>
    <row r="144" spans="1:12" s="43" customFormat="1" ht="25.5" x14ac:dyDescent="0.2">
      <c r="A144" s="30"/>
      <c r="B144" s="38" t="s">
        <v>138</v>
      </c>
      <c r="C144" s="39"/>
      <c r="D144" s="40">
        <v>2655157.0495590032</v>
      </c>
      <c r="E144" s="41"/>
      <c r="F144" s="40"/>
      <c r="G144" s="42">
        <f t="shared" si="2"/>
        <v>2655157.0495590032</v>
      </c>
      <c r="H144" s="43" t="str">
        <f t="shared" si="3"/>
        <v>OM&amp;A</v>
      </c>
      <c r="L144" s="16"/>
    </row>
    <row r="145" spans="1:12" s="43" customFormat="1" ht="25.5" x14ac:dyDescent="0.2">
      <c r="A145" s="30"/>
      <c r="B145" s="38" t="s">
        <v>139</v>
      </c>
      <c r="C145" s="39"/>
      <c r="D145" s="40">
        <v>0</v>
      </c>
      <c r="E145" s="41"/>
      <c r="F145" s="40"/>
      <c r="G145" s="42">
        <f t="shared" si="2"/>
        <v>0</v>
      </c>
      <c r="H145" s="43" t="str">
        <f t="shared" si="3"/>
        <v>Other Taxes (Grants in Lieu)</v>
      </c>
      <c r="L145" s="16"/>
    </row>
    <row r="146" spans="1:12" s="43" customFormat="1" ht="25.5" x14ac:dyDescent="0.2">
      <c r="A146" s="30"/>
      <c r="B146" s="38" t="s">
        <v>140</v>
      </c>
      <c r="C146" s="39"/>
      <c r="D146" s="40">
        <v>460318.67411215836</v>
      </c>
      <c r="E146" s="41"/>
      <c r="F146" s="40"/>
      <c r="G146" s="42">
        <f t="shared" si="2"/>
        <v>460318.67411215836</v>
      </c>
      <c r="H146" s="43" t="str">
        <f t="shared" si="3"/>
        <v>Property Taxes (was Grants in Lieu)</v>
      </c>
      <c r="L146" s="16"/>
    </row>
    <row r="147" spans="1:12" s="43" customFormat="1" ht="25.5" x14ac:dyDescent="0.2">
      <c r="A147" s="30"/>
      <c r="B147" s="38" t="s">
        <v>141</v>
      </c>
      <c r="C147" s="39"/>
      <c r="D147" s="40">
        <v>34566610.375582896</v>
      </c>
      <c r="E147" s="41"/>
      <c r="F147" s="40"/>
      <c r="G147" s="42">
        <f t="shared" si="2"/>
        <v>34566610.375582896</v>
      </c>
      <c r="H147" s="43" t="str">
        <f t="shared" si="3"/>
        <v>Property Taxes (was Grants in Lieu)</v>
      </c>
      <c r="L147" s="16"/>
    </row>
    <row r="148" spans="1:12" s="43" customFormat="1" ht="25.5" x14ac:dyDescent="0.2">
      <c r="A148" s="30"/>
      <c r="B148" s="38" t="s">
        <v>142</v>
      </c>
      <c r="C148" s="39"/>
      <c r="D148" s="40">
        <v>6461154.4103893535</v>
      </c>
      <c r="E148" s="41"/>
      <c r="F148" s="40"/>
      <c r="G148" s="42">
        <f t="shared" si="2"/>
        <v>6461154.4103893535</v>
      </c>
      <c r="H148" s="43" t="str">
        <f t="shared" si="3"/>
        <v>Property Taxes (was Grants in Lieu)</v>
      </c>
      <c r="L148" s="16"/>
    </row>
    <row r="149" spans="1:12" s="43" customFormat="1" ht="25.5" x14ac:dyDescent="0.2">
      <c r="A149" s="30"/>
      <c r="B149" s="38" t="s">
        <v>143</v>
      </c>
      <c r="C149" s="39"/>
      <c r="D149" s="40">
        <v>0</v>
      </c>
      <c r="E149" s="41"/>
      <c r="F149" s="40"/>
      <c r="G149" s="42">
        <f t="shared" si="2"/>
        <v>0</v>
      </c>
      <c r="H149" s="43" t="str">
        <f t="shared" si="3"/>
        <v>Other Taxes (Grants in Lieu)</v>
      </c>
      <c r="L149" s="16"/>
    </row>
    <row r="150" spans="1:12" s="43" customFormat="1" ht="25.5" x14ac:dyDescent="0.2">
      <c r="A150" s="30"/>
      <c r="B150" s="38" t="s">
        <v>144</v>
      </c>
      <c r="C150" s="39"/>
      <c r="D150" s="40">
        <v>0</v>
      </c>
      <c r="E150" s="41"/>
      <c r="F150" s="40"/>
      <c r="G150" s="42">
        <f t="shared" ref="G150:G213" si="4">+D150+E150+F150</f>
        <v>0</v>
      </c>
      <c r="H150" s="43" t="str">
        <f t="shared" ref="H150:H213" si="5">LEFT(B150,FIND("-",B150)-2)</f>
        <v>Other Taxes (Grants in Lieu)</v>
      </c>
      <c r="L150" s="16"/>
    </row>
    <row r="151" spans="1:12" s="43" customFormat="1" ht="25.5" x14ac:dyDescent="0.2">
      <c r="A151" s="30"/>
      <c r="B151" s="38" t="s">
        <v>145</v>
      </c>
      <c r="C151" s="39"/>
      <c r="D151" s="40">
        <v>19320417.572189871</v>
      </c>
      <c r="E151" s="41"/>
      <c r="F151" s="40"/>
      <c r="G151" s="42">
        <f t="shared" si="4"/>
        <v>19320417.572189871</v>
      </c>
      <c r="H151" s="43" t="str">
        <f t="shared" si="5"/>
        <v>Property Taxes (was Grants in Lieu)</v>
      </c>
      <c r="L151" s="16"/>
    </row>
    <row r="152" spans="1:12" s="43" customFormat="1" ht="25.5" x14ac:dyDescent="0.2">
      <c r="A152" s="30"/>
      <c r="B152" s="38" t="s">
        <v>146</v>
      </c>
      <c r="C152" s="39"/>
      <c r="D152" s="40">
        <v>0</v>
      </c>
      <c r="E152" s="41"/>
      <c r="F152" s="40"/>
      <c r="G152" s="42">
        <f t="shared" si="4"/>
        <v>0</v>
      </c>
      <c r="H152" s="43" t="str">
        <f t="shared" si="5"/>
        <v>Other Taxes (Grants in Lieu)</v>
      </c>
      <c r="L152" s="16"/>
    </row>
    <row r="153" spans="1:12" s="43" customFormat="1" ht="25.5" x14ac:dyDescent="0.2">
      <c r="A153" s="30"/>
      <c r="B153" s="38" t="s">
        <v>147</v>
      </c>
      <c r="C153" s="39"/>
      <c r="D153" s="40">
        <v>0</v>
      </c>
      <c r="E153" s="41"/>
      <c r="F153" s="40"/>
      <c r="G153" s="42">
        <f t="shared" si="4"/>
        <v>0</v>
      </c>
      <c r="H153" s="43" t="str">
        <f t="shared" si="5"/>
        <v>Other Taxes (Grants in Lieu)</v>
      </c>
      <c r="L153" s="16"/>
    </row>
    <row r="154" spans="1:12" s="43" customFormat="1" ht="25.5" x14ac:dyDescent="0.2">
      <c r="A154" s="30"/>
      <c r="B154" s="38" t="s">
        <v>148</v>
      </c>
      <c r="C154" s="39"/>
      <c r="D154" s="40">
        <v>0</v>
      </c>
      <c r="E154" s="41"/>
      <c r="F154" s="40"/>
      <c r="G154" s="42">
        <f t="shared" si="4"/>
        <v>0</v>
      </c>
      <c r="H154" s="43" t="str">
        <f t="shared" si="5"/>
        <v>Property Taxes (was Grants in Lieu)</v>
      </c>
      <c r="L154" s="16"/>
    </row>
    <row r="155" spans="1:12" s="43" customFormat="1" ht="25.5" x14ac:dyDescent="0.2">
      <c r="A155" s="30"/>
      <c r="B155" s="38" t="s">
        <v>149</v>
      </c>
      <c r="C155" s="39"/>
      <c r="D155" s="40">
        <v>0</v>
      </c>
      <c r="E155" s="41"/>
      <c r="F155" s="46"/>
      <c r="G155" s="42">
        <f t="shared" si="4"/>
        <v>0</v>
      </c>
      <c r="H155" s="43" t="str">
        <f t="shared" si="5"/>
        <v>Other Taxes (Grants in Lieu)</v>
      </c>
      <c r="L155" s="16"/>
    </row>
    <row r="156" spans="1:12" s="43" customFormat="1" ht="25.5" x14ac:dyDescent="0.2">
      <c r="A156" s="30"/>
      <c r="B156" s="38" t="s">
        <v>150</v>
      </c>
      <c r="C156" s="39"/>
      <c r="D156" s="40">
        <v>0</v>
      </c>
      <c r="E156" s="41"/>
      <c r="F156" s="40"/>
      <c r="G156" s="42">
        <f t="shared" si="4"/>
        <v>0</v>
      </c>
      <c r="H156" s="43" t="str">
        <f t="shared" si="5"/>
        <v>Other Taxes (Grants in Lieu)</v>
      </c>
      <c r="L156" s="16"/>
    </row>
    <row r="157" spans="1:12" s="43" customFormat="1" ht="25.5" x14ac:dyDescent="0.2">
      <c r="A157" s="30"/>
      <c r="B157" s="38" t="s">
        <v>151</v>
      </c>
      <c r="C157" s="39"/>
      <c r="D157" s="40">
        <v>0</v>
      </c>
      <c r="E157" s="41"/>
      <c r="F157" s="40"/>
      <c r="G157" s="42">
        <f t="shared" si="4"/>
        <v>0</v>
      </c>
      <c r="H157" s="43" t="str">
        <f t="shared" si="5"/>
        <v>Other Taxes (Grants in Lieu)</v>
      </c>
      <c r="L157" s="16"/>
    </row>
    <row r="158" spans="1:12" s="43" customFormat="1" ht="25.5" x14ac:dyDescent="0.2">
      <c r="A158" s="30"/>
      <c r="B158" s="38" t="s">
        <v>152</v>
      </c>
      <c r="C158" s="39"/>
      <c r="D158" s="40">
        <v>0</v>
      </c>
      <c r="E158" s="41"/>
      <c r="F158" s="40"/>
      <c r="G158" s="42">
        <f t="shared" si="4"/>
        <v>0</v>
      </c>
      <c r="H158" s="43" t="str">
        <f t="shared" si="5"/>
        <v>Other Taxes (Grants in Lieu)</v>
      </c>
      <c r="L158" s="16"/>
    </row>
    <row r="159" spans="1:12" s="43" customFormat="1" ht="25.5" x14ac:dyDescent="0.2">
      <c r="A159" s="30"/>
      <c r="B159" s="38" t="s">
        <v>153</v>
      </c>
      <c r="C159" s="39"/>
      <c r="D159" s="40">
        <v>7271781.2632195717</v>
      </c>
      <c r="E159" s="41"/>
      <c r="F159" s="40"/>
      <c r="G159" s="42">
        <f t="shared" si="4"/>
        <v>7271781.2632195717</v>
      </c>
      <c r="H159" s="43" t="str">
        <f t="shared" si="5"/>
        <v>Property Taxes (was Grants in Lieu)</v>
      </c>
      <c r="L159" s="16"/>
    </row>
    <row r="160" spans="1:12" s="43" customFormat="1" ht="38.25" x14ac:dyDescent="0.2">
      <c r="A160" s="30"/>
      <c r="B160" s="38" t="s">
        <v>154</v>
      </c>
      <c r="C160" s="39"/>
      <c r="D160" s="40">
        <v>1235137.617679443</v>
      </c>
      <c r="E160" s="41"/>
      <c r="F160" s="40"/>
      <c r="G160" s="42">
        <f t="shared" si="4"/>
        <v>1235137.617679443</v>
      </c>
      <c r="H160" s="43" t="str">
        <f t="shared" si="5"/>
        <v>Property Taxes (was Grants in Lieu)</v>
      </c>
      <c r="L160" s="16"/>
    </row>
    <row r="161" spans="1:12" s="43" customFormat="1" ht="25.5" x14ac:dyDescent="0.2">
      <c r="A161" s="30"/>
      <c r="B161" s="38" t="s">
        <v>155</v>
      </c>
      <c r="C161" s="39"/>
      <c r="D161" s="40">
        <v>0</v>
      </c>
      <c r="E161" s="41"/>
      <c r="F161" s="40"/>
      <c r="G161" s="42">
        <f t="shared" si="4"/>
        <v>0</v>
      </c>
      <c r="H161" s="43" t="str">
        <f t="shared" si="5"/>
        <v>Other Taxes (Grants in Lieu)</v>
      </c>
      <c r="L161" s="16"/>
    </row>
    <row r="162" spans="1:12" s="43" customFormat="1" ht="25.5" x14ac:dyDescent="0.2">
      <c r="A162" s="30"/>
      <c r="B162" s="38" t="s">
        <v>156</v>
      </c>
      <c r="C162" s="39"/>
      <c r="D162" s="40">
        <v>0</v>
      </c>
      <c r="E162" s="41"/>
      <c r="F162" s="40"/>
      <c r="G162" s="42">
        <f t="shared" si="4"/>
        <v>0</v>
      </c>
      <c r="H162" s="43" t="str">
        <f t="shared" si="5"/>
        <v>Other Taxes (Grants in Lieu)</v>
      </c>
      <c r="L162" s="16"/>
    </row>
    <row r="163" spans="1:12" s="43" customFormat="1" ht="25.5" x14ac:dyDescent="0.2">
      <c r="A163" s="30"/>
      <c r="B163" s="38" t="s">
        <v>157</v>
      </c>
      <c r="C163" s="39"/>
      <c r="D163" s="40">
        <v>0</v>
      </c>
      <c r="E163" s="41"/>
      <c r="F163" s="40"/>
      <c r="G163" s="42">
        <f t="shared" si="4"/>
        <v>0</v>
      </c>
      <c r="H163" s="43" t="str">
        <f t="shared" si="5"/>
        <v>Other Taxes (Grants in Lieu)</v>
      </c>
      <c r="L163" s="16"/>
    </row>
    <row r="164" spans="1:12" s="43" customFormat="1" ht="25.5" x14ac:dyDescent="0.2">
      <c r="A164" s="30"/>
      <c r="B164" s="38" t="s">
        <v>158</v>
      </c>
      <c r="C164" s="39"/>
      <c r="D164" s="40">
        <v>0</v>
      </c>
      <c r="E164" s="41"/>
      <c r="F164" s="40"/>
      <c r="G164" s="42">
        <f t="shared" si="4"/>
        <v>0</v>
      </c>
      <c r="H164" s="43" t="str">
        <f t="shared" si="5"/>
        <v>Other Taxes (Grants in Lieu)</v>
      </c>
      <c r="L164" s="16"/>
    </row>
    <row r="165" spans="1:12" s="43" customFormat="1" ht="25.5" x14ac:dyDescent="0.2">
      <c r="A165" s="30"/>
      <c r="B165" s="38" t="s">
        <v>159</v>
      </c>
      <c r="C165" s="39"/>
      <c r="D165" s="40">
        <v>1741974.0407464865</v>
      </c>
      <c r="E165" s="41"/>
      <c r="F165" s="40"/>
      <c r="G165" s="42">
        <f t="shared" si="4"/>
        <v>1741974.0407464865</v>
      </c>
      <c r="H165" s="43" t="str">
        <f t="shared" si="5"/>
        <v>Property Taxes (was Grants in Lieu)</v>
      </c>
      <c r="L165" s="16"/>
    </row>
    <row r="166" spans="1:12" s="43" customFormat="1" ht="25.5" x14ac:dyDescent="0.2">
      <c r="A166" s="30"/>
      <c r="B166" s="38" t="s">
        <v>160</v>
      </c>
      <c r="C166" s="39"/>
      <c r="D166" s="40">
        <v>0</v>
      </c>
      <c r="E166" s="41"/>
      <c r="F166" s="40"/>
      <c r="G166" s="42">
        <f t="shared" si="4"/>
        <v>0</v>
      </c>
      <c r="H166" s="43" t="str">
        <f t="shared" si="5"/>
        <v>Other Taxes (Grants in Lieu)</v>
      </c>
      <c r="L166" s="16"/>
    </row>
    <row r="167" spans="1:12" s="43" customFormat="1" ht="38.25" x14ac:dyDescent="0.2">
      <c r="A167" s="30"/>
      <c r="B167" s="38" t="s">
        <v>161</v>
      </c>
      <c r="C167" s="39"/>
      <c r="D167" s="40">
        <v>0</v>
      </c>
      <c r="E167" s="41"/>
      <c r="F167" s="40"/>
      <c r="G167" s="42">
        <f t="shared" si="4"/>
        <v>0</v>
      </c>
      <c r="H167" s="43" t="str">
        <f t="shared" si="5"/>
        <v>Other Taxes (Grants in Lieu)</v>
      </c>
      <c r="L167" s="16"/>
    </row>
    <row r="168" spans="1:12" s="43" customFormat="1" ht="25.5" x14ac:dyDescent="0.2">
      <c r="A168" s="30"/>
      <c r="B168" s="38" t="s">
        <v>162</v>
      </c>
      <c r="C168" s="39"/>
      <c r="D168" s="40">
        <v>303161.09540699277</v>
      </c>
      <c r="E168" s="41"/>
      <c r="F168" s="40"/>
      <c r="G168" s="42">
        <f t="shared" si="4"/>
        <v>303161.09540699277</v>
      </c>
      <c r="H168" s="43" t="str">
        <f t="shared" si="5"/>
        <v>Property Taxes (was Grants in Lieu)</v>
      </c>
      <c r="L168" s="16"/>
    </row>
    <row r="169" spans="1:12" s="43" customFormat="1" ht="25.5" x14ac:dyDescent="0.2">
      <c r="A169" s="30"/>
      <c r="B169" s="38" t="s">
        <v>163</v>
      </c>
      <c r="C169" s="39"/>
      <c r="D169" s="40">
        <v>0</v>
      </c>
      <c r="E169" s="41"/>
      <c r="F169" s="40"/>
      <c r="G169" s="42">
        <f t="shared" si="4"/>
        <v>0</v>
      </c>
      <c r="H169" s="43" t="str">
        <f t="shared" si="5"/>
        <v>Depreciation on fixed assets</v>
      </c>
      <c r="L169" s="16"/>
    </row>
    <row r="170" spans="1:12" s="43" customFormat="1" ht="25.5" x14ac:dyDescent="0.2">
      <c r="A170" s="30"/>
      <c r="B170" s="38" t="s">
        <v>164</v>
      </c>
      <c r="C170" s="39"/>
      <c r="D170" s="40">
        <v>3133748.8997291196</v>
      </c>
      <c r="E170" s="41"/>
      <c r="F170" s="40"/>
      <c r="G170" s="42">
        <f t="shared" si="4"/>
        <v>3133748.8997291196</v>
      </c>
      <c r="H170" s="43" t="str">
        <f t="shared" si="5"/>
        <v>Depreciation on fixed assets</v>
      </c>
      <c r="L170" s="16"/>
    </row>
    <row r="171" spans="1:12" s="43" customFormat="1" ht="12.75" x14ac:dyDescent="0.2">
      <c r="A171" s="30"/>
      <c r="B171" s="38" t="s">
        <v>165</v>
      </c>
      <c r="C171" s="39"/>
      <c r="D171" s="40">
        <v>235321926.57787928</v>
      </c>
      <c r="E171" s="41"/>
      <c r="F171" s="40"/>
      <c r="G171" s="42">
        <f t="shared" si="4"/>
        <v>235321926.57787928</v>
      </c>
      <c r="H171" s="43" t="str">
        <f t="shared" si="5"/>
        <v>Depreciation on fixed assets</v>
      </c>
      <c r="L171" s="16"/>
    </row>
    <row r="172" spans="1:12" s="43" customFormat="1" ht="25.5" x14ac:dyDescent="0.2">
      <c r="A172" s="30"/>
      <c r="B172" s="38" t="s">
        <v>166</v>
      </c>
      <c r="C172" s="39"/>
      <c r="D172" s="40">
        <v>36010901.773349576</v>
      </c>
      <c r="E172" s="41"/>
      <c r="F172" s="40"/>
      <c r="G172" s="42">
        <f t="shared" si="4"/>
        <v>36010901.773349576</v>
      </c>
      <c r="H172" s="43" t="str">
        <f t="shared" si="5"/>
        <v>Depreciation on fixed assets</v>
      </c>
      <c r="L172" s="16"/>
    </row>
    <row r="173" spans="1:12" s="43" customFormat="1" ht="25.5" x14ac:dyDescent="0.2">
      <c r="A173" s="30"/>
      <c r="B173" s="38" t="s">
        <v>167</v>
      </c>
      <c r="C173" s="39"/>
      <c r="D173" s="40">
        <v>0</v>
      </c>
      <c r="E173" s="41"/>
      <c r="F173" s="40"/>
      <c r="G173" s="42">
        <f t="shared" si="4"/>
        <v>0</v>
      </c>
      <c r="H173" s="43" t="str">
        <f t="shared" si="5"/>
        <v>Depreciation on fixed assets</v>
      </c>
      <c r="L173" s="16"/>
    </row>
    <row r="174" spans="1:12" s="43" customFormat="1" ht="25.5" x14ac:dyDescent="0.2">
      <c r="A174" s="30"/>
      <c r="B174" s="38" t="s">
        <v>168</v>
      </c>
      <c r="C174" s="39"/>
      <c r="D174" s="40">
        <v>0</v>
      </c>
      <c r="E174" s="41"/>
      <c r="F174" s="40"/>
      <c r="G174" s="42">
        <f t="shared" si="4"/>
        <v>0</v>
      </c>
      <c r="H174" s="43" t="str">
        <f t="shared" si="5"/>
        <v>Depreciation on fixed assets</v>
      </c>
      <c r="L174" s="16"/>
    </row>
    <row r="175" spans="1:12" s="43" customFormat="1" ht="25.5" x14ac:dyDescent="0.2">
      <c r="A175" s="30"/>
      <c r="B175" s="38" t="s">
        <v>169</v>
      </c>
      <c r="C175" s="39"/>
      <c r="D175" s="40">
        <v>152901397.37302583</v>
      </c>
      <c r="E175" s="41"/>
      <c r="F175" s="40"/>
      <c r="G175" s="42">
        <f t="shared" si="4"/>
        <v>152901397.37302583</v>
      </c>
      <c r="H175" s="43" t="str">
        <f t="shared" si="5"/>
        <v>Depreciation on fixed assets</v>
      </c>
      <c r="L175" s="16"/>
    </row>
    <row r="176" spans="1:12" s="43" customFormat="1" ht="25.5" x14ac:dyDescent="0.2">
      <c r="A176" s="30"/>
      <c r="B176" s="38" t="s">
        <v>170</v>
      </c>
      <c r="C176" s="39"/>
      <c r="D176" s="40">
        <v>0</v>
      </c>
      <c r="E176" s="41"/>
      <c r="F176" s="40"/>
      <c r="G176" s="42">
        <f t="shared" si="4"/>
        <v>0</v>
      </c>
      <c r="H176" s="43" t="str">
        <f t="shared" si="5"/>
        <v>Depreciation on fixed assets</v>
      </c>
      <c r="L176" s="16"/>
    </row>
    <row r="177" spans="1:12" s="43" customFormat="1" ht="25.5" x14ac:dyDescent="0.2">
      <c r="A177" s="30"/>
      <c r="B177" s="38" t="s">
        <v>171</v>
      </c>
      <c r="C177" s="39"/>
      <c r="D177" s="40">
        <v>0</v>
      </c>
      <c r="E177" s="41"/>
      <c r="F177" s="40"/>
      <c r="G177" s="42">
        <f t="shared" si="4"/>
        <v>0</v>
      </c>
      <c r="H177" s="43" t="str">
        <f t="shared" si="5"/>
        <v>Depreciation on fixed assets</v>
      </c>
      <c r="L177" s="16"/>
    </row>
    <row r="178" spans="1:12" s="43" customFormat="1" ht="25.5" x14ac:dyDescent="0.2">
      <c r="A178" s="30"/>
      <c r="B178" s="38" t="s">
        <v>172</v>
      </c>
      <c r="C178" s="39"/>
      <c r="D178" s="40">
        <v>0</v>
      </c>
      <c r="E178" s="41"/>
      <c r="F178" s="40"/>
      <c r="G178" s="42">
        <f t="shared" si="4"/>
        <v>0</v>
      </c>
      <c r="H178" s="43" t="str">
        <f t="shared" si="5"/>
        <v>Depreciation on fixed assets</v>
      </c>
      <c r="L178" s="16"/>
    </row>
    <row r="179" spans="1:12" s="43" customFormat="1" ht="25.5" x14ac:dyDescent="0.2">
      <c r="A179" s="30"/>
      <c r="B179" s="38" t="s">
        <v>173</v>
      </c>
      <c r="C179" s="39"/>
      <c r="D179" s="40">
        <v>0</v>
      </c>
      <c r="E179" s="41"/>
      <c r="F179" s="40"/>
      <c r="G179" s="42">
        <f t="shared" si="4"/>
        <v>0</v>
      </c>
      <c r="H179" s="43" t="str">
        <f t="shared" si="5"/>
        <v>Depreciation on fixed assets</v>
      </c>
      <c r="L179" s="16"/>
    </row>
    <row r="180" spans="1:12" s="43" customFormat="1" ht="25.5" x14ac:dyDescent="0.2">
      <c r="A180" s="30"/>
      <c r="B180" s="38" t="s">
        <v>174</v>
      </c>
      <c r="C180" s="39"/>
      <c r="D180" s="40">
        <v>0</v>
      </c>
      <c r="E180" s="41"/>
      <c r="F180" s="40"/>
      <c r="G180" s="42">
        <f t="shared" si="4"/>
        <v>0</v>
      </c>
      <c r="H180" s="43" t="str">
        <f t="shared" si="5"/>
        <v>Depreciation on fixed assets</v>
      </c>
      <c r="L180" s="16"/>
    </row>
    <row r="181" spans="1:12" s="43" customFormat="1" ht="25.5" x14ac:dyDescent="0.2">
      <c r="A181" s="30"/>
      <c r="B181" s="38" t="s">
        <v>175</v>
      </c>
      <c r="C181" s="39"/>
      <c r="D181" s="40">
        <v>0</v>
      </c>
      <c r="E181" s="41"/>
      <c r="F181" s="40"/>
      <c r="G181" s="42">
        <f t="shared" si="4"/>
        <v>0</v>
      </c>
      <c r="H181" s="43" t="str">
        <f t="shared" si="5"/>
        <v>Depreciation on fixed assets</v>
      </c>
      <c r="L181" s="16"/>
    </row>
    <row r="182" spans="1:12" s="43" customFormat="1" ht="25.5" x14ac:dyDescent="0.2">
      <c r="A182" s="30"/>
      <c r="B182" s="38" t="s">
        <v>176</v>
      </c>
      <c r="C182" s="39"/>
      <c r="D182" s="40">
        <v>0</v>
      </c>
      <c r="E182" s="41"/>
      <c r="F182" s="40"/>
      <c r="G182" s="42">
        <f t="shared" si="4"/>
        <v>0</v>
      </c>
      <c r="H182" s="43" t="str">
        <f t="shared" si="5"/>
        <v>Depreciation on fixed assets</v>
      </c>
      <c r="L182" s="16"/>
    </row>
    <row r="183" spans="1:12" s="43" customFormat="1" ht="25.5" x14ac:dyDescent="0.2">
      <c r="A183" s="30"/>
      <c r="B183" s="38" t="s">
        <v>177</v>
      </c>
      <c r="C183" s="39"/>
      <c r="D183" s="40">
        <v>35468950.581293546</v>
      </c>
      <c r="E183" s="41"/>
      <c r="F183" s="40"/>
      <c r="G183" s="42">
        <f t="shared" si="4"/>
        <v>35468950.581293546</v>
      </c>
      <c r="H183" s="43" t="str">
        <f t="shared" si="5"/>
        <v>Depreciation on fixed assets</v>
      </c>
      <c r="L183" s="16"/>
    </row>
    <row r="184" spans="1:12" s="43" customFormat="1" ht="25.5" x14ac:dyDescent="0.2">
      <c r="A184" s="30"/>
      <c r="B184" s="38" t="s">
        <v>178</v>
      </c>
      <c r="C184" s="39"/>
      <c r="D184" s="40">
        <v>6082763.1351226522</v>
      </c>
      <c r="E184" s="41"/>
      <c r="F184" s="40"/>
      <c r="G184" s="42">
        <f t="shared" si="4"/>
        <v>6082763.1351226522</v>
      </c>
      <c r="H184" s="43" t="str">
        <f t="shared" si="5"/>
        <v>Depreciation on fixed assets</v>
      </c>
      <c r="L184" s="16"/>
    </row>
    <row r="185" spans="1:12" s="43" customFormat="1" ht="25.5" x14ac:dyDescent="0.2">
      <c r="A185" s="30"/>
      <c r="B185" s="38" t="s">
        <v>179</v>
      </c>
      <c r="C185" s="39"/>
      <c r="D185" s="40">
        <v>0</v>
      </c>
      <c r="E185" s="41"/>
      <c r="F185" s="40"/>
      <c r="G185" s="42">
        <f t="shared" si="4"/>
        <v>0</v>
      </c>
      <c r="H185" s="43" t="str">
        <f t="shared" si="5"/>
        <v>Depreciation on fixed assets</v>
      </c>
      <c r="L185" s="16"/>
    </row>
    <row r="186" spans="1:12" s="43" customFormat="1" ht="25.5" x14ac:dyDescent="0.2">
      <c r="A186" s="30"/>
      <c r="B186" s="38" t="s">
        <v>180</v>
      </c>
      <c r="C186" s="39"/>
      <c r="D186" s="40">
        <v>0</v>
      </c>
      <c r="E186" s="41"/>
      <c r="F186" s="40"/>
      <c r="G186" s="42">
        <f t="shared" si="4"/>
        <v>0</v>
      </c>
      <c r="H186" s="43" t="str">
        <f t="shared" si="5"/>
        <v>Depreciation on fixed assets</v>
      </c>
      <c r="L186" s="16"/>
    </row>
    <row r="187" spans="1:12" s="43" customFormat="1" ht="25.5" x14ac:dyDescent="0.2">
      <c r="A187" s="30"/>
      <c r="B187" s="38" t="s">
        <v>181</v>
      </c>
      <c r="C187" s="39"/>
      <c r="D187" s="40">
        <v>0</v>
      </c>
      <c r="E187" s="41"/>
      <c r="F187" s="40"/>
      <c r="G187" s="42">
        <f t="shared" si="4"/>
        <v>0</v>
      </c>
      <c r="H187" s="43" t="str">
        <f t="shared" si="5"/>
        <v>Depreciation on fixed assets</v>
      </c>
      <c r="L187" s="16"/>
    </row>
    <row r="188" spans="1:12" s="43" customFormat="1" ht="25.5" x14ac:dyDescent="0.2">
      <c r="A188" s="30"/>
      <c r="B188" s="38" t="s">
        <v>182</v>
      </c>
      <c r="C188" s="39"/>
      <c r="D188" s="40">
        <v>0</v>
      </c>
      <c r="E188" s="41"/>
      <c r="F188" s="40"/>
      <c r="G188" s="42">
        <f t="shared" si="4"/>
        <v>0</v>
      </c>
      <c r="H188" s="43" t="str">
        <f t="shared" si="5"/>
        <v>Depreciation on fixed assets</v>
      </c>
      <c r="L188" s="16"/>
    </row>
    <row r="189" spans="1:12" s="43" customFormat="1" ht="25.5" x14ac:dyDescent="0.2">
      <c r="A189" s="30"/>
      <c r="B189" s="38" t="s">
        <v>183</v>
      </c>
      <c r="C189" s="39"/>
      <c r="D189" s="40">
        <v>10416226.088563584</v>
      </c>
      <c r="E189" s="41"/>
      <c r="F189" s="40"/>
      <c r="G189" s="42">
        <f t="shared" si="4"/>
        <v>10416226.088563584</v>
      </c>
      <c r="H189" s="43" t="str">
        <f t="shared" si="5"/>
        <v>Depreciation on fixed assets</v>
      </c>
      <c r="L189" s="16"/>
    </row>
    <row r="190" spans="1:12" s="43" customFormat="1" ht="25.5" x14ac:dyDescent="0.2">
      <c r="A190" s="30"/>
      <c r="B190" s="38" t="s">
        <v>184</v>
      </c>
      <c r="C190" s="39"/>
      <c r="D190" s="40">
        <v>0</v>
      </c>
      <c r="E190" s="41"/>
      <c r="F190" s="40"/>
      <c r="G190" s="42">
        <f t="shared" si="4"/>
        <v>0</v>
      </c>
      <c r="H190" s="43" t="str">
        <f t="shared" si="5"/>
        <v>Depreciation on fixed assets</v>
      </c>
      <c r="L190" s="16"/>
    </row>
    <row r="191" spans="1:12" s="43" customFormat="1" ht="38.25" x14ac:dyDescent="0.2">
      <c r="A191" s="30"/>
      <c r="B191" s="38" t="s">
        <v>185</v>
      </c>
      <c r="C191" s="39"/>
      <c r="D191" s="40">
        <v>0</v>
      </c>
      <c r="E191" s="41"/>
      <c r="F191" s="40"/>
      <c r="G191" s="42">
        <f t="shared" si="4"/>
        <v>0</v>
      </c>
      <c r="H191" s="43" t="str">
        <f t="shared" si="5"/>
        <v>Depreciation on fixed assets</v>
      </c>
      <c r="L191" s="16"/>
    </row>
    <row r="192" spans="1:12" s="43" customFormat="1" ht="25.5" x14ac:dyDescent="0.2">
      <c r="A192" s="30"/>
      <c r="B192" s="38" t="s">
        <v>186</v>
      </c>
      <c r="C192" s="39"/>
      <c r="D192" s="40">
        <v>2451267.3962833392</v>
      </c>
      <c r="E192" s="41"/>
      <c r="F192" s="40"/>
      <c r="G192" s="42">
        <f t="shared" si="4"/>
        <v>2451267.3962833392</v>
      </c>
      <c r="H192" s="43" t="str">
        <f t="shared" si="5"/>
        <v>Depreciation on fixed assets</v>
      </c>
      <c r="L192" s="16"/>
    </row>
    <row r="193" spans="1:12" s="43" customFormat="1" ht="25.5" x14ac:dyDescent="0.2">
      <c r="A193" s="30"/>
      <c r="B193" s="38" t="s">
        <v>187</v>
      </c>
      <c r="C193" s="39"/>
      <c r="D193" s="40">
        <v>0</v>
      </c>
      <c r="E193" s="41"/>
      <c r="F193" s="40"/>
      <c r="G193" s="42">
        <f t="shared" si="4"/>
        <v>0</v>
      </c>
      <c r="H193" s="43" t="str">
        <f t="shared" si="5"/>
        <v>Capitalized Depreciation</v>
      </c>
      <c r="L193" s="16"/>
    </row>
    <row r="194" spans="1:12" s="43" customFormat="1" ht="25.5" x14ac:dyDescent="0.2">
      <c r="A194" s="30"/>
      <c r="B194" s="38" t="s">
        <v>188</v>
      </c>
      <c r="C194" s="39"/>
      <c r="D194" s="40">
        <v>-95236.952144016715</v>
      </c>
      <c r="E194" s="41"/>
      <c r="F194" s="40"/>
      <c r="G194" s="42">
        <f t="shared" si="4"/>
        <v>-95236.952144016715</v>
      </c>
      <c r="H194" s="43" t="str">
        <f t="shared" si="5"/>
        <v>Capitalized Depreciation</v>
      </c>
      <c r="L194" s="16"/>
    </row>
    <row r="195" spans="1:12" s="43" customFormat="1" ht="12.75" x14ac:dyDescent="0.2">
      <c r="A195" s="30"/>
      <c r="B195" s="38" t="s">
        <v>189</v>
      </c>
      <c r="C195" s="39"/>
      <c r="D195" s="40">
        <v>-7151607.7953382088</v>
      </c>
      <c r="E195" s="41"/>
      <c r="F195" s="40"/>
      <c r="G195" s="42">
        <f t="shared" si="4"/>
        <v>-7151607.7953382088</v>
      </c>
      <c r="H195" s="43" t="str">
        <f t="shared" si="5"/>
        <v>Capitalized Depreciation</v>
      </c>
      <c r="L195" s="16"/>
    </row>
    <row r="196" spans="1:12" s="43" customFormat="1" ht="25.5" x14ac:dyDescent="0.2">
      <c r="A196" s="30"/>
      <c r="B196" s="38" t="s">
        <v>190</v>
      </c>
      <c r="C196" s="39"/>
      <c r="D196" s="40">
        <v>-1304253.7571508402</v>
      </c>
      <c r="E196" s="41"/>
      <c r="F196" s="40"/>
      <c r="G196" s="42">
        <f t="shared" si="4"/>
        <v>-1304253.7571508402</v>
      </c>
      <c r="H196" s="43" t="str">
        <f t="shared" si="5"/>
        <v>Capitalized Depreciation</v>
      </c>
      <c r="L196" s="16"/>
    </row>
    <row r="197" spans="1:12" s="43" customFormat="1" ht="25.5" x14ac:dyDescent="0.2">
      <c r="A197" s="30"/>
      <c r="B197" s="38" t="s">
        <v>191</v>
      </c>
      <c r="C197" s="39"/>
      <c r="D197" s="40">
        <v>0</v>
      </c>
      <c r="E197" s="41"/>
      <c r="F197" s="40"/>
      <c r="G197" s="42">
        <f t="shared" si="4"/>
        <v>0</v>
      </c>
      <c r="H197" s="43" t="str">
        <f t="shared" si="5"/>
        <v>Capitalized Depreciation</v>
      </c>
      <c r="L197" s="16"/>
    </row>
    <row r="198" spans="1:12" s="43" customFormat="1" ht="12.75" x14ac:dyDescent="0.2">
      <c r="A198" s="30"/>
      <c r="B198" s="38" t="s">
        <v>192</v>
      </c>
      <c r="C198" s="39"/>
      <c r="D198" s="40">
        <v>0</v>
      </c>
      <c r="E198" s="41"/>
      <c r="F198" s="40"/>
      <c r="G198" s="42">
        <f t="shared" si="4"/>
        <v>0</v>
      </c>
      <c r="H198" s="43" t="str">
        <f t="shared" si="5"/>
        <v>Capitalized Depreciation</v>
      </c>
      <c r="L198" s="16"/>
    </row>
    <row r="199" spans="1:12" s="43" customFormat="1" ht="25.5" x14ac:dyDescent="0.2">
      <c r="A199" s="30"/>
      <c r="B199" s="38" t="s">
        <v>193</v>
      </c>
      <c r="C199" s="39"/>
      <c r="D199" s="40">
        <v>-4122576.2693209555</v>
      </c>
      <c r="E199" s="41"/>
      <c r="F199" s="40"/>
      <c r="G199" s="42">
        <f t="shared" si="4"/>
        <v>-4122576.2693209555</v>
      </c>
      <c r="H199" s="43" t="str">
        <f t="shared" si="5"/>
        <v>Capitalized Depreciation</v>
      </c>
      <c r="L199" s="16"/>
    </row>
    <row r="200" spans="1:12" s="43" customFormat="1" ht="25.5" x14ac:dyDescent="0.2">
      <c r="A200" s="30"/>
      <c r="B200" s="38" t="s">
        <v>194</v>
      </c>
      <c r="C200" s="39"/>
      <c r="D200" s="40">
        <v>0</v>
      </c>
      <c r="E200" s="41"/>
      <c r="F200" s="40"/>
      <c r="G200" s="42">
        <f t="shared" si="4"/>
        <v>0</v>
      </c>
      <c r="H200" s="43" t="str">
        <f t="shared" si="5"/>
        <v>Capitalized Depreciation</v>
      </c>
      <c r="L200" s="16"/>
    </row>
    <row r="201" spans="1:12" s="43" customFormat="1" ht="25.5" x14ac:dyDescent="0.2">
      <c r="A201" s="30"/>
      <c r="B201" s="38" t="s">
        <v>195</v>
      </c>
      <c r="C201" s="39"/>
      <c r="D201" s="40">
        <v>0</v>
      </c>
      <c r="E201" s="41"/>
      <c r="F201" s="40"/>
      <c r="G201" s="42">
        <f t="shared" si="4"/>
        <v>0</v>
      </c>
      <c r="H201" s="43" t="str">
        <f t="shared" si="5"/>
        <v>Capitalized Depreciation</v>
      </c>
      <c r="L201" s="16"/>
    </row>
    <row r="202" spans="1:12" s="43" customFormat="1" ht="25.5" x14ac:dyDescent="0.2">
      <c r="A202" s="30"/>
      <c r="B202" s="38" t="s">
        <v>196</v>
      </c>
      <c r="C202" s="39"/>
      <c r="D202" s="40">
        <v>0</v>
      </c>
      <c r="E202" s="41"/>
      <c r="F202" s="40"/>
      <c r="G202" s="42">
        <f t="shared" si="4"/>
        <v>0</v>
      </c>
      <c r="H202" s="43" t="str">
        <f t="shared" si="5"/>
        <v>Capitalized Depreciation</v>
      </c>
      <c r="L202" s="16"/>
    </row>
    <row r="203" spans="1:12" s="43" customFormat="1" ht="25.5" x14ac:dyDescent="0.2">
      <c r="A203" s="30"/>
      <c r="B203" s="38" t="s">
        <v>197</v>
      </c>
      <c r="C203" s="39"/>
      <c r="D203" s="40">
        <v>0</v>
      </c>
      <c r="E203" s="41"/>
      <c r="F203" s="40"/>
      <c r="G203" s="42">
        <f t="shared" si="4"/>
        <v>0</v>
      </c>
      <c r="H203" s="43" t="str">
        <f t="shared" si="5"/>
        <v>Capitalized Depreciation</v>
      </c>
      <c r="L203" s="16"/>
    </row>
    <row r="204" spans="1:12" s="43" customFormat="1" ht="25.5" x14ac:dyDescent="0.2">
      <c r="A204" s="30"/>
      <c r="B204" s="38" t="s">
        <v>198</v>
      </c>
      <c r="C204" s="39"/>
      <c r="D204" s="40">
        <v>0</v>
      </c>
      <c r="E204" s="41"/>
      <c r="F204" s="40"/>
      <c r="G204" s="42">
        <f t="shared" si="4"/>
        <v>0</v>
      </c>
      <c r="H204" s="43" t="str">
        <f t="shared" si="5"/>
        <v>Capitalized Depreciation</v>
      </c>
      <c r="L204" s="16"/>
    </row>
    <row r="205" spans="1:12" s="43" customFormat="1" ht="25.5" x14ac:dyDescent="0.2">
      <c r="A205" s="30"/>
      <c r="B205" s="38" t="s">
        <v>199</v>
      </c>
      <c r="C205" s="39"/>
      <c r="D205" s="40">
        <v>0</v>
      </c>
      <c r="E205" s="41"/>
      <c r="F205" s="40"/>
      <c r="G205" s="42">
        <f t="shared" si="4"/>
        <v>0</v>
      </c>
      <c r="H205" s="43" t="str">
        <f t="shared" si="5"/>
        <v>Capitalized Depreciation</v>
      </c>
      <c r="L205" s="16"/>
    </row>
    <row r="206" spans="1:12" s="43" customFormat="1" ht="25.5" x14ac:dyDescent="0.2">
      <c r="A206" s="30"/>
      <c r="B206" s="38" t="s">
        <v>200</v>
      </c>
      <c r="C206" s="39"/>
      <c r="D206" s="40">
        <v>0</v>
      </c>
      <c r="E206" s="41"/>
      <c r="F206" s="40"/>
      <c r="G206" s="42">
        <f t="shared" si="4"/>
        <v>0</v>
      </c>
      <c r="H206" s="43" t="str">
        <f t="shared" si="5"/>
        <v>Capitalized Depreciation</v>
      </c>
      <c r="L206" s="16"/>
    </row>
    <row r="207" spans="1:12" s="43" customFormat="1" ht="25.5" x14ac:dyDescent="0.2">
      <c r="A207" s="30"/>
      <c r="B207" s="38" t="s">
        <v>201</v>
      </c>
      <c r="C207" s="39"/>
      <c r="D207" s="40">
        <v>-1450120.3585387177</v>
      </c>
      <c r="E207" s="41"/>
      <c r="F207" s="40"/>
      <c r="G207" s="42">
        <f t="shared" si="4"/>
        <v>-1450120.3585387177</v>
      </c>
      <c r="H207" s="43" t="str">
        <f t="shared" si="5"/>
        <v>Capitalized Depreciation</v>
      </c>
      <c r="L207" s="16"/>
    </row>
    <row r="208" spans="1:12" s="43" customFormat="1" ht="25.5" x14ac:dyDescent="0.2">
      <c r="A208" s="30"/>
      <c r="B208" s="38" t="s">
        <v>202</v>
      </c>
      <c r="C208" s="39"/>
      <c r="D208" s="40">
        <v>-247254.91153010231</v>
      </c>
      <c r="E208" s="41"/>
      <c r="F208" s="40"/>
      <c r="G208" s="42">
        <f t="shared" si="4"/>
        <v>-247254.91153010231</v>
      </c>
      <c r="H208" s="43" t="str">
        <f t="shared" si="5"/>
        <v>Capitalized Depreciation</v>
      </c>
      <c r="L208" s="16"/>
    </row>
    <row r="209" spans="1:12" s="43" customFormat="1" ht="25.5" x14ac:dyDescent="0.2">
      <c r="A209" s="30"/>
      <c r="B209" s="38" t="s">
        <v>203</v>
      </c>
      <c r="C209" s="39"/>
      <c r="D209" s="40">
        <v>0</v>
      </c>
      <c r="E209" s="41"/>
      <c r="F209" s="40"/>
      <c r="G209" s="42">
        <f t="shared" si="4"/>
        <v>0</v>
      </c>
      <c r="H209" s="43" t="str">
        <f t="shared" si="5"/>
        <v>Capitalized Depreciation</v>
      </c>
      <c r="L209" s="16"/>
    </row>
    <row r="210" spans="1:12" s="43" customFormat="1" ht="25.5" x14ac:dyDescent="0.2">
      <c r="A210" s="30"/>
      <c r="B210" s="38" t="s">
        <v>204</v>
      </c>
      <c r="C210" s="39"/>
      <c r="D210" s="40">
        <v>0</v>
      </c>
      <c r="E210" s="41"/>
      <c r="F210" s="40"/>
      <c r="G210" s="42">
        <f t="shared" si="4"/>
        <v>0</v>
      </c>
      <c r="H210" s="43" t="str">
        <f t="shared" si="5"/>
        <v>Capitalized Depreciation</v>
      </c>
      <c r="L210" s="16"/>
    </row>
    <row r="211" spans="1:12" s="43" customFormat="1" ht="25.5" x14ac:dyDescent="0.2">
      <c r="A211" s="30"/>
      <c r="B211" s="38" t="s">
        <v>205</v>
      </c>
      <c r="C211" s="39"/>
      <c r="D211" s="40">
        <v>0</v>
      </c>
      <c r="E211" s="41"/>
      <c r="F211" s="40"/>
      <c r="G211" s="42">
        <f t="shared" si="4"/>
        <v>0</v>
      </c>
      <c r="H211" s="43" t="str">
        <f t="shared" si="5"/>
        <v>Capitalized Depreciation</v>
      </c>
      <c r="L211" s="16"/>
    </row>
    <row r="212" spans="1:12" s="43" customFormat="1" ht="25.5" x14ac:dyDescent="0.2">
      <c r="A212" s="30"/>
      <c r="B212" s="38" t="s">
        <v>206</v>
      </c>
      <c r="C212" s="39"/>
      <c r="D212" s="40">
        <v>0</v>
      </c>
      <c r="E212" s="41"/>
      <c r="F212" s="40"/>
      <c r="G212" s="42">
        <f t="shared" si="4"/>
        <v>0</v>
      </c>
      <c r="H212" s="43" t="str">
        <f t="shared" si="5"/>
        <v>Capitalized Depreciation</v>
      </c>
      <c r="L212" s="16"/>
    </row>
    <row r="213" spans="1:12" s="43" customFormat="1" ht="25.5" x14ac:dyDescent="0.2">
      <c r="A213" s="30"/>
      <c r="B213" s="38" t="s">
        <v>207</v>
      </c>
      <c r="C213" s="39"/>
      <c r="D213" s="40">
        <v>-351179.64633179794</v>
      </c>
      <c r="E213" s="41"/>
      <c r="F213" s="40"/>
      <c r="G213" s="42">
        <f t="shared" si="4"/>
        <v>-351179.64633179794</v>
      </c>
      <c r="H213" s="43" t="str">
        <f t="shared" si="5"/>
        <v>Capitalized Depreciation</v>
      </c>
      <c r="L213" s="16"/>
    </row>
    <row r="214" spans="1:12" s="43" customFormat="1" ht="25.5" x14ac:dyDescent="0.2">
      <c r="A214" s="30"/>
      <c r="B214" s="38" t="s">
        <v>208</v>
      </c>
      <c r="C214" s="39"/>
      <c r="D214" s="40">
        <v>0</v>
      </c>
      <c r="E214" s="41"/>
      <c r="F214" s="40"/>
      <c r="G214" s="42">
        <f t="shared" ref="G214:G277" si="6">+D214+E214+F214</f>
        <v>0</v>
      </c>
      <c r="H214" s="43" t="str">
        <f t="shared" ref="H214:H277" si="7">LEFT(B214,FIND("-",B214)-2)</f>
        <v>Capitalized Depreciation</v>
      </c>
      <c r="L214" s="16"/>
    </row>
    <row r="215" spans="1:12" s="43" customFormat="1" ht="25.5" x14ac:dyDescent="0.2">
      <c r="A215" s="30"/>
      <c r="B215" s="38" t="s">
        <v>209</v>
      </c>
      <c r="C215" s="39"/>
      <c r="D215" s="40">
        <v>0</v>
      </c>
      <c r="E215" s="41"/>
      <c r="F215" s="40"/>
      <c r="G215" s="42">
        <f t="shared" si="6"/>
        <v>0</v>
      </c>
      <c r="H215" s="43" t="str">
        <f t="shared" si="7"/>
        <v>Capitalized Depreciation</v>
      </c>
      <c r="L215" s="16"/>
    </row>
    <row r="216" spans="1:12" s="43" customFormat="1" ht="25.5" x14ac:dyDescent="0.2">
      <c r="A216" s="30"/>
      <c r="B216" s="38" t="s">
        <v>210</v>
      </c>
      <c r="C216" s="39"/>
      <c r="D216" s="40">
        <v>-65644.870775330055</v>
      </c>
      <c r="E216" s="41"/>
      <c r="F216" s="40"/>
      <c r="G216" s="42">
        <f t="shared" si="6"/>
        <v>-65644.870775330055</v>
      </c>
      <c r="H216" s="43" t="str">
        <f t="shared" si="7"/>
        <v>Capitalized Depreciation</v>
      </c>
      <c r="L216" s="16"/>
    </row>
    <row r="217" spans="1:12" s="43" customFormat="1" ht="25.5" x14ac:dyDescent="0.2">
      <c r="A217" s="30"/>
      <c r="B217" s="38" t="s">
        <v>211</v>
      </c>
      <c r="C217" s="39"/>
      <c r="D217" s="40">
        <v>0</v>
      </c>
      <c r="E217" s="41"/>
      <c r="F217" s="40"/>
      <c r="G217" s="42">
        <f t="shared" si="6"/>
        <v>0</v>
      </c>
      <c r="H217" s="43" t="str">
        <f t="shared" si="7"/>
        <v>Asset Removal Costs</v>
      </c>
      <c r="L217" s="16"/>
    </row>
    <row r="218" spans="1:12" s="43" customFormat="1" ht="25.5" x14ac:dyDescent="0.2">
      <c r="A218" s="30"/>
      <c r="B218" s="38" t="s">
        <v>212</v>
      </c>
      <c r="C218" s="39"/>
      <c r="D218" s="40">
        <v>394292.58578996098</v>
      </c>
      <c r="E218" s="41"/>
      <c r="F218" s="40"/>
      <c r="G218" s="42">
        <f t="shared" si="6"/>
        <v>394292.58578996098</v>
      </c>
      <c r="H218" s="43" t="str">
        <f t="shared" si="7"/>
        <v>Asset Removal Costs</v>
      </c>
      <c r="L218" s="16"/>
    </row>
    <row r="219" spans="1:12" s="43" customFormat="1" ht="12.75" x14ac:dyDescent="0.2">
      <c r="A219" s="30"/>
      <c r="B219" s="38" t="s">
        <v>213</v>
      </c>
      <c r="C219" s="39"/>
      <c r="D219" s="40">
        <v>29608527.642877746</v>
      </c>
      <c r="E219" s="41"/>
      <c r="F219" s="40"/>
      <c r="G219" s="42">
        <f t="shared" si="6"/>
        <v>29608527.642877746</v>
      </c>
      <c r="H219" s="43" t="str">
        <f t="shared" si="7"/>
        <v>Asset Removal Costs</v>
      </c>
      <c r="L219" s="16"/>
    </row>
    <row r="220" spans="1:12" s="43" customFormat="1" ht="25.5" x14ac:dyDescent="0.2">
      <c r="A220" s="30"/>
      <c r="B220" s="38" t="s">
        <v>214</v>
      </c>
      <c r="C220" s="39"/>
      <c r="D220" s="40">
        <v>5399769.4682167014</v>
      </c>
      <c r="E220" s="41"/>
      <c r="F220" s="40"/>
      <c r="G220" s="42">
        <f t="shared" si="6"/>
        <v>5399769.4682167014</v>
      </c>
      <c r="H220" s="43" t="str">
        <f t="shared" si="7"/>
        <v>Asset Removal Costs</v>
      </c>
      <c r="L220" s="16"/>
    </row>
    <row r="221" spans="1:12" s="43" customFormat="1" ht="25.5" x14ac:dyDescent="0.2">
      <c r="A221" s="30"/>
      <c r="B221" s="38" t="s">
        <v>215</v>
      </c>
      <c r="C221" s="39"/>
      <c r="D221" s="40">
        <v>0</v>
      </c>
      <c r="E221" s="41"/>
      <c r="F221" s="40"/>
      <c r="G221" s="42">
        <f t="shared" si="6"/>
        <v>0</v>
      </c>
      <c r="H221" s="43" t="str">
        <f t="shared" si="7"/>
        <v>Asset Removal Costs</v>
      </c>
      <c r="L221" s="16"/>
    </row>
    <row r="222" spans="1:12" s="43" customFormat="1" ht="12.75" x14ac:dyDescent="0.2">
      <c r="A222" s="30"/>
      <c r="B222" s="38" t="s">
        <v>216</v>
      </c>
      <c r="C222" s="39"/>
      <c r="D222" s="40">
        <v>0</v>
      </c>
      <c r="E222" s="41"/>
      <c r="F222" s="40"/>
      <c r="G222" s="42">
        <f t="shared" si="6"/>
        <v>0</v>
      </c>
      <c r="H222" s="43" t="str">
        <f t="shared" si="7"/>
        <v>Asset Removal Costs</v>
      </c>
      <c r="L222" s="16"/>
    </row>
    <row r="223" spans="1:12" s="43" customFormat="1" ht="25.5" x14ac:dyDescent="0.2">
      <c r="A223" s="30"/>
      <c r="B223" s="38" t="s">
        <v>217</v>
      </c>
      <c r="C223" s="39"/>
      <c r="D223" s="40">
        <v>17067968.060221177</v>
      </c>
      <c r="E223" s="41"/>
      <c r="F223" s="40"/>
      <c r="G223" s="42">
        <f t="shared" si="6"/>
        <v>17067968.060221177</v>
      </c>
      <c r="H223" s="43" t="str">
        <f t="shared" si="7"/>
        <v>Asset Removal Costs</v>
      </c>
      <c r="L223" s="16"/>
    </row>
    <row r="224" spans="1:12" s="43" customFormat="1" ht="25.5" x14ac:dyDescent="0.2">
      <c r="A224" s="30"/>
      <c r="B224" s="38" t="s">
        <v>218</v>
      </c>
      <c r="C224" s="39"/>
      <c r="D224" s="40">
        <v>0</v>
      </c>
      <c r="E224" s="41"/>
      <c r="F224" s="40"/>
      <c r="G224" s="42">
        <f t="shared" si="6"/>
        <v>0</v>
      </c>
      <c r="H224" s="43" t="str">
        <f t="shared" si="7"/>
        <v>Asset Removal Costs</v>
      </c>
      <c r="L224" s="16"/>
    </row>
    <row r="225" spans="1:12" s="43" customFormat="1" ht="25.5" x14ac:dyDescent="0.2">
      <c r="A225" s="30"/>
      <c r="B225" s="38" t="s">
        <v>219</v>
      </c>
      <c r="C225" s="39"/>
      <c r="D225" s="40">
        <v>0</v>
      </c>
      <c r="E225" s="41"/>
      <c r="F225" s="40"/>
      <c r="G225" s="42">
        <f t="shared" si="6"/>
        <v>0</v>
      </c>
      <c r="H225" s="43" t="str">
        <f t="shared" si="7"/>
        <v>Asset Removal Costs</v>
      </c>
      <c r="L225" s="16"/>
    </row>
    <row r="226" spans="1:12" s="43" customFormat="1" ht="25.5" x14ac:dyDescent="0.2">
      <c r="A226" s="30"/>
      <c r="B226" s="38" t="s">
        <v>220</v>
      </c>
      <c r="C226" s="39"/>
      <c r="D226" s="40">
        <v>0</v>
      </c>
      <c r="E226" s="41"/>
      <c r="F226" s="40"/>
      <c r="G226" s="42">
        <f t="shared" si="6"/>
        <v>0</v>
      </c>
      <c r="H226" s="43" t="str">
        <f t="shared" si="7"/>
        <v>Asset Removal Costs</v>
      </c>
      <c r="L226" s="16"/>
    </row>
    <row r="227" spans="1:12" s="43" customFormat="1" ht="25.5" x14ac:dyDescent="0.2">
      <c r="A227" s="30"/>
      <c r="B227" s="38" t="s">
        <v>221</v>
      </c>
      <c r="C227" s="39"/>
      <c r="D227" s="40">
        <v>0</v>
      </c>
      <c r="E227" s="41"/>
      <c r="F227" s="40"/>
      <c r="G227" s="42">
        <f t="shared" si="6"/>
        <v>0</v>
      </c>
      <c r="H227" s="43" t="str">
        <f t="shared" si="7"/>
        <v>Asset Removal Costs</v>
      </c>
      <c r="L227" s="16"/>
    </row>
    <row r="228" spans="1:12" s="43" customFormat="1" ht="25.5" x14ac:dyDescent="0.2">
      <c r="A228" s="30"/>
      <c r="B228" s="38" t="s">
        <v>222</v>
      </c>
      <c r="C228" s="39"/>
      <c r="D228" s="40">
        <v>0</v>
      </c>
      <c r="E228" s="41"/>
      <c r="F228" s="40"/>
      <c r="G228" s="42">
        <f t="shared" si="6"/>
        <v>0</v>
      </c>
      <c r="H228" s="43" t="str">
        <f t="shared" si="7"/>
        <v>Asset Removal Costs</v>
      </c>
      <c r="L228" s="16"/>
    </row>
    <row r="229" spans="1:12" s="43" customFormat="1" ht="25.5" x14ac:dyDescent="0.2">
      <c r="A229" s="30"/>
      <c r="B229" s="38" t="s">
        <v>223</v>
      </c>
      <c r="C229" s="39"/>
      <c r="D229" s="40">
        <v>0</v>
      </c>
      <c r="E229" s="41"/>
      <c r="F229" s="40"/>
      <c r="G229" s="42">
        <f t="shared" si="6"/>
        <v>0</v>
      </c>
      <c r="H229" s="43" t="str">
        <f t="shared" si="7"/>
        <v>Asset Removal Costs</v>
      </c>
      <c r="L229" s="16"/>
    </row>
    <row r="230" spans="1:12" s="43" customFormat="1" ht="25.5" x14ac:dyDescent="0.2">
      <c r="A230" s="30"/>
      <c r="B230" s="38" t="s">
        <v>224</v>
      </c>
      <c r="C230" s="39"/>
      <c r="D230" s="40">
        <v>0</v>
      </c>
      <c r="E230" s="41"/>
      <c r="F230" s="40"/>
      <c r="G230" s="42">
        <f t="shared" si="6"/>
        <v>0</v>
      </c>
      <c r="H230" s="43" t="str">
        <f t="shared" si="7"/>
        <v>Asset Removal Costs</v>
      </c>
      <c r="L230" s="16"/>
    </row>
    <row r="231" spans="1:12" s="43" customFormat="1" ht="25.5" x14ac:dyDescent="0.2">
      <c r="A231" s="30"/>
      <c r="B231" s="38" t="s">
        <v>225</v>
      </c>
      <c r="C231" s="39"/>
      <c r="D231" s="40">
        <v>6003674.9707221482</v>
      </c>
      <c r="E231" s="41"/>
      <c r="F231" s="40"/>
      <c r="G231" s="42">
        <f t="shared" si="6"/>
        <v>6003674.9707221482</v>
      </c>
      <c r="H231" s="43" t="str">
        <f t="shared" si="7"/>
        <v>Asset Removal Costs</v>
      </c>
      <c r="L231" s="16"/>
    </row>
    <row r="232" spans="1:12" s="43" customFormat="1" ht="25.5" x14ac:dyDescent="0.2">
      <c r="A232" s="30"/>
      <c r="B232" s="38" t="s">
        <v>226</v>
      </c>
      <c r="C232" s="39"/>
      <c r="D232" s="40">
        <v>1023665.4599051755</v>
      </c>
      <c r="E232" s="41"/>
      <c r="F232" s="40"/>
      <c r="G232" s="42">
        <f t="shared" si="6"/>
        <v>1023665.4599051755</v>
      </c>
      <c r="H232" s="43" t="str">
        <f t="shared" si="7"/>
        <v>Asset Removal Costs</v>
      </c>
      <c r="L232" s="16"/>
    </row>
    <row r="233" spans="1:12" s="43" customFormat="1" ht="25.5" x14ac:dyDescent="0.2">
      <c r="A233" s="30"/>
      <c r="B233" s="38" t="s">
        <v>227</v>
      </c>
      <c r="C233" s="39"/>
      <c r="D233" s="40">
        <v>0</v>
      </c>
      <c r="E233" s="41"/>
      <c r="F233" s="40"/>
      <c r="G233" s="42">
        <f t="shared" si="6"/>
        <v>0</v>
      </c>
      <c r="H233" s="43" t="str">
        <f t="shared" si="7"/>
        <v>Asset Removal Costs</v>
      </c>
      <c r="L233" s="16"/>
    </row>
    <row r="234" spans="1:12" s="43" customFormat="1" ht="25.5" x14ac:dyDescent="0.2">
      <c r="A234" s="30"/>
      <c r="B234" s="38" t="s">
        <v>228</v>
      </c>
      <c r="C234" s="39"/>
      <c r="D234" s="40">
        <v>0</v>
      </c>
      <c r="E234" s="41"/>
      <c r="F234" s="40"/>
      <c r="G234" s="42">
        <f t="shared" si="6"/>
        <v>0</v>
      </c>
      <c r="H234" s="43" t="str">
        <f t="shared" si="7"/>
        <v>Asset Removal Costs</v>
      </c>
      <c r="L234" s="16"/>
    </row>
    <row r="235" spans="1:12" s="43" customFormat="1" ht="25.5" x14ac:dyDescent="0.2">
      <c r="A235" s="30"/>
      <c r="B235" s="38" t="s">
        <v>229</v>
      </c>
      <c r="C235" s="39"/>
      <c r="D235" s="40">
        <v>0</v>
      </c>
      <c r="E235" s="41"/>
      <c r="F235" s="40"/>
      <c r="G235" s="42">
        <f t="shared" si="6"/>
        <v>0</v>
      </c>
      <c r="H235" s="43" t="str">
        <f t="shared" si="7"/>
        <v>Asset Removal Costs</v>
      </c>
      <c r="L235" s="16"/>
    </row>
    <row r="236" spans="1:12" s="43" customFormat="1" ht="25.5" x14ac:dyDescent="0.2">
      <c r="A236" s="30"/>
      <c r="B236" s="38" t="s">
        <v>230</v>
      </c>
      <c r="C236" s="39"/>
      <c r="D236" s="40">
        <v>0</v>
      </c>
      <c r="E236" s="41"/>
      <c r="F236" s="40"/>
      <c r="G236" s="42">
        <f t="shared" si="6"/>
        <v>0</v>
      </c>
      <c r="H236" s="43" t="str">
        <f t="shared" si="7"/>
        <v>Asset Removal Costs</v>
      </c>
      <c r="L236" s="16"/>
    </row>
    <row r="237" spans="1:12" s="43" customFormat="1" ht="25.5" x14ac:dyDescent="0.2">
      <c r="A237" s="30"/>
      <c r="B237" s="38" t="s">
        <v>231</v>
      </c>
      <c r="C237" s="39"/>
      <c r="D237" s="40">
        <v>1453926.5244395772</v>
      </c>
      <c r="E237" s="41"/>
      <c r="F237" s="40"/>
      <c r="G237" s="42">
        <f t="shared" si="6"/>
        <v>1453926.5244395772</v>
      </c>
      <c r="H237" s="43" t="str">
        <f t="shared" si="7"/>
        <v>Asset Removal Costs</v>
      </c>
      <c r="L237" s="16"/>
    </row>
    <row r="238" spans="1:12" s="43" customFormat="1" ht="25.5" x14ac:dyDescent="0.2">
      <c r="A238" s="30"/>
      <c r="B238" s="38" t="s">
        <v>232</v>
      </c>
      <c r="C238" s="39"/>
      <c r="D238" s="40">
        <v>0</v>
      </c>
      <c r="E238" s="41"/>
      <c r="F238" s="40"/>
      <c r="G238" s="42">
        <f t="shared" si="6"/>
        <v>0</v>
      </c>
      <c r="H238" s="43" t="str">
        <f t="shared" si="7"/>
        <v>Asset Removal Costs</v>
      </c>
      <c r="L238" s="16"/>
    </row>
    <row r="239" spans="1:12" s="43" customFormat="1" ht="25.5" x14ac:dyDescent="0.2">
      <c r="A239" s="30"/>
      <c r="B239" s="38" t="s">
        <v>233</v>
      </c>
      <c r="C239" s="39"/>
      <c r="D239" s="40">
        <v>0</v>
      </c>
      <c r="E239" s="41"/>
      <c r="F239" s="40"/>
      <c r="G239" s="42">
        <f t="shared" si="6"/>
        <v>0</v>
      </c>
      <c r="H239" s="43" t="str">
        <f t="shared" si="7"/>
        <v>Asset Removal Costs</v>
      </c>
      <c r="L239" s="16"/>
    </row>
    <row r="240" spans="1:12" s="43" customFormat="1" ht="25.5" x14ac:dyDescent="0.2">
      <c r="A240" s="30"/>
      <c r="B240" s="38" t="s">
        <v>234</v>
      </c>
      <c r="C240" s="39"/>
      <c r="D240" s="40">
        <v>271777.7633487492</v>
      </c>
      <c r="E240" s="41"/>
      <c r="F240" s="40"/>
      <c r="G240" s="42">
        <f t="shared" si="6"/>
        <v>271777.7633487492</v>
      </c>
      <c r="H240" s="43" t="str">
        <f t="shared" si="7"/>
        <v>Asset Removal Costs</v>
      </c>
      <c r="L240" s="16"/>
    </row>
    <row r="241" spans="1:12" s="43" customFormat="1" ht="25.5" x14ac:dyDescent="0.2">
      <c r="A241" s="30"/>
      <c r="B241" s="38" t="s">
        <v>235</v>
      </c>
      <c r="C241" s="39"/>
      <c r="D241" s="40">
        <v>0</v>
      </c>
      <c r="E241" s="41"/>
      <c r="F241" s="40"/>
      <c r="G241" s="42">
        <f t="shared" si="6"/>
        <v>0</v>
      </c>
      <c r="H241" s="43" t="str">
        <f t="shared" si="7"/>
        <v>OPEB amortization</v>
      </c>
      <c r="L241" s="16"/>
    </row>
    <row r="242" spans="1:12" s="43" customFormat="1" ht="25.5" x14ac:dyDescent="0.2">
      <c r="A242" s="30"/>
      <c r="B242" s="38" t="s">
        <v>236</v>
      </c>
      <c r="C242" s="39"/>
      <c r="D242" s="40">
        <v>0</v>
      </c>
      <c r="E242" s="41"/>
      <c r="F242" s="40"/>
      <c r="G242" s="42">
        <f t="shared" si="6"/>
        <v>0</v>
      </c>
      <c r="H242" s="43" t="str">
        <f t="shared" si="7"/>
        <v>OPEB amortization</v>
      </c>
      <c r="L242" s="16"/>
    </row>
    <row r="243" spans="1:12" s="43" customFormat="1" ht="12.75" x14ac:dyDescent="0.2">
      <c r="A243" s="30"/>
      <c r="B243" s="38" t="s">
        <v>237</v>
      </c>
      <c r="C243" s="39"/>
      <c r="D243" s="40">
        <v>0</v>
      </c>
      <c r="E243" s="41"/>
      <c r="F243" s="40"/>
      <c r="G243" s="42">
        <f t="shared" si="6"/>
        <v>0</v>
      </c>
      <c r="H243" s="43" t="str">
        <f t="shared" si="7"/>
        <v>OPEB amortization</v>
      </c>
      <c r="L243" s="16"/>
    </row>
    <row r="244" spans="1:12" s="43" customFormat="1" ht="25.5" x14ac:dyDescent="0.2">
      <c r="A244" s="30"/>
      <c r="B244" s="38" t="s">
        <v>238</v>
      </c>
      <c r="C244" s="39"/>
      <c r="D244" s="40">
        <v>0</v>
      </c>
      <c r="E244" s="41"/>
      <c r="F244" s="40"/>
      <c r="G244" s="42">
        <f t="shared" si="6"/>
        <v>0</v>
      </c>
      <c r="H244" s="43" t="str">
        <f t="shared" si="7"/>
        <v>OPEB amortization</v>
      </c>
      <c r="L244" s="16"/>
    </row>
    <row r="245" spans="1:12" s="43" customFormat="1" ht="25.5" x14ac:dyDescent="0.2">
      <c r="A245" s="30"/>
      <c r="B245" s="38" t="s">
        <v>239</v>
      </c>
      <c r="C245" s="39"/>
      <c r="D245" s="40">
        <v>0</v>
      </c>
      <c r="E245" s="41"/>
      <c r="F245" s="40"/>
      <c r="G245" s="42">
        <f t="shared" si="6"/>
        <v>0</v>
      </c>
      <c r="H245" s="43" t="str">
        <f t="shared" si="7"/>
        <v>OPEB amortization</v>
      </c>
      <c r="L245" s="16"/>
    </row>
    <row r="246" spans="1:12" s="43" customFormat="1" ht="12.75" x14ac:dyDescent="0.2">
      <c r="A246" s="30"/>
      <c r="B246" s="38" t="s">
        <v>240</v>
      </c>
      <c r="C246" s="39"/>
      <c r="D246" s="40">
        <v>0</v>
      </c>
      <c r="E246" s="41"/>
      <c r="F246" s="40"/>
      <c r="G246" s="42">
        <f t="shared" si="6"/>
        <v>0</v>
      </c>
      <c r="H246" s="43" t="str">
        <f t="shared" si="7"/>
        <v>OPEB amortization</v>
      </c>
      <c r="L246" s="16"/>
    </row>
    <row r="247" spans="1:12" s="43" customFormat="1" ht="25.5" x14ac:dyDescent="0.2">
      <c r="A247" s="30"/>
      <c r="B247" s="38" t="s">
        <v>241</v>
      </c>
      <c r="C247" s="39"/>
      <c r="D247" s="40">
        <v>0</v>
      </c>
      <c r="E247" s="41"/>
      <c r="F247" s="40"/>
      <c r="G247" s="42">
        <f t="shared" si="6"/>
        <v>0</v>
      </c>
      <c r="H247" s="43" t="str">
        <f t="shared" si="7"/>
        <v>OPEB amortization</v>
      </c>
      <c r="L247" s="16"/>
    </row>
    <row r="248" spans="1:12" s="43" customFormat="1" ht="25.5" x14ac:dyDescent="0.2">
      <c r="A248" s="30"/>
      <c r="B248" s="38" t="s">
        <v>242</v>
      </c>
      <c r="C248" s="39"/>
      <c r="D248" s="40">
        <v>0</v>
      </c>
      <c r="E248" s="41"/>
      <c r="F248" s="40"/>
      <c r="G248" s="42">
        <f t="shared" si="6"/>
        <v>0</v>
      </c>
      <c r="H248" s="43" t="str">
        <f t="shared" si="7"/>
        <v>OPEB amortization</v>
      </c>
      <c r="L248" s="16"/>
    </row>
    <row r="249" spans="1:12" s="43" customFormat="1" ht="25.5" x14ac:dyDescent="0.2">
      <c r="A249" s="30"/>
      <c r="B249" s="38" t="s">
        <v>243</v>
      </c>
      <c r="C249" s="39"/>
      <c r="D249" s="40">
        <v>0</v>
      </c>
      <c r="E249" s="41"/>
      <c r="F249" s="40"/>
      <c r="G249" s="42">
        <f t="shared" si="6"/>
        <v>0</v>
      </c>
      <c r="H249" s="43" t="str">
        <f t="shared" si="7"/>
        <v>OPEB amortization</v>
      </c>
      <c r="L249" s="16"/>
    </row>
    <row r="250" spans="1:12" s="43" customFormat="1" ht="25.5" x14ac:dyDescent="0.2">
      <c r="A250" s="30"/>
      <c r="B250" s="38" t="s">
        <v>244</v>
      </c>
      <c r="C250" s="39"/>
      <c r="D250" s="40">
        <v>0</v>
      </c>
      <c r="E250" s="41"/>
      <c r="F250" s="40"/>
      <c r="G250" s="42">
        <f t="shared" si="6"/>
        <v>0</v>
      </c>
      <c r="H250" s="43" t="str">
        <f t="shared" si="7"/>
        <v>OPEB amortization</v>
      </c>
      <c r="L250" s="16"/>
    </row>
    <row r="251" spans="1:12" s="43" customFormat="1" ht="25.5" x14ac:dyDescent="0.2">
      <c r="A251" s="30"/>
      <c r="B251" s="38" t="s">
        <v>245</v>
      </c>
      <c r="C251" s="39"/>
      <c r="D251" s="40">
        <v>0</v>
      </c>
      <c r="E251" s="41"/>
      <c r="F251" s="40"/>
      <c r="G251" s="42">
        <f t="shared" si="6"/>
        <v>0</v>
      </c>
      <c r="H251" s="43" t="str">
        <f t="shared" si="7"/>
        <v>OPEB amortization</v>
      </c>
      <c r="L251" s="16"/>
    </row>
    <row r="252" spans="1:12" s="43" customFormat="1" ht="25.5" x14ac:dyDescent="0.2">
      <c r="A252" s="30"/>
      <c r="B252" s="38" t="s">
        <v>246</v>
      </c>
      <c r="C252" s="39"/>
      <c r="D252" s="40">
        <v>0</v>
      </c>
      <c r="E252" s="41"/>
      <c r="F252" s="40"/>
      <c r="G252" s="42">
        <f t="shared" si="6"/>
        <v>0</v>
      </c>
      <c r="H252" s="43" t="str">
        <f t="shared" si="7"/>
        <v>OPEB amortization</v>
      </c>
      <c r="L252" s="16"/>
    </row>
    <row r="253" spans="1:12" s="43" customFormat="1" ht="25.5" x14ac:dyDescent="0.2">
      <c r="A253" s="30"/>
      <c r="B253" s="38" t="s">
        <v>247</v>
      </c>
      <c r="C253" s="39"/>
      <c r="D253" s="40">
        <v>0</v>
      </c>
      <c r="E253" s="41"/>
      <c r="F253" s="40"/>
      <c r="G253" s="42">
        <f t="shared" si="6"/>
        <v>0</v>
      </c>
      <c r="H253" s="43" t="str">
        <f t="shared" si="7"/>
        <v>OPEB amortization</v>
      </c>
      <c r="L253" s="16"/>
    </row>
    <row r="254" spans="1:12" s="43" customFormat="1" ht="25.5" x14ac:dyDescent="0.2">
      <c r="A254" s="30"/>
      <c r="B254" s="38" t="s">
        <v>248</v>
      </c>
      <c r="C254" s="39"/>
      <c r="D254" s="40">
        <v>0</v>
      </c>
      <c r="E254" s="41"/>
      <c r="F254" s="40"/>
      <c r="G254" s="42">
        <f t="shared" si="6"/>
        <v>0</v>
      </c>
      <c r="H254" s="43" t="str">
        <f t="shared" si="7"/>
        <v>OPEB amortization</v>
      </c>
      <c r="L254" s="16"/>
    </row>
    <row r="255" spans="1:12" s="43" customFormat="1" ht="25.5" x14ac:dyDescent="0.2">
      <c r="A255" s="30"/>
      <c r="B255" s="38" t="s">
        <v>249</v>
      </c>
      <c r="C255" s="39"/>
      <c r="D255" s="40">
        <v>0</v>
      </c>
      <c r="E255" s="41"/>
      <c r="F255" s="40"/>
      <c r="G255" s="42">
        <f t="shared" si="6"/>
        <v>0</v>
      </c>
      <c r="H255" s="43" t="str">
        <f t="shared" si="7"/>
        <v>OPEB amortization</v>
      </c>
      <c r="L255" s="16"/>
    </row>
    <row r="256" spans="1:12" s="43" customFormat="1" ht="25.5" x14ac:dyDescent="0.2">
      <c r="A256" s="30"/>
      <c r="B256" s="38" t="s">
        <v>250</v>
      </c>
      <c r="C256" s="39"/>
      <c r="D256" s="40">
        <v>0</v>
      </c>
      <c r="E256" s="41"/>
      <c r="F256" s="40"/>
      <c r="G256" s="42">
        <f t="shared" si="6"/>
        <v>0</v>
      </c>
      <c r="H256" s="43" t="str">
        <f t="shared" si="7"/>
        <v>OPEB amortization</v>
      </c>
      <c r="L256" s="16"/>
    </row>
    <row r="257" spans="1:12" s="43" customFormat="1" ht="25.5" x14ac:dyDescent="0.2">
      <c r="A257" s="30"/>
      <c r="B257" s="38" t="s">
        <v>251</v>
      </c>
      <c r="C257" s="39"/>
      <c r="D257" s="40">
        <v>0</v>
      </c>
      <c r="E257" s="41"/>
      <c r="F257" s="40"/>
      <c r="G257" s="42">
        <f t="shared" si="6"/>
        <v>0</v>
      </c>
      <c r="H257" s="43" t="str">
        <f t="shared" si="7"/>
        <v>OPEB amortization</v>
      </c>
      <c r="L257" s="16"/>
    </row>
    <row r="258" spans="1:12" s="43" customFormat="1" ht="25.5" x14ac:dyDescent="0.2">
      <c r="A258" s="30"/>
      <c r="B258" s="38" t="s">
        <v>252</v>
      </c>
      <c r="C258" s="39"/>
      <c r="D258" s="40">
        <v>0</v>
      </c>
      <c r="E258" s="41"/>
      <c r="F258" s="40"/>
      <c r="G258" s="42">
        <f t="shared" si="6"/>
        <v>0</v>
      </c>
      <c r="H258" s="43" t="str">
        <f t="shared" si="7"/>
        <v>OPEB amortization</v>
      </c>
      <c r="L258" s="16"/>
    </row>
    <row r="259" spans="1:12" s="43" customFormat="1" ht="25.5" x14ac:dyDescent="0.2">
      <c r="A259" s="30"/>
      <c r="B259" s="38" t="s">
        <v>253</v>
      </c>
      <c r="C259" s="39"/>
      <c r="D259" s="40">
        <v>0</v>
      </c>
      <c r="E259" s="41"/>
      <c r="F259" s="40"/>
      <c r="G259" s="42">
        <f t="shared" si="6"/>
        <v>0</v>
      </c>
      <c r="H259" s="43" t="str">
        <f t="shared" si="7"/>
        <v>OPEB amortization</v>
      </c>
      <c r="L259" s="16"/>
    </row>
    <row r="260" spans="1:12" s="43" customFormat="1" ht="25.5" x14ac:dyDescent="0.2">
      <c r="A260" s="30"/>
      <c r="B260" s="38" t="s">
        <v>254</v>
      </c>
      <c r="C260" s="39"/>
      <c r="D260" s="40">
        <v>0</v>
      </c>
      <c r="E260" s="41"/>
      <c r="F260" s="40"/>
      <c r="G260" s="42">
        <f t="shared" si="6"/>
        <v>0</v>
      </c>
      <c r="H260" s="43" t="str">
        <f t="shared" si="7"/>
        <v>OPEB amortization</v>
      </c>
      <c r="L260" s="16"/>
    </row>
    <row r="261" spans="1:12" s="43" customFormat="1" ht="25.5" x14ac:dyDescent="0.2">
      <c r="A261" s="30"/>
      <c r="B261" s="38" t="s">
        <v>255</v>
      </c>
      <c r="C261" s="39"/>
      <c r="D261" s="40">
        <v>0</v>
      </c>
      <c r="E261" s="41"/>
      <c r="F261" s="40"/>
      <c r="G261" s="42">
        <f t="shared" si="6"/>
        <v>0</v>
      </c>
      <c r="H261" s="43" t="str">
        <f t="shared" si="7"/>
        <v>OPEB amortization</v>
      </c>
      <c r="L261" s="16"/>
    </row>
    <row r="262" spans="1:12" s="43" customFormat="1" ht="25.5" x14ac:dyDescent="0.2">
      <c r="A262" s="30"/>
      <c r="B262" s="38" t="s">
        <v>256</v>
      </c>
      <c r="C262" s="39"/>
      <c r="D262" s="40">
        <v>0</v>
      </c>
      <c r="E262" s="41"/>
      <c r="F262" s="40"/>
      <c r="G262" s="42">
        <f t="shared" si="6"/>
        <v>0</v>
      </c>
      <c r="H262" s="43" t="str">
        <f t="shared" si="7"/>
        <v>OPEB amortization</v>
      </c>
      <c r="L262" s="16"/>
    </row>
    <row r="263" spans="1:12" s="43" customFormat="1" ht="25.5" x14ac:dyDescent="0.2">
      <c r="A263" s="30"/>
      <c r="B263" s="38" t="s">
        <v>257</v>
      </c>
      <c r="C263" s="39"/>
      <c r="D263" s="40">
        <v>0</v>
      </c>
      <c r="E263" s="41"/>
      <c r="F263" s="40"/>
      <c r="G263" s="42">
        <f t="shared" si="6"/>
        <v>0</v>
      </c>
      <c r="H263" s="43" t="str">
        <f t="shared" si="7"/>
        <v>OPEB amortization</v>
      </c>
      <c r="L263" s="16"/>
    </row>
    <row r="264" spans="1:12" s="43" customFormat="1" ht="25.5" x14ac:dyDescent="0.2">
      <c r="A264" s="30"/>
      <c r="B264" s="38" t="s">
        <v>258</v>
      </c>
      <c r="C264" s="39"/>
      <c r="D264" s="40">
        <v>0</v>
      </c>
      <c r="E264" s="41"/>
      <c r="F264" s="40"/>
      <c r="G264" s="42">
        <f t="shared" si="6"/>
        <v>0</v>
      </c>
      <c r="H264" s="43" t="str">
        <f t="shared" si="7"/>
        <v>OPEB amortization</v>
      </c>
      <c r="L264" s="16"/>
    </row>
    <row r="265" spans="1:12" s="43" customFormat="1" ht="25.5" x14ac:dyDescent="0.2">
      <c r="A265" s="30"/>
      <c r="B265" s="38" t="s">
        <v>259</v>
      </c>
      <c r="C265" s="39"/>
      <c r="D265" s="40">
        <v>0</v>
      </c>
      <c r="E265" s="41"/>
      <c r="F265" s="40"/>
      <c r="G265" s="42">
        <f t="shared" si="6"/>
        <v>0</v>
      </c>
      <c r="H265" s="43" t="str">
        <f t="shared" si="7"/>
        <v>Other amortization</v>
      </c>
      <c r="L265" s="16"/>
    </row>
    <row r="266" spans="1:12" s="43" customFormat="1" ht="25.5" x14ac:dyDescent="0.2">
      <c r="A266" s="30"/>
      <c r="B266" s="38" t="s">
        <v>260</v>
      </c>
      <c r="C266" s="39"/>
      <c r="D266" s="40">
        <v>0</v>
      </c>
      <c r="E266" s="41"/>
      <c r="F266" s="40"/>
      <c r="G266" s="42">
        <f t="shared" si="6"/>
        <v>0</v>
      </c>
      <c r="H266" s="43" t="str">
        <f t="shared" si="7"/>
        <v>Other amortization</v>
      </c>
      <c r="L266" s="16"/>
    </row>
    <row r="267" spans="1:12" s="43" customFormat="1" ht="12.75" x14ac:dyDescent="0.2">
      <c r="A267" s="30"/>
      <c r="B267" s="38" t="s">
        <v>261</v>
      </c>
      <c r="C267" s="39"/>
      <c r="D267" s="40">
        <v>0</v>
      </c>
      <c r="E267" s="41"/>
      <c r="F267" s="40"/>
      <c r="G267" s="42">
        <f t="shared" si="6"/>
        <v>0</v>
      </c>
      <c r="H267" s="43" t="str">
        <f t="shared" si="7"/>
        <v>Other amortization</v>
      </c>
      <c r="L267" s="16"/>
    </row>
    <row r="268" spans="1:12" s="43" customFormat="1" ht="25.5" x14ac:dyDescent="0.2">
      <c r="A268" s="30"/>
      <c r="B268" s="38" t="s">
        <v>262</v>
      </c>
      <c r="C268" s="39"/>
      <c r="D268" s="40">
        <v>0</v>
      </c>
      <c r="E268" s="41"/>
      <c r="F268" s="40"/>
      <c r="G268" s="42">
        <f t="shared" si="6"/>
        <v>0</v>
      </c>
      <c r="H268" s="43" t="str">
        <f t="shared" si="7"/>
        <v>Other amortization</v>
      </c>
      <c r="L268" s="16"/>
    </row>
    <row r="269" spans="1:12" s="43" customFormat="1" ht="25.5" x14ac:dyDescent="0.2">
      <c r="A269" s="30"/>
      <c r="B269" s="38" t="s">
        <v>263</v>
      </c>
      <c r="C269" s="39"/>
      <c r="D269" s="40">
        <v>0</v>
      </c>
      <c r="E269" s="41"/>
      <c r="F269" s="40"/>
      <c r="G269" s="42">
        <f t="shared" si="6"/>
        <v>0</v>
      </c>
      <c r="H269" s="43" t="str">
        <f t="shared" si="7"/>
        <v>Other amortization</v>
      </c>
      <c r="L269" s="16"/>
    </row>
    <row r="270" spans="1:12" s="43" customFormat="1" ht="12.75" x14ac:dyDescent="0.2">
      <c r="A270" s="30"/>
      <c r="B270" s="38" t="s">
        <v>264</v>
      </c>
      <c r="C270" s="39"/>
      <c r="D270" s="40">
        <v>0</v>
      </c>
      <c r="E270" s="41"/>
      <c r="F270" s="40"/>
      <c r="G270" s="42">
        <f t="shared" si="6"/>
        <v>0</v>
      </c>
      <c r="H270" s="43" t="str">
        <f t="shared" si="7"/>
        <v>Other amortization</v>
      </c>
      <c r="L270" s="16"/>
    </row>
    <row r="271" spans="1:12" s="43" customFormat="1" ht="25.5" x14ac:dyDescent="0.2">
      <c r="A271" s="30"/>
      <c r="B271" s="38" t="s">
        <v>265</v>
      </c>
      <c r="C271" s="39"/>
      <c r="D271" s="40">
        <v>0</v>
      </c>
      <c r="E271" s="41"/>
      <c r="F271" s="40"/>
      <c r="G271" s="42">
        <f t="shared" si="6"/>
        <v>0</v>
      </c>
      <c r="H271" s="43" t="str">
        <f t="shared" si="7"/>
        <v>Other amortization</v>
      </c>
      <c r="L271" s="16"/>
    </row>
    <row r="272" spans="1:12" s="43" customFormat="1" ht="25.5" x14ac:dyDescent="0.2">
      <c r="A272" s="30"/>
      <c r="B272" s="38" t="s">
        <v>266</v>
      </c>
      <c r="C272" s="39"/>
      <c r="D272" s="40">
        <v>0</v>
      </c>
      <c r="E272" s="41"/>
      <c r="F272" s="40"/>
      <c r="G272" s="42">
        <f t="shared" si="6"/>
        <v>0</v>
      </c>
      <c r="H272" s="43" t="str">
        <f t="shared" si="7"/>
        <v>Other amortization</v>
      </c>
      <c r="L272" s="16"/>
    </row>
    <row r="273" spans="1:12" s="43" customFormat="1" ht="25.5" x14ac:dyDescent="0.2">
      <c r="A273" s="30"/>
      <c r="B273" s="38" t="s">
        <v>267</v>
      </c>
      <c r="C273" s="39"/>
      <c r="D273" s="40">
        <v>0</v>
      </c>
      <c r="E273" s="41"/>
      <c r="F273" s="40"/>
      <c r="G273" s="42">
        <f t="shared" si="6"/>
        <v>0</v>
      </c>
      <c r="H273" s="43" t="str">
        <f t="shared" si="7"/>
        <v>Other amortization</v>
      </c>
      <c r="L273" s="16"/>
    </row>
    <row r="274" spans="1:12" s="43" customFormat="1" ht="25.5" x14ac:dyDescent="0.2">
      <c r="A274" s="30"/>
      <c r="B274" s="38" t="s">
        <v>268</v>
      </c>
      <c r="C274" s="39"/>
      <c r="D274" s="40">
        <v>0</v>
      </c>
      <c r="E274" s="41"/>
      <c r="F274" s="40"/>
      <c r="G274" s="42">
        <f t="shared" si="6"/>
        <v>0</v>
      </c>
      <c r="H274" s="43" t="str">
        <f t="shared" si="7"/>
        <v>Other amortization</v>
      </c>
      <c r="L274" s="16"/>
    </row>
    <row r="275" spans="1:12" s="43" customFormat="1" ht="25.5" x14ac:dyDescent="0.2">
      <c r="A275" s="30"/>
      <c r="B275" s="38" t="s">
        <v>269</v>
      </c>
      <c r="C275" s="39"/>
      <c r="D275" s="40">
        <v>0</v>
      </c>
      <c r="E275" s="41"/>
      <c r="F275" s="40"/>
      <c r="G275" s="42">
        <f t="shared" si="6"/>
        <v>0</v>
      </c>
      <c r="H275" s="43" t="str">
        <f t="shared" si="7"/>
        <v>Other amortization</v>
      </c>
      <c r="L275" s="16"/>
    </row>
    <row r="276" spans="1:12" s="43" customFormat="1" ht="25.5" x14ac:dyDescent="0.2">
      <c r="A276" s="30"/>
      <c r="B276" s="38" t="s">
        <v>270</v>
      </c>
      <c r="C276" s="39"/>
      <c r="D276" s="40">
        <v>0</v>
      </c>
      <c r="E276" s="41"/>
      <c r="F276" s="40"/>
      <c r="G276" s="42">
        <f t="shared" si="6"/>
        <v>0</v>
      </c>
      <c r="H276" s="43" t="str">
        <f t="shared" si="7"/>
        <v>Other amortization</v>
      </c>
      <c r="L276" s="16"/>
    </row>
    <row r="277" spans="1:12" s="43" customFormat="1" ht="25.5" x14ac:dyDescent="0.2">
      <c r="A277" s="30"/>
      <c r="B277" s="38" t="s">
        <v>271</v>
      </c>
      <c r="C277" s="39"/>
      <c r="D277" s="40">
        <v>0</v>
      </c>
      <c r="E277" s="41"/>
      <c r="F277" s="40"/>
      <c r="G277" s="42">
        <f t="shared" si="6"/>
        <v>0</v>
      </c>
      <c r="H277" s="43" t="str">
        <f t="shared" si="7"/>
        <v>Other amortization</v>
      </c>
      <c r="L277" s="16"/>
    </row>
    <row r="278" spans="1:12" s="43" customFormat="1" ht="25.5" x14ac:dyDescent="0.2">
      <c r="A278" s="30"/>
      <c r="B278" s="38" t="s">
        <v>272</v>
      </c>
      <c r="C278" s="39"/>
      <c r="D278" s="40">
        <v>0</v>
      </c>
      <c r="E278" s="41"/>
      <c r="F278" s="40"/>
      <c r="G278" s="42">
        <f t="shared" ref="G278:G341" si="8">+D278+E278+F278</f>
        <v>0</v>
      </c>
      <c r="H278" s="43" t="str">
        <f t="shared" ref="H278:H341" si="9">LEFT(B278,FIND("-",B278)-2)</f>
        <v>Other amortization</v>
      </c>
      <c r="L278" s="16"/>
    </row>
    <row r="279" spans="1:12" s="43" customFormat="1" ht="25.5" x14ac:dyDescent="0.2">
      <c r="A279" s="30"/>
      <c r="B279" s="38" t="s">
        <v>273</v>
      </c>
      <c r="C279" s="39"/>
      <c r="D279" s="40">
        <v>0</v>
      </c>
      <c r="E279" s="41"/>
      <c r="F279" s="40"/>
      <c r="G279" s="42">
        <f t="shared" si="8"/>
        <v>0</v>
      </c>
      <c r="H279" s="43" t="str">
        <f t="shared" si="9"/>
        <v>Other amortization</v>
      </c>
      <c r="L279" s="16"/>
    </row>
    <row r="280" spans="1:12" s="43" customFormat="1" ht="25.5" x14ac:dyDescent="0.2">
      <c r="A280" s="30"/>
      <c r="B280" s="38" t="s">
        <v>274</v>
      </c>
      <c r="C280" s="39"/>
      <c r="D280" s="40">
        <v>0</v>
      </c>
      <c r="E280" s="41"/>
      <c r="F280" s="40"/>
      <c r="G280" s="42">
        <f t="shared" si="8"/>
        <v>0</v>
      </c>
      <c r="H280" s="43" t="str">
        <f t="shared" si="9"/>
        <v>Other amortization</v>
      </c>
      <c r="L280" s="16"/>
    </row>
    <row r="281" spans="1:12" s="43" customFormat="1" ht="25.5" x14ac:dyDescent="0.2">
      <c r="A281" s="30"/>
      <c r="B281" s="38" t="s">
        <v>275</v>
      </c>
      <c r="C281" s="39"/>
      <c r="D281" s="40">
        <v>0</v>
      </c>
      <c r="E281" s="41"/>
      <c r="F281" s="40"/>
      <c r="G281" s="42">
        <f t="shared" si="8"/>
        <v>0</v>
      </c>
      <c r="H281" s="43" t="str">
        <f t="shared" si="9"/>
        <v>Other amortization</v>
      </c>
      <c r="L281" s="16"/>
    </row>
    <row r="282" spans="1:12" s="43" customFormat="1" ht="25.5" x14ac:dyDescent="0.2">
      <c r="A282" s="30"/>
      <c r="B282" s="38" t="s">
        <v>276</v>
      </c>
      <c r="C282" s="39"/>
      <c r="D282" s="40">
        <v>0</v>
      </c>
      <c r="E282" s="41"/>
      <c r="F282" s="40"/>
      <c r="G282" s="42">
        <f t="shared" si="8"/>
        <v>0</v>
      </c>
      <c r="H282" s="43" t="str">
        <f t="shared" si="9"/>
        <v>Other amortization</v>
      </c>
      <c r="L282" s="16"/>
    </row>
    <row r="283" spans="1:12" s="43" customFormat="1" ht="25.5" x14ac:dyDescent="0.2">
      <c r="A283" s="30"/>
      <c r="B283" s="38" t="s">
        <v>277</v>
      </c>
      <c r="C283" s="39"/>
      <c r="D283" s="40">
        <v>0</v>
      </c>
      <c r="E283" s="41"/>
      <c r="F283" s="40"/>
      <c r="G283" s="42">
        <f t="shared" si="8"/>
        <v>0</v>
      </c>
      <c r="H283" s="43" t="str">
        <f t="shared" si="9"/>
        <v>Other amortization</v>
      </c>
      <c r="L283" s="16"/>
    </row>
    <row r="284" spans="1:12" s="43" customFormat="1" ht="25.5" x14ac:dyDescent="0.2">
      <c r="A284" s="30"/>
      <c r="B284" s="38" t="s">
        <v>278</v>
      </c>
      <c r="C284" s="39"/>
      <c r="D284" s="40">
        <v>0</v>
      </c>
      <c r="E284" s="41"/>
      <c r="F284" s="40"/>
      <c r="G284" s="42">
        <f t="shared" si="8"/>
        <v>0</v>
      </c>
      <c r="H284" s="43" t="str">
        <f t="shared" si="9"/>
        <v>Other amortization</v>
      </c>
      <c r="L284" s="16"/>
    </row>
    <row r="285" spans="1:12" s="43" customFormat="1" ht="25.5" x14ac:dyDescent="0.2">
      <c r="A285" s="30"/>
      <c r="B285" s="38" t="s">
        <v>279</v>
      </c>
      <c r="C285" s="39"/>
      <c r="D285" s="40">
        <v>0</v>
      </c>
      <c r="E285" s="41"/>
      <c r="F285" s="40"/>
      <c r="G285" s="42">
        <f t="shared" si="8"/>
        <v>0</v>
      </c>
      <c r="H285" s="43" t="str">
        <f t="shared" si="9"/>
        <v>Other amortization</v>
      </c>
      <c r="L285" s="16"/>
    </row>
    <row r="286" spans="1:12" s="43" customFormat="1" ht="25.5" x14ac:dyDescent="0.2">
      <c r="A286" s="30"/>
      <c r="B286" s="38" t="s">
        <v>280</v>
      </c>
      <c r="C286" s="39"/>
      <c r="D286" s="40">
        <v>0</v>
      </c>
      <c r="E286" s="41"/>
      <c r="F286" s="40"/>
      <c r="G286" s="42">
        <f t="shared" si="8"/>
        <v>0</v>
      </c>
      <c r="H286" s="43" t="str">
        <f t="shared" si="9"/>
        <v>Other amortization</v>
      </c>
      <c r="L286" s="16"/>
    </row>
    <row r="287" spans="1:12" s="43" customFormat="1" ht="25.5" x14ac:dyDescent="0.2">
      <c r="A287" s="30"/>
      <c r="B287" s="38" t="s">
        <v>281</v>
      </c>
      <c r="C287" s="39"/>
      <c r="D287" s="40">
        <v>0</v>
      </c>
      <c r="E287" s="41"/>
      <c r="F287" s="40"/>
      <c r="G287" s="42">
        <f t="shared" si="8"/>
        <v>0</v>
      </c>
      <c r="H287" s="43" t="str">
        <f t="shared" si="9"/>
        <v>Other amortization</v>
      </c>
      <c r="L287" s="16"/>
    </row>
    <row r="288" spans="1:12" s="43" customFormat="1" ht="25.5" x14ac:dyDescent="0.2">
      <c r="A288" s="30"/>
      <c r="B288" s="38" t="s">
        <v>282</v>
      </c>
      <c r="C288" s="39"/>
      <c r="D288" s="40">
        <v>0</v>
      </c>
      <c r="E288" s="41"/>
      <c r="F288" s="40"/>
      <c r="G288" s="42">
        <f t="shared" si="8"/>
        <v>0</v>
      </c>
      <c r="H288" s="43" t="str">
        <f t="shared" si="9"/>
        <v>Other amortization</v>
      </c>
      <c r="L288" s="16"/>
    </row>
    <row r="289" spans="1:12" s="43" customFormat="1" ht="12.75" x14ac:dyDescent="0.2">
      <c r="A289" s="30"/>
      <c r="B289" s="38" t="s">
        <v>283</v>
      </c>
      <c r="C289" s="39"/>
      <c r="D289" s="40">
        <v>0</v>
      </c>
      <c r="E289" s="41"/>
      <c r="F289" s="40"/>
      <c r="G289" s="42">
        <f t="shared" si="8"/>
        <v>0</v>
      </c>
      <c r="H289" s="43" t="str">
        <f t="shared" si="9"/>
        <v>Return on Debt</v>
      </c>
      <c r="L289" s="16"/>
    </row>
    <row r="290" spans="1:12" s="43" customFormat="1" ht="12.75" x14ac:dyDescent="0.2">
      <c r="A290" s="30"/>
      <c r="B290" s="38" t="s">
        <v>284</v>
      </c>
      <c r="C290" s="39"/>
      <c r="D290" s="40">
        <v>2190024.2910848041</v>
      </c>
      <c r="E290" s="41"/>
      <c r="F290" s="40"/>
      <c r="G290" s="42">
        <f t="shared" si="8"/>
        <v>2190024.2910848041</v>
      </c>
      <c r="H290" s="43" t="str">
        <f t="shared" si="9"/>
        <v>Return on Debt</v>
      </c>
      <c r="L290" s="16"/>
    </row>
    <row r="291" spans="1:12" s="43" customFormat="1" ht="12.75" x14ac:dyDescent="0.2">
      <c r="A291" s="30"/>
      <c r="B291" s="38" t="s">
        <v>285</v>
      </c>
      <c r="C291" s="39"/>
      <c r="D291" s="40">
        <v>164455019.1864377</v>
      </c>
      <c r="E291" s="41"/>
      <c r="F291" s="40"/>
      <c r="G291" s="42">
        <f t="shared" si="8"/>
        <v>164455019.1864377</v>
      </c>
      <c r="H291" s="43" t="str">
        <f t="shared" si="9"/>
        <v>Return on Debt</v>
      </c>
      <c r="L291" s="16"/>
    </row>
    <row r="292" spans="1:12" s="43" customFormat="1" ht="25.5" x14ac:dyDescent="0.2">
      <c r="A292" s="30"/>
      <c r="B292" s="38" t="s">
        <v>286</v>
      </c>
      <c r="C292" s="39"/>
      <c r="D292" s="40">
        <v>30747592.557364449</v>
      </c>
      <c r="E292" s="41"/>
      <c r="F292" s="40"/>
      <c r="G292" s="42">
        <f t="shared" si="8"/>
        <v>30747592.557364449</v>
      </c>
      <c r="H292" s="43" t="str">
        <f t="shared" si="9"/>
        <v>Return on Debt</v>
      </c>
      <c r="L292" s="16"/>
    </row>
    <row r="293" spans="1:12" s="43" customFormat="1" ht="25.5" x14ac:dyDescent="0.2">
      <c r="A293" s="30"/>
      <c r="B293" s="38" t="s">
        <v>287</v>
      </c>
      <c r="C293" s="39"/>
      <c r="D293" s="40">
        <v>0</v>
      </c>
      <c r="E293" s="41"/>
      <c r="F293" s="40"/>
      <c r="G293" s="42">
        <f t="shared" si="8"/>
        <v>0</v>
      </c>
      <c r="H293" s="43" t="str">
        <f t="shared" si="9"/>
        <v>Return on Debt</v>
      </c>
      <c r="L293" s="16"/>
    </row>
    <row r="294" spans="1:12" s="43" customFormat="1" ht="12.75" x14ac:dyDescent="0.2">
      <c r="A294" s="30"/>
      <c r="B294" s="38" t="s">
        <v>288</v>
      </c>
      <c r="C294" s="39"/>
      <c r="D294" s="40">
        <v>0</v>
      </c>
      <c r="E294" s="41"/>
      <c r="F294" s="40"/>
      <c r="G294" s="42">
        <f t="shared" si="8"/>
        <v>0</v>
      </c>
      <c r="H294" s="43" t="str">
        <f t="shared" si="9"/>
        <v>Return on Debt</v>
      </c>
      <c r="L294" s="16"/>
    </row>
    <row r="295" spans="1:12" s="43" customFormat="1" ht="25.5" x14ac:dyDescent="0.2">
      <c r="A295" s="30"/>
      <c r="B295" s="38" t="s">
        <v>289</v>
      </c>
      <c r="C295" s="39"/>
      <c r="D295" s="40">
        <v>91938316.287218988</v>
      </c>
      <c r="E295" s="41"/>
      <c r="F295" s="40"/>
      <c r="G295" s="42">
        <f t="shared" si="8"/>
        <v>91938316.287218988</v>
      </c>
      <c r="H295" s="43" t="str">
        <f t="shared" si="9"/>
        <v>Return on Debt</v>
      </c>
      <c r="L295" s="16"/>
    </row>
    <row r="296" spans="1:12" s="43" customFormat="1" ht="25.5" x14ac:dyDescent="0.2">
      <c r="A296" s="30"/>
      <c r="B296" s="38" t="s">
        <v>290</v>
      </c>
      <c r="C296" s="39"/>
      <c r="D296" s="40">
        <v>0</v>
      </c>
      <c r="E296" s="41"/>
      <c r="F296" s="40"/>
      <c r="G296" s="42">
        <f t="shared" si="8"/>
        <v>0</v>
      </c>
      <c r="H296" s="43" t="str">
        <f t="shared" si="9"/>
        <v>Return on Debt</v>
      </c>
      <c r="L296" s="16"/>
    </row>
    <row r="297" spans="1:12" s="43" customFormat="1" ht="12.75" x14ac:dyDescent="0.2">
      <c r="A297" s="30"/>
      <c r="B297" s="38" t="s">
        <v>291</v>
      </c>
      <c r="C297" s="39"/>
      <c r="D297" s="40">
        <v>0</v>
      </c>
      <c r="E297" s="41"/>
      <c r="F297" s="40"/>
      <c r="G297" s="42">
        <f t="shared" si="8"/>
        <v>0</v>
      </c>
      <c r="H297" s="43" t="str">
        <f t="shared" si="9"/>
        <v>Return on Debt</v>
      </c>
      <c r="L297" s="16"/>
    </row>
    <row r="298" spans="1:12" s="43" customFormat="1" ht="25.5" x14ac:dyDescent="0.2">
      <c r="A298" s="30"/>
      <c r="B298" s="38" t="s">
        <v>292</v>
      </c>
      <c r="C298" s="39"/>
      <c r="D298" s="40">
        <v>0</v>
      </c>
      <c r="E298" s="41"/>
      <c r="F298" s="40"/>
      <c r="G298" s="42">
        <f t="shared" si="8"/>
        <v>0</v>
      </c>
      <c r="H298" s="43" t="str">
        <f t="shared" si="9"/>
        <v>Return on Debt</v>
      </c>
      <c r="L298" s="16"/>
    </row>
    <row r="299" spans="1:12" s="43" customFormat="1" ht="25.5" x14ac:dyDescent="0.2">
      <c r="A299" s="30"/>
      <c r="B299" s="38" t="s">
        <v>293</v>
      </c>
      <c r="C299" s="39"/>
      <c r="D299" s="40">
        <v>0</v>
      </c>
      <c r="E299" s="41"/>
      <c r="F299" s="40"/>
      <c r="G299" s="42">
        <f t="shared" si="8"/>
        <v>0</v>
      </c>
      <c r="H299" s="43" t="str">
        <f t="shared" si="9"/>
        <v>Return on Debt</v>
      </c>
      <c r="L299" s="16"/>
    </row>
    <row r="300" spans="1:12" s="43" customFormat="1" ht="12.75" x14ac:dyDescent="0.2">
      <c r="A300" s="30"/>
      <c r="B300" s="38" t="s">
        <v>294</v>
      </c>
      <c r="C300" s="39"/>
      <c r="D300" s="40">
        <v>0</v>
      </c>
      <c r="E300" s="41"/>
      <c r="F300" s="40"/>
      <c r="G300" s="42">
        <f t="shared" si="8"/>
        <v>0</v>
      </c>
      <c r="H300" s="43" t="str">
        <f t="shared" si="9"/>
        <v>Return on Debt</v>
      </c>
      <c r="L300" s="16"/>
    </row>
    <row r="301" spans="1:12" s="43" customFormat="1" ht="25.5" x14ac:dyDescent="0.2">
      <c r="A301" s="30"/>
      <c r="B301" s="38" t="s">
        <v>295</v>
      </c>
      <c r="C301" s="39"/>
      <c r="D301" s="40">
        <v>0</v>
      </c>
      <c r="E301" s="41"/>
      <c r="F301" s="40"/>
      <c r="G301" s="42">
        <f t="shared" si="8"/>
        <v>0</v>
      </c>
      <c r="H301" s="43" t="str">
        <f t="shared" si="9"/>
        <v>Return on Debt</v>
      </c>
      <c r="L301" s="16"/>
    </row>
    <row r="302" spans="1:12" s="43" customFormat="1" ht="25.5" x14ac:dyDescent="0.2">
      <c r="A302" s="30"/>
      <c r="B302" s="38" t="s">
        <v>296</v>
      </c>
      <c r="C302" s="39"/>
      <c r="D302" s="40">
        <v>0</v>
      </c>
      <c r="E302" s="41"/>
      <c r="F302" s="40"/>
      <c r="G302" s="42">
        <f t="shared" si="8"/>
        <v>0</v>
      </c>
      <c r="H302" s="43" t="str">
        <f t="shared" si="9"/>
        <v>Return on Debt</v>
      </c>
      <c r="L302" s="16"/>
    </row>
    <row r="303" spans="1:12" s="43" customFormat="1" ht="25.5" x14ac:dyDescent="0.2">
      <c r="A303" s="30"/>
      <c r="B303" s="38" t="s">
        <v>297</v>
      </c>
      <c r="C303" s="39"/>
      <c r="D303" s="40">
        <v>34592398.046316132</v>
      </c>
      <c r="E303" s="41"/>
      <c r="F303" s="40"/>
      <c r="G303" s="42">
        <f t="shared" si="8"/>
        <v>34592398.046316132</v>
      </c>
      <c r="H303" s="43" t="str">
        <f t="shared" si="9"/>
        <v>Return on Debt</v>
      </c>
      <c r="L303" s="16"/>
    </row>
    <row r="304" spans="1:12" s="43" customFormat="1" ht="25.5" x14ac:dyDescent="0.2">
      <c r="A304" s="30"/>
      <c r="B304" s="38" t="s">
        <v>298</v>
      </c>
      <c r="C304" s="39"/>
      <c r="D304" s="40">
        <v>5875780.9019371504</v>
      </c>
      <c r="E304" s="41"/>
      <c r="F304" s="40"/>
      <c r="G304" s="42">
        <f t="shared" si="8"/>
        <v>5875780.9019371504</v>
      </c>
      <c r="H304" s="43" t="str">
        <f t="shared" si="9"/>
        <v>Return on Debt</v>
      </c>
      <c r="L304" s="16"/>
    </row>
    <row r="305" spans="1:12" s="43" customFormat="1" ht="25.5" x14ac:dyDescent="0.2">
      <c r="A305" s="30"/>
      <c r="B305" s="38" t="s">
        <v>299</v>
      </c>
      <c r="C305" s="39"/>
      <c r="D305" s="40">
        <v>0</v>
      </c>
      <c r="E305" s="41"/>
      <c r="F305" s="40"/>
      <c r="G305" s="42">
        <f t="shared" si="8"/>
        <v>0</v>
      </c>
      <c r="H305" s="43" t="str">
        <f t="shared" si="9"/>
        <v>Return on Debt</v>
      </c>
      <c r="L305" s="16"/>
    </row>
    <row r="306" spans="1:12" s="43" customFormat="1" ht="25.5" x14ac:dyDescent="0.2">
      <c r="A306" s="30"/>
      <c r="B306" s="38" t="s">
        <v>300</v>
      </c>
      <c r="C306" s="39"/>
      <c r="D306" s="40">
        <v>0</v>
      </c>
      <c r="E306" s="41"/>
      <c r="F306" s="40"/>
      <c r="G306" s="42">
        <f t="shared" si="8"/>
        <v>0</v>
      </c>
      <c r="H306" s="43" t="str">
        <f t="shared" si="9"/>
        <v>Return on Debt</v>
      </c>
      <c r="L306" s="16"/>
    </row>
    <row r="307" spans="1:12" s="43" customFormat="1" ht="25.5" x14ac:dyDescent="0.2">
      <c r="A307" s="30"/>
      <c r="B307" s="38" t="s">
        <v>301</v>
      </c>
      <c r="C307" s="39"/>
      <c r="D307" s="40">
        <v>0</v>
      </c>
      <c r="E307" s="41"/>
      <c r="F307" s="40"/>
      <c r="G307" s="42">
        <f t="shared" si="8"/>
        <v>0</v>
      </c>
      <c r="H307" s="43" t="str">
        <f t="shared" si="9"/>
        <v>Return on Debt</v>
      </c>
      <c r="L307" s="16"/>
    </row>
    <row r="308" spans="1:12" s="43" customFormat="1" ht="25.5" x14ac:dyDescent="0.2">
      <c r="A308" s="30"/>
      <c r="B308" s="38" t="s">
        <v>302</v>
      </c>
      <c r="C308" s="39"/>
      <c r="D308" s="40">
        <v>0</v>
      </c>
      <c r="E308" s="41"/>
      <c r="F308" s="40"/>
      <c r="G308" s="42">
        <f t="shared" si="8"/>
        <v>0</v>
      </c>
      <c r="H308" s="43" t="str">
        <f t="shared" si="9"/>
        <v>Return on Debt</v>
      </c>
      <c r="L308" s="16"/>
    </row>
    <row r="309" spans="1:12" s="43" customFormat="1" ht="25.5" x14ac:dyDescent="0.2">
      <c r="A309" s="30"/>
      <c r="B309" s="38" t="s">
        <v>303</v>
      </c>
      <c r="C309" s="39"/>
      <c r="D309" s="40">
        <v>8284715.8166297683</v>
      </c>
      <c r="E309" s="41"/>
      <c r="F309" s="40"/>
      <c r="G309" s="42">
        <f t="shared" si="8"/>
        <v>8284715.8166297683</v>
      </c>
      <c r="H309" s="43" t="str">
        <f t="shared" si="9"/>
        <v>Return on Debt</v>
      </c>
      <c r="L309" s="16"/>
    </row>
    <row r="310" spans="1:12" s="43" customFormat="1" ht="25.5" x14ac:dyDescent="0.2">
      <c r="A310" s="30"/>
      <c r="B310" s="38" t="s">
        <v>304</v>
      </c>
      <c r="C310" s="39"/>
      <c r="D310" s="40">
        <v>0</v>
      </c>
      <c r="E310" s="41"/>
      <c r="F310" s="40"/>
      <c r="G310" s="42">
        <f t="shared" si="8"/>
        <v>0</v>
      </c>
      <c r="H310" s="43" t="str">
        <f t="shared" si="9"/>
        <v>Return on Debt</v>
      </c>
      <c r="L310" s="16"/>
    </row>
    <row r="311" spans="1:12" s="43" customFormat="1" ht="25.5" x14ac:dyDescent="0.2">
      <c r="A311" s="30"/>
      <c r="B311" s="38" t="s">
        <v>305</v>
      </c>
      <c r="C311" s="39"/>
      <c r="D311" s="40">
        <v>0</v>
      </c>
      <c r="E311" s="41"/>
      <c r="F311" s="40"/>
      <c r="G311" s="42">
        <f t="shared" si="8"/>
        <v>0</v>
      </c>
      <c r="H311" s="43" t="str">
        <f t="shared" si="9"/>
        <v>Return on Debt</v>
      </c>
      <c r="L311" s="16"/>
    </row>
    <row r="312" spans="1:12" s="43" customFormat="1" ht="25.5" x14ac:dyDescent="0.2">
      <c r="A312" s="30"/>
      <c r="B312" s="38" t="s">
        <v>306</v>
      </c>
      <c r="C312" s="39"/>
      <c r="D312" s="40">
        <v>1444087.362351534</v>
      </c>
      <c r="E312" s="41"/>
      <c r="F312" s="40"/>
      <c r="G312" s="42">
        <f t="shared" si="8"/>
        <v>1444087.362351534</v>
      </c>
      <c r="H312" s="43" t="str">
        <f t="shared" si="9"/>
        <v>Return on Debt</v>
      </c>
      <c r="L312" s="16"/>
    </row>
    <row r="313" spans="1:12" s="43" customFormat="1" ht="12.75" x14ac:dyDescent="0.2">
      <c r="A313" s="30"/>
      <c r="B313" s="38" t="s">
        <v>307</v>
      </c>
      <c r="C313" s="39"/>
      <c r="D313" s="40">
        <v>0</v>
      </c>
      <c r="E313" s="41"/>
      <c r="F313" s="40"/>
      <c r="G313" s="42">
        <f t="shared" si="8"/>
        <v>0</v>
      </c>
      <c r="H313" s="43" t="str">
        <f t="shared" si="9"/>
        <v>Return on Equity</v>
      </c>
      <c r="L313" s="16"/>
    </row>
    <row r="314" spans="1:12" s="43" customFormat="1" ht="25.5" x14ac:dyDescent="0.2">
      <c r="A314" s="30"/>
      <c r="B314" s="38" t="s">
        <v>308</v>
      </c>
      <c r="C314" s="39"/>
      <c r="D314" s="40">
        <v>3140048.4045837969</v>
      </c>
      <c r="E314" s="41"/>
      <c r="F314" s="40"/>
      <c r="G314" s="42">
        <f t="shared" si="8"/>
        <v>3140048.4045837969</v>
      </c>
      <c r="H314" s="43" t="str">
        <f t="shared" si="9"/>
        <v>Return on Equity</v>
      </c>
      <c r="L314" s="16"/>
    </row>
    <row r="315" spans="1:12" s="43" customFormat="1" ht="12.75" x14ac:dyDescent="0.2">
      <c r="A315" s="30"/>
      <c r="B315" s="38" t="s">
        <v>309</v>
      </c>
      <c r="C315" s="39"/>
      <c r="D315" s="40">
        <v>235794973.92989194</v>
      </c>
      <c r="E315" s="41"/>
      <c r="F315" s="40"/>
      <c r="G315" s="42">
        <f t="shared" si="8"/>
        <v>235794973.92989194</v>
      </c>
      <c r="H315" s="43" t="str">
        <f t="shared" si="9"/>
        <v>Return on Equity</v>
      </c>
      <c r="L315" s="16"/>
    </row>
    <row r="316" spans="1:12" s="43" customFormat="1" ht="25.5" x14ac:dyDescent="0.2">
      <c r="A316" s="30"/>
      <c r="B316" s="38" t="s">
        <v>310</v>
      </c>
      <c r="C316" s="39"/>
      <c r="D316" s="40">
        <v>44085779.93750035</v>
      </c>
      <c r="E316" s="41"/>
      <c r="F316" s="40"/>
      <c r="G316" s="42">
        <f t="shared" si="8"/>
        <v>44085779.93750035</v>
      </c>
      <c r="H316" s="43" t="str">
        <f t="shared" si="9"/>
        <v>Return on Equity</v>
      </c>
      <c r="L316" s="16"/>
    </row>
    <row r="317" spans="1:12" s="43" customFormat="1" ht="25.5" x14ac:dyDescent="0.2">
      <c r="A317" s="30"/>
      <c r="B317" s="38" t="s">
        <v>311</v>
      </c>
      <c r="C317" s="39"/>
      <c r="D317" s="40">
        <v>0</v>
      </c>
      <c r="E317" s="41"/>
      <c r="F317" s="40"/>
      <c r="G317" s="42">
        <f t="shared" si="8"/>
        <v>0</v>
      </c>
      <c r="H317" s="43" t="str">
        <f t="shared" si="9"/>
        <v>Return on Equity</v>
      </c>
      <c r="L317" s="16"/>
    </row>
    <row r="318" spans="1:12" s="43" customFormat="1" ht="12.75" x14ac:dyDescent="0.2">
      <c r="A318" s="30"/>
      <c r="B318" s="38" t="s">
        <v>312</v>
      </c>
      <c r="C318" s="39"/>
      <c r="D318" s="40">
        <v>0</v>
      </c>
      <c r="E318" s="41"/>
      <c r="F318" s="40"/>
      <c r="G318" s="42">
        <f t="shared" si="8"/>
        <v>0</v>
      </c>
      <c r="H318" s="43" t="str">
        <f t="shared" si="9"/>
        <v>Return on Equity</v>
      </c>
      <c r="L318" s="16"/>
    </row>
    <row r="319" spans="1:12" s="43" customFormat="1" ht="25.5" x14ac:dyDescent="0.2">
      <c r="A319" s="30"/>
      <c r="B319" s="38" t="s">
        <v>313</v>
      </c>
      <c r="C319" s="39"/>
      <c r="D319" s="40">
        <v>131820804.24998517</v>
      </c>
      <c r="E319" s="41"/>
      <c r="F319" s="40"/>
      <c r="G319" s="42">
        <f t="shared" si="8"/>
        <v>131820804.24998517</v>
      </c>
      <c r="H319" s="43" t="str">
        <f t="shared" si="9"/>
        <v>Return on Equity</v>
      </c>
      <c r="L319" s="16"/>
    </row>
    <row r="320" spans="1:12" s="43" customFormat="1" ht="25.5" x14ac:dyDescent="0.2">
      <c r="A320" s="30"/>
      <c r="B320" s="38" t="s">
        <v>314</v>
      </c>
      <c r="C320" s="39"/>
      <c r="D320" s="40">
        <v>0</v>
      </c>
      <c r="E320" s="41"/>
      <c r="F320" s="40"/>
      <c r="G320" s="42">
        <f t="shared" si="8"/>
        <v>0</v>
      </c>
      <c r="H320" s="43" t="str">
        <f t="shared" si="9"/>
        <v>Return on Equity</v>
      </c>
      <c r="L320" s="16"/>
    </row>
    <row r="321" spans="1:12" s="43" customFormat="1" ht="12.75" x14ac:dyDescent="0.2">
      <c r="A321" s="30"/>
      <c r="B321" s="38" t="s">
        <v>315</v>
      </c>
      <c r="C321" s="39"/>
      <c r="D321" s="40">
        <v>0</v>
      </c>
      <c r="E321" s="41"/>
      <c r="F321" s="40"/>
      <c r="G321" s="42">
        <f t="shared" si="8"/>
        <v>0</v>
      </c>
      <c r="H321" s="43" t="str">
        <f t="shared" si="9"/>
        <v>Return on Equity</v>
      </c>
      <c r="L321" s="16"/>
    </row>
    <row r="322" spans="1:12" s="43" customFormat="1" ht="25.5" x14ac:dyDescent="0.2">
      <c r="A322" s="30"/>
      <c r="B322" s="38" t="s">
        <v>316</v>
      </c>
      <c r="C322" s="39"/>
      <c r="D322" s="40">
        <v>0</v>
      </c>
      <c r="E322" s="41"/>
      <c r="F322" s="40"/>
      <c r="G322" s="42">
        <f t="shared" si="8"/>
        <v>0</v>
      </c>
      <c r="H322" s="43" t="str">
        <f t="shared" si="9"/>
        <v>Return on Equity</v>
      </c>
      <c r="L322" s="16"/>
    </row>
    <row r="323" spans="1:12" s="43" customFormat="1" ht="25.5" x14ac:dyDescent="0.2">
      <c r="A323" s="30"/>
      <c r="B323" s="38" t="s">
        <v>317</v>
      </c>
      <c r="C323" s="39"/>
      <c r="D323" s="40">
        <v>0</v>
      </c>
      <c r="E323" s="41"/>
      <c r="F323" s="40"/>
      <c r="G323" s="42">
        <f t="shared" si="8"/>
        <v>0</v>
      </c>
      <c r="H323" s="43" t="str">
        <f t="shared" si="9"/>
        <v>Return on Equity</v>
      </c>
      <c r="L323" s="16"/>
    </row>
    <row r="324" spans="1:12" s="43" customFormat="1" ht="25.5" x14ac:dyDescent="0.2">
      <c r="A324" s="30"/>
      <c r="B324" s="38" t="s">
        <v>318</v>
      </c>
      <c r="C324" s="39"/>
      <c r="D324" s="40">
        <v>0</v>
      </c>
      <c r="E324" s="41"/>
      <c r="F324" s="40"/>
      <c r="G324" s="42">
        <f t="shared" si="8"/>
        <v>0</v>
      </c>
      <c r="H324" s="43" t="str">
        <f t="shared" si="9"/>
        <v>Return on Equity</v>
      </c>
      <c r="L324" s="16"/>
    </row>
    <row r="325" spans="1:12" s="43" customFormat="1" ht="25.5" x14ac:dyDescent="0.2">
      <c r="A325" s="30"/>
      <c r="B325" s="38" t="s">
        <v>319</v>
      </c>
      <c r="C325" s="39"/>
      <c r="D325" s="40">
        <v>0</v>
      </c>
      <c r="E325" s="41"/>
      <c r="F325" s="40"/>
      <c r="G325" s="42">
        <f t="shared" si="8"/>
        <v>0</v>
      </c>
      <c r="H325" s="43" t="str">
        <f t="shared" si="9"/>
        <v>Return on Equity</v>
      </c>
      <c r="L325" s="16"/>
    </row>
    <row r="326" spans="1:12" s="43" customFormat="1" ht="25.5" x14ac:dyDescent="0.2">
      <c r="A326" s="30"/>
      <c r="B326" s="38" t="s">
        <v>320</v>
      </c>
      <c r="C326" s="39"/>
      <c r="D326" s="40">
        <v>0</v>
      </c>
      <c r="E326" s="41"/>
      <c r="F326" s="40"/>
      <c r="G326" s="42">
        <f t="shared" si="8"/>
        <v>0</v>
      </c>
      <c r="H326" s="43" t="str">
        <f t="shared" si="9"/>
        <v>Return on Equity</v>
      </c>
      <c r="L326" s="16"/>
    </row>
    <row r="327" spans="1:12" s="43" customFormat="1" ht="25.5" x14ac:dyDescent="0.2">
      <c r="A327" s="30"/>
      <c r="B327" s="38" t="s">
        <v>321</v>
      </c>
      <c r="C327" s="39"/>
      <c r="D327" s="40">
        <v>49598447.258435674</v>
      </c>
      <c r="E327" s="41"/>
      <c r="F327" s="40"/>
      <c r="G327" s="42">
        <f t="shared" si="8"/>
        <v>49598447.258435674</v>
      </c>
      <c r="H327" s="43" t="str">
        <f t="shared" si="9"/>
        <v>Return on Equity</v>
      </c>
      <c r="L327" s="16"/>
    </row>
    <row r="328" spans="1:12" s="43" customFormat="1" ht="25.5" x14ac:dyDescent="0.2">
      <c r="A328" s="30"/>
      <c r="B328" s="38" t="s">
        <v>322</v>
      </c>
      <c r="C328" s="39"/>
      <c r="D328" s="40">
        <v>8424672.0558850858</v>
      </c>
      <c r="E328" s="41"/>
      <c r="F328" s="40"/>
      <c r="G328" s="42">
        <f t="shared" si="8"/>
        <v>8424672.0558850858</v>
      </c>
      <c r="H328" s="43" t="str">
        <f t="shared" si="9"/>
        <v>Return on Equity</v>
      </c>
      <c r="L328" s="16"/>
    </row>
    <row r="329" spans="1:12" s="43" customFormat="1" ht="25.5" x14ac:dyDescent="0.2">
      <c r="A329" s="30"/>
      <c r="B329" s="38" t="s">
        <v>323</v>
      </c>
      <c r="C329" s="39"/>
      <c r="D329" s="40">
        <v>0</v>
      </c>
      <c r="E329" s="41"/>
      <c r="F329" s="40"/>
      <c r="G329" s="42">
        <f t="shared" si="8"/>
        <v>0</v>
      </c>
      <c r="H329" s="43" t="str">
        <f t="shared" si="9"/>
        <v>Return on Equity</v>
      </c>
      <c r="L329" s="16"/>
    </row>
    <row r="330" spans="1:12" s="43" customFormat="1" ht="25.5" x14ac:dyDescent="0.2">
      <c r="A330" s="30"/>
      <c r="B330" s="38" t="s">
        <v>324</v>
      </c>
      <c r="C330" s="39"/>
      <c r="D330" s="40">
        <v>0</v>
      </c>
      <c r="E330" s="41"/>
      <c r="F330" s="40"/>
      <c r="G330" s="42">
        <f t="shared" si="8"/>
        <v>0</v>
      </c>
      <c r="H330" s="43" t="str">
        <f t="shared" si="9"/>
        <v>Return on Equity</v>
      </c>
      <c r="L330" s="16"/>
    </row>
    <row r="331" spans="1:12" s="43" customFormat="1" ht="25.5" x14ac:dyDescent="0.2">
      <c r="A331" s="30"/>
      <c r="B331" s="38" t="s">
        <v>325</v>
      </c>
      <c r="C331" s="39"/>
      <c r="D331" s="40">
        <v>0</v>
      </c>
      <c r="E331" s="41"/>
      <c r="F331" s="40"/>
      <c r="G331" s="42">
        <f t="shared" si="8"/>
        <v>0</v>
      </c>
      <c r="H331" s="43" t="str">
        <f t="shared" si="9"/>
        <v>Return on Equity</v>
      </c>
      <c r="L331" s="16"/>
    </row>
    <row r="332" spans="1:12" s="43" customFormat="1" ht="25.5" x14ac:dyDescent="0.2">
      <c r="A332" s="30"/>
      <c r="B332" s="38" t="s">
        <v>326</v>
      </c>
      <c r="C332" s="39"/>
      <c r="D332" s="40">
        <v>0</v>
      </c>
      <c r="E332" s="41"/>
      <c r="F332" s="40"/>
      <c r="G332" s="42">
        <f t="shared" si="8"/>
        <v>0</v>
      </c>
      <c r="H332" s="43" t="str">
        <f t="shared" si="9"/>
        <v>Return on Equity</v>
      </c>
      <c r="L332" s="16"/>
    </row>
    <row r="333" spans="1:12" s="43" customFormat="1" ht="25.5" x14ac:dyDescent="0.2">
      <c r="A333" s="30"/>
      <c r="B333" s="38" t="s">
        <v>327</v>
      </c>
      <c r="C333" s="39"/>
      <c r="D333" s="40">
        <v>11878593.670553539</v>
      </c>
      <c r="E333" s="41"/>
      <c r="F333" s="40"/>
      <c r="G333" s="42">
        <f t="shared" si="8"/>
        <v>11878593.670553539</v>
      </c>
      <c r="H333" s="43" t="str">
        <f t="shared" si="9"/>
        <v>Return on Equity</v>
      </c>
      <c r="L333" s="16"/>
    </row>
    <row r="334" spans="1:12" s="43" customFormat="1" ht="25.5" x14ac:dyDescent="0.2">
      <c r="A334" s="30"/>
      <c r="B334" s="38" t="s">
        <v>328</v>
      </c>
      <c r="C334" s="39"/>
      <c r="D334" s="40">
        <v>0</v>
      </c>
      <c r="E334" s="41"/>
      <c r="F334" s="40"/>
      <c r="G334" s="42">
        <f t="shared" si="8"/>
        <v>0</v>
      </c>
      <c r="H334" s="43" t="str">
        <f t="shared" si="9"/>
        <v>Return on Equity</v>
      </c>
      <c r="L334" s="16"/>
    </row>
    <row r="335" spans="1:12" s="43" customFormat="1" ht="25.5" x14ac:dyDescent="0.2">
      <c r="A335" s="30"/>
      <c r="B335" s="38" t="s">
        <v>329</v>
      </c>
      <c r="C335" s="39"/>
      <c r="D335" s="40">
        <v>0</v>
      </c>
      <c r="E335" s="41"/>
      <c r="F335" s="40"/>
      <c r="G335" s="42">
        <f t="shared" si="8"/>
        <v>0</v>
      </c>
      <c r="H335" s="43" t="str">
        <f t="shared" si="9"/>
        <v>Return on Equity</v>
      </c>
      <c r="L335" s="16"/>
    </row>
    <row r="336" spans="1:12" s="43" customFormat="1" ht="25.5" x14ac:dyDescent="0.2">
      <c r="A336" s="30"/>
      <c r="B336" s="38" t="s">
        <v>330</v>
      </c>
      <c r="C336" s="39"/>
      <c r="D336" s="40">
        <v>2070526.9054278128</v>
      </c>
      <c r="E336" s="41"/>
      <c r="F336" s="40"/>
      <c r="G336" s="42">
        <f t="shared" si="8"/>
        <v>2070526.9054278128</v>
      </c>
      <c r="H336" s="43" t="str">
        <f t="shared" si="9"/>
        <v>Return on Equity</v>
      </c>
      <c r="L336" s="16"/>
    </row>
    <row r="337" spans="1:12" s="43" customFormat="1" ht="12.75" x14ac:dyDescent="0.2">
      <c r="A337" s="30"/>
      <c r="B337" s="38" t="s">
        <v>331</v>
      </c>
      <c r="C337" s="39"/>
      <c r="D337" s="40">
        <v>0</v>
      </c>
      <c r="E337" s="41"/>
      <c r="F337" s="40"/>
      <c r="G337" s="42">
        <f t="shared" si="8"/>
        <v>0</v>
      </c>
      <c r="H337" s="43" t="str">
        <f t="shared" si="9"/>
        <v>Income Tax</v>
      </c>
      <c r="L337" s="16"/>
    </row>
    <row r="338" spans="1:12" s="43" customFormat="1" ht="12.75" x14ac:dyDescent="0.2">
      <c r="A338" s="30"/>
      <c r="B338" s="38" t="s">
        <v>332</v>
      </c>
      <c r="C338" s="39"/>
      <c r="D338" s="40">
        <v>261217.49405830837</v>
      </c>
      <c r="E338" s="41"/>
      <c r="F338" s="40"/>
      <c r="G338" s="42">
        <f t="shared" si="8"/>
        <v>261217.49405830837</v>
      </c>
      <c r="H338" s="43" t="str">
        <f t="shared" si="9"/>
        <v>Income Tax</v>
      </c>
      <c r="L338" s="16"/>
    </row>
    <row r="339" spans="1:12" s="43" customFormat="1" ht="12.75" x14ac:dyDescent="0.2">
      <c r="A339" s="30"/>
      <c r="B339" s="38" t="s">
        <v>333</v>
      </c>
      <c r="C339" s="39"/>
      <c r="D339" s="40">
        <v>19615548.63663784</v>
      </c>
      <c r="E339" s="41"/>
      <c r="F339" s="40"/>
      <c r="G339" s="42">
        <f t="shared" si="8"/>
        <v>19615548.63663784</v>
      </c>
      <c r="H339" s="43" t="str">
        <f t="shared" si="9"/>
        <v>Income Tax</v>
      </c>
      <c r="L339" s="16"/>
    </row>
    <row r="340" spans="1:12" s="43" customFormat="1" ht="25.5" x14ac:dyDescent="0.2">
      <c r="A340" s="30"/>
      <c r="B340" s="38" t="s">
        <v>334</v>
      </c>
      <c r="C340" s="39"/>
      <c r="D340" s="40">
        <v>3667452.0501241419</v>
      </c>
      <c r="E340" s="41"/>
      <c r="F340" s="40"/>
      <c r="G340" s="42">
        <f t="shared" si="8"/>
        <v>3667452.0501241419</v>
      </c>
      <c r="H340" s="43" t="str">
        <f t="shared" si="9"/>
        <v>Income Tax</v>
      </c>
      <c r="L340" s="16"/>
    </row>
    <row r="341" spans="1:12" s="43" customFormat="1" ht="25.5" x14ac:dyDescent="0.2">
      <c r="A341" s="30"/>
      <c r="B341" s="38" t="s">
        <v>335</v>
      </c>
      <c r="C341" s="39"/>
      <c r="D341" s="40">
        <v>0</v>
      </c>
      <c r="E341" s="41"/>
      <c r="F341" s="40"/>
      <c r="G341" s="42">
        <f t="shared" si="8"/>
        <v>0</v>
      </c>
      <c r="H341" s="43" t="str">
        <f t="shared" si="9"/>
        <v>Income Tax</v>
      </c>
      <c r="L341" s="16"/>
    </row>
    <row r="342" spans="1:12" s="43" customFormat="1" ht="12.75" x14ac:dyDescent="0.2">
      <c r="A342" s="30"/>
      <c r="B342" s="38" t="s">
        <v>336</v>
      </c>
      <c r="C342" s="39"/>
      <c r="D342" s="40">
        <v>0</v>
      </c>
      <c r="E342" s="41"/>
      <c r="F342" s="40"/>
      <c r="G342" s="42">
        <f t="shared" ref="G342:G405" si="10">+D342+E342+F342</f>
        <v>0</v>
      </c>
      <c r="H342" s="43" t="str">
        <f t="shared" ref="H342:H405" si="11">LEFT(B342,FIND("-",B342)-2)</f>
        <v>Income Tax</v>
      </c>
      <c r="L342" s="16"/>
    </row>
    <row r="343" spans="1:12" s="43" customFormat="1" ht="25.5" x14ac:dyDescent="0.2">
      <c r="A343" s="30"/>
      <c r="B343" s="38" t="s">
        <v>337</v>
      </c>
      <c r="C343" s="39"/>
      <c r="D343" s="40">
        <v>10966041.192443345</v>
      </c>
      <c r="E343" s="41"/>
      <c r="F343" s="40"/>
      <c r="G343" s="42">
        <f t="shared" si="10"/>
        <v>10966041.192443345</v>
      </c>
      <c r="H343" s="43" t="str">
        <f t="shared" si="11"/>
        <v>Income Tax</v>
      </c>
      <c r="L343" s="16"/>
    </row>
    <row r="344" spans="1:12" s="43" customFormat="1" ht="25.5" x14ac:dyDescent="0.2">
      <c r="A344" s="30"/>
      <c r="B344" s="38" t="s">
        <v>338</v>
      </c>
      <c r="C344" s="39"/>
      <c r="D344" s="40">
        <v>0</v>
      </c>
      <c r="E344" s="41"/>
      <c r="F344" s="40"/>
      <c r="G344" s="42">
        <f t="shared" si="10"/>
        <v>0</v>
      </c>
      <c r="H344" s="43" t="str">
        <f t="shared" si="11"/>
        <v>Income Tax</v>
      </c>
      <c r="L344" s="16"/>
    </row>
    <row r="345" spans="1:12" s="43" customFormat="1" ht="12.75" x14ac:dyDescent="0.2">
      <c r="A345" s="30"/>
      <c r="B345" s="38" t="s">
        <v>339</v>
      </c>
      <c r="C345" s="39"/>
      <c r="D345" s="40">
        <v>0</v>
      </c>
      <c r="E345" s="41"/>
      <c r="F345" s="40"/>
      <c r="G345" s="42">
        <f t="shared" si="10"/>
        <v>0</v>
      </c>
      <c r="H345" s="43" t="str">
        <f t="shared" si="11"/>
        <v>Income Tax</v>
      </c>
      <c r="L345" s="16"/>
    </row>
    <row r="346" spans="1:12" s="43" customFormat="1" ht="25.5" x14ac:dyDescent="0.2">
      <c r="A346" s="30"/>
      <c r="B346" s="38" t="s">
        <v>340</v>
      </c>
      <c r="C346" s="39"/>
      <c r="D346" s="40">
        <v>0</v>
      </c>
      <c r="E346" s="41"/>
      <c r="F346" s="40"/>
      <c r="G346" s="42">
        <f t="shared" si="10"/>
        <v>0</v>
      </c>
      <c r="H346" s="43" t="str">
        <f t="shared" si="11"/>
        <v>Income Tax</v>
      </c>
      <c r="L346" s="16"/>
    </row>
    <row r="347" spans="1:12" s="43" customFormat="1" ht="25.5" x14ac:dyDescent="0.2">
      <c r="A347" s="30"/>
      <c r="B347" s="38" t="s">
        <v>341</v>
      </c>
      <c r="C347" s="39"/>
      <c r="D347" s="40">
        <v>0</v>
      </c>
      <c r="E347" s="41"/>
      <c r="F347" s="40"/>
      <c r="G347" s="42">
        <f t="shared" si="10"/>
        <v>0</v>
      </c>
      <c r="H347" s="43" t="str">
        <f t="shared" si="11"/>
        <v>Income Tax</v>
      </c>
      <c r="L347" s="16"/>
    </row>
    <row r="348" spans="1:12" s="43" customFormat="1" ht="12.75" x14ac:dyDescent="0.2">
      <c r="A348" s="30"/>
      <c r="B348" s="38" t="s">
        <v>342</v>
      </c>
      <c r="C348" s="39"/>
      <c r="D348" s="40">
        <v>0</v>
      </c>
      <c r="E348" s="41"/>
      <c r="F348" s="40"/>
      <c r="G348" s="42">
        <f t="shared" si="10"/>
        <v>0</v>
      </c>
      <c r="H348" s="43" t="str">
        <f t="shared" si="11"/>
        <v>Income Tax</v>
      </c>
      <c r="L348" s="16"/>
    </row>
    <row r="349" spans="1:12" s="43" customFormat="1" ht="25.5" x14ac:dyDescent="0.2">
      <c r="A349" s="30"/>
      <c r="B349" s="38" t="s">
        <v>343</v>
      </c>
      <c r="C349" s="39"/>
      <c r="D349" s="40">
        <v>0</v>
      </c>
      <c r="E349" s="41"/>
      <c r="F349" s="40"/>
      <c r="G349" s="42">
        <f t="shared" si="10"/>
        <v>0</v>
      </c>
      <c r="H349" s="43" t="str">
        <f t="shared" si="11"/>
        <v>Income Tax</v>
      </c>
      <c r="L349" s="16"/>
    </row>
    <row r="350" spans="1:12" s="43" customFormat="1" ht="25.5" x14ac:dyDescent="0.2">
      <c r="A350" s="30"/>
      <c r="B350" s="38" t="s">
        <v>344</v>
      </c>
      <c r="C350" s="39"/>
      <c r="D350" s="40">
        <v>0</v>
      </c>
      <c r="E350" s="41"/>
      <c r="F350" s="40"/>
      <c r="G350" s="42">
        <f t="shared" si="10"/>
        <v>0</v>
      </c>
      <c r="H350" s="43" t="str">
        <f t="shared" si="11"/>
        <v>Income Tax</v>
      </c>
      <c r="L350" s="16"/>
    </row>
    <row r="351" spans="1:12" s="43" customFormat="1" ht="12.75" x14ac:dyDescent="0.2">
      <c r="A351" s="30"/>
      <c r="B351" s="38" t="s">
        <v>345</v>
      </c>
      <c r="C351" s="39"/>
      <c r="D351" s="40">
        <v>4126045.344752898</v>
      </c>
      <c r="E351" s="41"/>
      <c r="F351" s="40"/>
      <c r="G351" s="42">
        <f t="shared" si="10"/>
        <v>4126045.344752898</v>
      </c>
      <c r="H351" s="43" t="str">
        <f t="shared" si="11"/>
        <v>Income Tax</v>
      </c>
      <c r="L351" s="16"/>
    </row>
    <row r="352" spans="1:12" s="43" customFormat="1" ht="25.5" x14ac:dyDescent="0.2">
      <c r="A352" s="30"/>
      <c r="B352" s="38" t="s">
        <v>346</v>
      </c>
      <c r="C352" s="39"/>
      <c r="D352" s="40">
        <v>700840.06332158786</v>
      </c>
      <c r="E352" s="41"/>
      <c r="F352" s="40"/>
      <c r="G352" s="42">
        <f t="shared" si="10"/>
        <v>700840.06332158786</v>
      </c>
      <c r="H352" s="43" t="str">
        <f t="shared" si="11"/>
        <v>Income Tax</v>
      </c>
      <c r="L352" s="16"/>
    </row>
    <row r="353" spans="1:12" s="43" customFormat="1" ht="25.5" x14ac:dyDescent="0.2">
      <c r="A353" s="30"/>
      <c r="B353" s="38" t="s">
        <v>347</v>
      </c>
      <c r="C353" s="39"/>
      <c r="D353" s="40">
        <v>0</v>
      </c>
      <c r="E353" s="41"/>
      <c r="F353" s="40"/>
      <c r="G353" s="42">
        <f t="shared" si="10"/>
        <v>0</v>
      </c>
      <c r="H353" s="43" t="str">
        <f t="shared" si="11"/>
        <v>Income Tax</v>
      </c>
      <c r="L353" s="16"/>
    </row>
    <row r="354" spans="1:12" s="43" customFormat="1" ht="25.5" x14ac:dyDescent="0.2">
      <c r="A354" s="30"/>
      <c r="B354" s="38" t="s">
        <v>348</v>
      </c>
      <c r="C354" s="39"/>
      <c r="D354" s="40">
        <v>0</v>
      </c>
      <c r="E354" s="41"/>
      <c r="F354" s="40"/>
      <c r="G354" s="42">
        <f t="shared" si="10"/>
        <v>0</v>
      </c>
      <c r="H354" s="43" t="str">
        <f t="shared" si="11"/>
        <v>Income Tax</v>
      </c>
      <c r="L354" s="16"/>
    </row>
    <row r="355" spans="1:12" s="43" customFormat="1" ht="25.5" x14ac:dyDescent="0.2">
      <c r="A355" s="30"/>
      <c r="B355" s="38" t="s">
        <v>349</v>
      </c>
      <c r="C355" s="39"/>
      <c r="D355" s="40">
        <v>0</v>
      </c>
      <c r="E355" s="41"/>
      <c r="F355" s="40"/>
      <c r="G355" s="42">
        <f t="shared" si="10"/>
        <v>0</v>
      </c>
      <c r="H355" s="43" t="str">
        <f t="shared" si="11"/>
        <v>Income Tax</v>
      </c>
      <c r="L355" s="16"/>
    </row>
    <row r="356" spans="1:12" s="43" customFormat="1" ht="25.5" x14ac:dyDescent="0.2">
      <c r="A356" s="30"/>
      <c r="B356" s="38" t="s">
        <v>350</v>
      </c>
      <c r="C356" s="39"/>
      <c r="D356" s="40">
        <v>0</v>
      </c>
      <c r="E356" s="41"/>
      <c r="F356" s="40"/>
      <c r="G356" s="42">
        <f t="shared" si="10"/>
        <v>0</v>
      </c>
      <c r="H356" s="43" t="str">
        <f t="shared" si="11"/>
        <v>Income Tax</v>
      </c>
      <c r="L356" s="16"/>
    </row>
    <row r="357" spans="1:12" s="43" customFormat="1" ht="12.75" x14ac:dyDescent="0.2">
      <c r="A357" s="30"/>
      <c r="B357" s="38" t="s">
        <v>351</v>
      </c>
      <c r="C357" s="39"/>
      <c r="D357" s="40">
        <v>988168.35658626002</v>
      </c>
      <c r="E357" s="41"/>
      <c r="F357" s="40"/>
      <c r="G357" s="42">
        <f t="shared" si="10"/>
        <v>988168.35658626002</v>
      </c>
      <c r="H357" s="43" t="str">
        <f t="shared" si="11"/>
        <v>Income Tax</v>
      </c>
      <c r="L357" s="16"/>
    </row>
    <row r="358" spans="1:12" s="43" customFormat="1" ht="25.5" x14ac:dyDescent="0.2">
      <c r="A358" s="30"/>
      <c r="B358" s="38" t="s">
        <v>352</v>
      </c>
      <c r="C358" s="39"/>
      <c r="D358" s="40">
        <v>0</v>
      </c>
      <c r="E358" s="41"/>
      <c r="F358" s="40"/>
      <c r="G358" s="42">
        <f t="shared" si="10"/>
        <v>0</v>
      </c>
      <c r="H358" s="43" t="str">
        <f t="shared" si="11"/>
        <v>Income Tax</v>
      </c>
      <c r="L358" s="16"/>
    </row>
    <row r="359" spans="1:12" s="43" customFormat="1" ht="25.5" x14ac:dyDescent="0.2">
      <c r="A359" s="30"/>
      <c r="B359" s="38" t="s">
        <v>353</v>
      </c>
      <c r="C359" s="39"/>
      <c r="D359" s="40">
        <v>0</v>
      </c>
      <c r="E359" s="41"/>
      <c r="F359" s="40"/>
      <c r="G359" s="42">
        <f t="shared" si="10"/>
        <v>0</v>
      </c>
      <c r="H359" s="43" t="str">
        <f t="shared" si="11"/>
        <v>Income Tax</v>
      </c>
      <c r="L359" s="16"/>
    </row>
    <row r="360" spans="1:12" s="43" customFormat="1" ht="25.5" x14ac:dyDescent="0.2">
      <c r="A360" s="30"/>
      <c r="B360" s="38" t="s">
        <v>354</v>
      </c>
      <c r="C360" s="39"/>
      <c r="D360" s="40">
        <v>172245.06756858295</v>
      </c>
      <c r="E360" s="41"/>
      <c r="F360" s="40"/>
      <c r="G360" s="42">
        <f t="shared" si="10"/>
        <v>172245.06756858295</v>
      </c>
      <c r="H360" s="43" t="str">
        <f t="shared" si="11"/>
        <v>Income Tax</v>
      </c>
      <c r="L360" s="16"/>
    </row>
    <row r="361" spans="1:12" s="43" customFormat="1" ht="12.75" x14ac:dyDescent="0.2">
      <c r="A361" s="30"/>
      <c r="B361" s="38" t="s">
        <v>355</v>
      </c>
      <c r="C361" s="39"/>
      <c r="D361" s="40">
        <v>0</v>
      </c>
      <c r="E361" s="41"/>
      <c r="F361" s="40"/>
      <c r="G361" s="42">
        <f t="shared" si="10"/>
        <v>0</v>
      </c>
      <c r="H361" s="43" t="str">
        <f t="shared" si="11"/>
        <v>Capital Tax</v>
      </c>
      <c r="L361" s="16"/>
    </row>
    <row r="362" spans="1:12" s="43" customFormat="1" ht="12.75" x14ac:dyDescent="0.2">
      <c r="A362" s="30"/>
      <c r="B362" s="38" t="s">
        <v>356</v>
      </c>
      <c r="C362" s="39"/>
      <c r="D362" s="40">
        <v>0</v>
      </c>
      <c r="E362" s="41"/>
      <c r="F362" s="40"/>
      <c r="G362" s="42">
        <f t="shared" si="10"/>
        <v>0</v>
      </c>
      <c r="H362" s="43" t="str">
        <f t="shared" si="11"/>
        <v>Capital Tax</v>
      </c>
      <c r="L362" s="16"/>
    </row>
    <row r="363" spans="1:12" s="43" customFormat="1" ht="12.75" x14ac:dyDescent="0.2">
      <c r="A363" s="30"/>
      <c r="B363" s="38" t="s">
        <v>357</v>
      </c>
      <c r="C363" s="39"/>
      <c r="D363" s="40">
        <v>0</v>
      </c>
      <c r="E363" s="41"/>
      <c r="F363" s="40"/>
      <c r="G363" s="42">
        <f t="shared" si="10"/>
        <v>0</v>
      </c>
      <c r="H363" s="43" t="str">
        <f t="shared" si="11"/>
        <v>Capital Tax</v>
      </c>
      <c r="L363" s="16"/>
    </row>
    <row r="364" spans="1:12" s="43" customFormat="1" ht="25.5" x14ac:dyDescent="0.2">
      <c r="A364" s="30"/>
      <c r="B364" s="38" t="s">
        <v>358</v>
      </c>
      <c r="C364" s="39"/>
      <c r="D364" s="40">
        <v>0</v>
      </c>
      <c r="E364" s="41"/>
      <c r="F364" s="40"/>
      <c r="G364" s="42">
        <f t="shared" si="10"/>
        <v>0</v>
      </c>
      <c r="H364" s="43" t="str">
        <f t="shared" si="11"/>
        <v>Capital Tax</v>
      </c>
      <c r="L364" s="16"/>
    </row>
    <row r="365" spans="1:12" s="43" customFormat="1" ht="25.5" x14ac:dyDescent="0.2">
      <c r="A365" s="30"/>
      <c r="B365" s="38" t="s">
        <v>359</v>
      </c>
      <c r="C365" s="39"/>
      <c r="D365" s="40">
        <v>0</v>
      </c>
      <c r="E365" s="41"/>
      <c r="F365" s="40"/>
      <c r="G365" s="42">
        <f t="shared" si="10"/>
        <v>0</v>
      </c>
      <c r="H365" s="43" t="str">
        <f t="shared" si="11"/>
        <v>Capital Tax</v>
      </c>
      <c r="L365" s="16"/>
    </row>
    <row r="366" spans="1:12" s="43" customFormat="1" ht="12.75" x14ac:dyDescent="0.2">
      <c r="A366" s="30"/>
      <c r="B366" s="38" t="s">
        <v>360</v>
      </c>
      <c r="C366" s="39"/>
      <c r="D366" s="40">
        <v>0</v>
      </c>
      <c r="E366" s="41"/>
      <c r="F366" s="40"/>
      <c r="G366" s="42">
        <f t="shared" si="10"/>
        <v>0</v>
      </c>
      <c r="H366" s="43" t="str">
        <f t="shared" si="11"/>
        <v>Capital Tax</v>
      </c>
      <c r="L366" s="16"/>
    </row>
    <row r="367" spans="1:12" s="43" customFormat="1" ht="25.5" x14ac:dyDescent="0.2">
      <c r="A367" s="30"/>
      <c r="B367" s="38" t="s">
        <v>361</v>
      </c>
      <c r="C367" s="39"/>
      <c r="D367" s="40">
        <v>0</v>
      </c>
      <c r="E367" s="41"/>
      <c r="F367" s="40"/>
      <c r="G367" s="42">
        <f t="shared" si="10"/>
        <v>0</v>
      </c>
      <c r="H367" s="43" t="str">
        <f t="shared" si="11"/>
        <v>Capital Tax</v>
      </c>
      <c r="L367" s="16"/>
    </row>
    <row r="368" spans="1:12" s="43" customFormat="1" ht="25.5" x14ac:dyDescent="0.2">
      <c r="A368" s="30"/>
      <c r="B368" s="38" t="s">
        <v>362</v>
      </c>
      <c r="C368" s="39"/>
      <c r="D368" s="40">
        <v>0</v>
      </c>
      <c r="E368" s="41"/>
      <c r="F368" s="40"/>
      <c r="G368" s="42">
        <f t="shared" si="10"/>
        <v>0</v>
      </c>
      <c r="H368" s="43" t="str">
        <f t="shared" si="11"/>
        <v>Capital Tax</v>
      </c>
      <c r="L368" s="16"/>
    </row>
    <row r="369" spans="1:12" s="43" customFormat="1" ht="12.75" x14ac:dyDescent="0.2">
      <c r="A369" s="30"/>
      <c r="B369" s="38" t="s">
        <v>363</v>
      </c>
      <c r="C369" s="39"/>
      <c r="D369" s="40">
        <v>0</v>
      </c>
      <c r="E369" s="41"/>
      <c r="F369" s="40"/>
      <c r="G369" s="42">
        <f t="shared" si="10"/>
        <v>0</v>
      </c>
      <c r="H369" s="43" t="str">
        <f t="shared" si="11"/>
        <v>Capital Tax</v>
      </c>
      <c r="L369" s="16"/>
    </row>
    <row r="370" spans="1:12" s="43" customFormat="1" ht="25.5" x14ac:dyDescent="0.2">
      <c r="A370" s="30"/>
      <c r="B370" s="38" t="s">
        <v>364</v>
      </c>
      <c r="C370" s="39"/>
      <c r="D370" s="40">
        <v>0</v>
      </c>
      <c r="E370" s="41"/>
      <c r="F370" s="40"/>
      <c r="G370" s="42">
        <f t="shared" si="10"/>
        <v>0</v>
      </c>
      <c r="H370" s="43" t="str">
        <f t="shared" si="11"/>
        <v>Capital Tax</v>
      </c>
      <c r="L370" s="16"/>
    </row>
    <row r="371" spans="1:12" s="43" customFormat="1" ht="25.5" x14ac:dyDescent="0.2">
      <c r="A371" s="30"/>
      <c r="B371" s="38" t="s">
        <v>365</v>
      </c>
      <c r="C371" s="39"/>
      <c r="D371" s="40">
        <v>0</v>
      </c>
      <c r="E371" s="41"/>
      <c r="F371" s="40"/>
      <c r="G371" s="42">
        <f t="shared" si="10"/>
        <v>0</v>
      </c>
      <c r="H371" s="43" t="str">
        <f t="shared" si="11"/>
        <v>Capital Tax</v>
      </c>
      <c r="L371" s="16"/>
    </row>
    <row r="372" spans="1:12" s="43" customFormat="1" ht="12.75" x14ac:dyDescent="0.2">
      <c r="A372" s="30"/>
      <c r="B372" s="38" t="s">
        <v>366</v>
      </c>
      <c r="C372" s="39"/>
      <c r="D372" s="40">
        <v>0</v>
      </c>
      <c r="E372" s="41"/>
      <c r="F372" s="40"/>
      <c r="G372" s="42">
        <f t="shared" si="10"/>
        <v>0</v>
      </c>
      <c r="H372" s="43" t="str">
        <f t="shared" si="11"/>
        <v>Capital Tax</v>
      </c>
      <c r="L372" s="16"/>
    </row>
    <row r="373" spans="1:12" s="43" customFormat="1" ht="25.5" x14ac:dyDescent="0.2">
      <c r="A373" s="30"/>
      <c r="B373" s="38" t="s">
        <v>367</v>
      </c>
      <c r="C373" s="39"/>
      <c r="D373" s="40">
        <v>0</v>
      </c>
      <c r="E373" s="41"/>
      <c r="F373" s="40"/>
      <c r="G373" s="42">
        <f t="shared" si="10"/>
        <v>0</v>
      </c>
      <c r="H373" s="43" t="str">
        <f t="shared" si="11"/>
        <v>Capital Tax</v>
      </c>
      <c r="L373" s="16"/>
    </row>
    <row r="374" spans="1:12" s="43" customFormat="1" ht="25.5" x14ac:dyDescent="0.2">
      <c r="A374" s="30"/>
      <c r="B374" s="38" t="s">
        <v>368</v>
      </c>
      <c r="C374" s="39"/>
      <c r="D374" s="40">
        <v>0</v>
      </c>
      <c r="E374" s="41"/>
      <c r="F374" s="40"/>
      <c r="G374" s="42">
        <f t="shared" si="10"/>
        <v>0</v>
      </c>
      <c r="H374" s="43" t="str">
        <f t="shared" si="11"/>
        <v>Capital Tax</v>
      </c>
      <c r="L374" s="16"/>
    </row>
    <row r="375" spans="1:12" s="43" customFormat="1" ht="12.75" x14ac:dyDescent="0.2">
      <c r="A375" s="30"/>
      <c r="B375" s="38" t="s">
        <v>369</v>
      </c>
      <c r="C375" s="39"/>
      <c r="D375" s="40">
        <v>0</v>
      </c>
      <c r="E375" s="41"/>
      <c r="F375" s="40"/>
      <c r="G375" s="42">
        <f t="shared" si="10"/>
        <v>0</v>
      </c>
      <c r="H375" s="43" t="str">
        <f t="shared" si="11"/>
        <v>Capital Tax</v>
      </c>
      <c r="L375" s="16"/>
    </row>
    <row r="376" spans="1:12" s="43" customFormat="1" ht="25.5" x14ac:dyDescent="0.2">
      <c r="A376" s="30"/>
      <c r="B376" s="38" t="s">
        <v>370</v>
      </c>
      <c r="C376" s="39"/>
      <c r="D376" s="40">
        <v>0</v>
      </c>
      <c r="E376" s="41"/>
      <c r="F376" s="40"/>
      <c r="G376" s="42">
        <f t="shared" si="10"/>
        <v>0</v>
      </c>
      <c r="H376" s="43" t="str">
        <f t="shared" si="11"/>
        <v>Capital Tax</v>
      </c>
      <c r="L376" s="16"/>
    </row>
    <row r="377" spans="1:12" s="43" customFormat="1" ht="25.5" x14ac:dyDescent="0.2">
      <c r="A377" s="30"/>
      <c r="B377" s="38" t="s">
        <v>371</v>
      </c>
      <c r="C377" s="39"/>
      <c r="D377" s="40">
        <v>0</v>
      </c>
      <c r="E377" s="41"/>
      <c r="F377" s="40"/>
      <c r="G377" s="42">
        <f t="shared" si="10"/>
        <v>0</v>
      </c>
      <c r="H377" s="43" t="str">
        <f t="shared" si="11"/>
        <v>Capital Tax</v>
      </c>
      <c r="L377" s="16"/>
    </row>
    <row r="378" spans="1:12" s="43" customFormat="1" ht="25.5" x14ac:dyDescent="0.2">
      <c r="A378" s="30"/>
      <c r="B378" s="38" t="s">
        <v>372</v>
      </c>
      <c r="C378" s="39"/>
      <c r="D378" s="40">
        <v>0</v>
      </c>
      <c r="E378" s="41"/>
      <c r="F378" s="40"/>
      <c r="G378" s="42">
        <f t="shared" si="10"/>
        <v>0</v>
      </c>
      <c r="H378" s="43" t="str">
        <f t="shared" si="11"/>
        <v>Capital Tax</v>
      </c>
      <c r="L378" s="16"/>
    </row>
    <row r="379" spans="1:12" s="43" customFormat="1" ht="25.5" x14ac:dyDescent="0.2">
      <c r="A379" s="30"/>
      <c r="B379" s="38" t="s">
        <v>373</v>
      </c>
      <c r="C379" s="39"/>
      <c r="D379" s="40">
        <v>0</v>
      </c>
      <c r="E379" s="41"/>
      <c r="F379" s="40"/>
      <c r="G379" s="42">
        <f t="shared" si="10"/>
        <v>0</v>
      </c>
      <c r="H379" s="43" t="str">
        <f t="shared" si="11"/>
        <v>Capital Tax</v>
      </c>
      <c r="L379" s="16"/>
    </row>
    <row r="380" spans="1:12" s="43" customFormat="1" ht="25.5" x14ac:dyDescent="0.2">
      <c r="A380" s="30"/>
      <c r="B380" s="38" t="s">
        <v>374</v>
      </c>
      <c r="C380" s="39"/>
      <c r="D380" s="40">
        <v>0</v>
      </c>
      <c r="E380" s="41"/>
      <c r="F380" s="40"/>
      <c r="G380" s="42">
        <f t="shared" si="10"/>
        <v>0</v>
      </c>
      <c r="H380" s="43" t="str">
        <f t="shared" si="11"/>
        <v>Capital Tax</v>
      </c>
      <c r="L380" s="16"/>
    </row>
    <row r="381" spans="1:12" s="43" customFormat="1" ht="12.75" x14ac:dyDescent="0.2">
      <c r="A381" s="30"/>
      <c r="B381" s="38" t="s">
        <v>375</v>
      </c>
      <c r="C381" s="39"/>
      <c r="D381" s="40">
        <v>0</v>
      </c>
      <c r="E381" s="41"/>
      <c r="F381" s="40"/>
      <c r="G381" s="42">
        <f t="shared" si="10"/>
        <v>0</v>
      </c>
      <c r="H381" s="43" t="str">
        <f t="shared" si="11"/>
        <v>Capital Tax</v>
      </c>
      <c r="L381" s="16"/>
    </row>
    <row r="382" spans="1:12" s="43" customFormat="1" ht="25.5" x14ac:dyDescent="0.2">
      <c r="A382" s="30"/>
      <c r="B382" s="38" t="s">
        <v>376</v>
      </c>
      <c r="C382" s="39"/>
      <c r="D382" s="40">
        <v>0</v>
      </c>
      <c r="E382" s="41"/>
      <c r="F382" s="40"/>
      <c r="G382" s="42">
        <f t="shared" si="10"/>
        <v>0</v>
      </c>
      <c r="H382" s="43" t="str">
        <f t="shared" si="11"/>
        <v>Capital Tax</v>
      </c>
      <c r="L382" s="16"/>
    </row>
    <row r="383" spans="1:12" s="43" customFormat="1" ht="25.5" x14ac:dyDescent="0.2">
      <c r="A383" s="30"/>
      <c r="B383" s="38" t="s">
        <v>377</v>
      </c>
      <c r="C383" s="39"/>
      <c r="D383" s="40">
        <v>0</v>
      </c>
      <c r="E383" s="41"/>
      <c r="F383" s="40"/>
      <c r="G383" s="42">
        <f t="shared" si="10"/>
        <v>0</v>
      </c>
      <c r="H383" s="43" t="str">
        <f t="shared" si="11"/>
        <v>Capital Tax</v>
      </c>
      <c r="L383" s="16"/>
    </row>
    <row r="384" spans="1:12" s="43" customFormat="1" ht="25.5" x14ac:dyDescent="0.2">
      <c r="A384" s="30"/>
      <c r="B384" s="38" t="s">
        <v>378</v>
      </c>
      <c r="C384" s="39"/>
      <c r="D384" s="40">
        <v>0</v>
      </c>
      <c r="E384" s="41"/>
      <c r="F384" s="40"/>
      <c r="G384" s="42">
        <f t="shared" si="10"/>
        <v>0</v>
      </c>
      <c r="H384" s="43" t="str">
        <f t="shared" si="11"/>
        <v>Capital Tax</v>
      </c>
      <c r="L384" s="16"/>
    </row>
    <row r="385" spans="1:12" s="43" customFormat="1" ht="12.75" x14ac:dyDescent="0.2">
      <c r="A385" s="30"/>
      <c r="B385" s="38" t="s">
        <v>379</v>
      </c>
      <c r="C385" s="39"/>
      <c r="D385" s="40">
        <v>0</v>
      </c>
      <c r="E385" s="41"/>
      <c r="F385" s="40"/>
      <c r="G385" s="42">
        <f t="shared" si="10"/>
        <v>0</v>
      </c>
      <c r="H385" s="43" t="str">
        <f t="shared" si="11"/>
        <v>AFUDC</v>
      </c>
      <c r="L385" s="16"/>
    </row>
    <row r="386" spans="1:12" s="43" customFormat="1" ht="12.75" x14ac:dyDescent="0.2">
      <c r="A386" s="30"/>
      <c r="B386" s="38" t="s">
        <v>380</v>
      </c>
      <c r="C386" s="39"/>
      <c r="D386" s="40">
        <v>0</v>
      </c>
      <c r="E386" s="41"/>
      <c r="F386" s="40"/>
      <c r="G386" s="42">
        <f t="shared" si="10"/>
        <v>0</v>
      </c>
      <c r="H386" s="43" t="str">
        <f t="shared" si="11"/>
        <v>AFUDC</v>
      </c>
      <c r="L386" s="16"/>
    </row>
    <row r="387" spans="1:12" s="43" customFormat="1" ht="12.75" x14ac:dyDescent="0.2">
      <c r="A387" s="30"/>
      <c r="B387" s="38" t="s">
        <v>381</v>
      </c>
      <c r="C387" s="39"/>
      <c r="D387" s="40">
        <v>0</v>
      </c>
      <c r="E387" s="41"/>
      <c r="F387" s="40"/>
      <c r="G387" s="42">
        <f t="shared" si="10"/>
        <v>0</v>
      </c>
      <c r="H387" s="43" t="str">
        <f t="shared" si="11"/>
        <v>AFUDC</v>
      </c>
      <c r="L387" s="16"/>
    </row>
    <row r="388" spans="1:12" s="43" customFormat="1" ht="12.75" x14ac:dyDescent="0.2">
      <c r="A388" s="30"/>
      <c r="B388" s="38" t="s">
        <v>382</v>
      </c>
      <c r="C388" s="39"/>
      <c r="D388" s="40">
        <v>0</v>
      </c>
      <c r="E388" s="41"/>
      <c r="F388" s="40"/>
      <c r="G388" s="42">
        <f t="shared" si="10"/>
        <v>0</v>
      </c>
      <c r="H388" s="43" t="str">
        <f t="shared" si="11"/>
        <v>AFUDC</v>
      </c>
      <c r="L388" s="16"/>
    </row>
    <row r="389" spans="1:12" s="43" customFormat="1" ht="25.5" x14ac:dyDescent="0.2">
      <c r="A389" s="30"/>
      <c r="B389" s="38" t="s">
        <v>383</v>
      </c>
      <c r="C389" s="39"/>
      <c r="D389" s="40">
        <v>0</v>
      </c>
      <c r="E389" s="41"/>
      <c r="F389" s="40"/>
      <c r="G389" s="42">
        <f t="shared" si="10"/>
        <v>0</v>
      </c>
      <c r="H389" s="43" t="str">
        <f t="shared" si="11"/>
        <v>AFUDC</v>
      </c>
      <c r="L389" s="16"/>
    </row>
    <row r="390" spans="1:12" s="43" customFormat="1" ht="12.75" x14ac:dyDescent="0.2">
      <c r="A390" s="30"/>
      <c r="B390" s="38" t="s">
        <v>384</v>
      </c>
      <c r="C390" s="39"/>
      <c r="D390" s="40">
        <v>0</v>
      </c>
      <c r="E390" s="41"/>
      <c r="F390" s="40"/>
      <c r="G390" s="42">
        <f t="shared" si="10"/>
        <v>0</v>
      </c>
      <c r="H390" s="43" t="str">
        <f t="shared" si="11"/>
        <v>AFUDC</v>
      </c>
      <c r="L390" s="16"/>
    </row>
    <row r="391" spans="1:12" s="43" customFormat="1" ht="25.5" x14ac:dyDescent="0.2">
      <c r="A391" s="30"/>
      <c r="B391" s="38" t="s">
        <v>385</v>
      </c>
      <c r="C391" s="39"/>
      <c r="D391" s="40">
        <v>0</v>
      </c>
      <c r="E391" s="41"/>
      <c r="F391" s="40"/>
      <c r="G391" s="42">
        <f t="shared" si="10"/>
        <v>0</v>
      </c>
      <c r="H391" s="43" t="str">
        <f t="shared" si="11"/>
        <v>AFUDC</v>
      </c>
      <c r="L391" s="16"/>
    </row>
    <row r="392" spans="1:12" s="43" customFormat="1" ht="25.5" x14ac:dyDescent="0.2">
      <c r="A392" s="30"/>
      <c r="B392" s="38" t="s">
        <v>386</v>
      </c>
      <c r="C392" s="39"/>
      <c r="D392" s="40">
        <v>0</v>
      </c>
      <c r="E392" s="41"/>
      <c r="F392" s="40"/>
      <c r="G392" s="42">
        <f t="shared" si="10"/>
        <v>0</v>
      </c>
      <c r="H392" s="43" t="str">
        <f t="shared" si="11"/>
        <v>AFUDC</v>
      </c>
      <c r="L392" s="16"/>
    </row>
    <row r="393" spans="1:12" s="43" customFormat="1" ht="12.75" x14ac:dyDescent="0.2">
      <c r="A393" s="30"/>
      <c r="B393" s="38" t="s">
        <v>387</v>
      </c>
      <c r="C393" s="39"/>
      <c r="D393" s="40">
        <v>0</v>
      </c>
      <c r="E393" s="41"/>
      <c r="F393" s="40"/>
      <c r="G393" s="42">
        <f t="shared" si="10"/>
        <v>0</v>
      </c>
      <c r="H393" s="43" t="str">
        <f t="shared" si="11"/>
        <v>AFUDC</v>
      </c>
      <c r="L393" s="16"/>
    </row>
    <row r="394" spans="1:12" s="43" customFormat="1" ht="25.5" x14ac:dyDescent="0.2">
      <c r="A394" s="30"/>
      <c r="B394" s="38" t="s">
        <v>388</v>
      </c>
      <c r="C394" s="39"/>
      <c r="D394" s="40">
        <v>0</v>
      </c>
      <c r="E394" s="41"/>
      <c r="F394" s="40"/>
      <c r="G394" s="42">
        <f t="shared" si="10"/>
        <v>0</v>
      </c>
      <c r="H394" s="43" t="str">
        <f t="shared" si="11"/>
        <v>AFUDC</v>
      </c>
      <c r="L394" s="16"/>
    </row>
    <row r="395" spans="1:12" s="43" customFormat="1" ht="25.5" x14ac:dyDescent="0.2">
      <c r="A395" s="30"/>
      <c r="B395" s="38" t="s">
        <v>389</v>
      </c>
      <c r="C395" s="39"/>
      <c r="D395" s="40">
        <v>0</v>
      </c>
      <c r="E395" s="41"/>
      <c r="F395" s="40"/>
      <c r="G395" s="42">
        <f t="shared" si="10"/>
        <v>0</v>
      </c>
      <c r="H395" s="43" t="str">
        <f t="shared" si="11"/>
        <v>AFUDC</v>
      </c>
      <c r="L395" s="16"/>
    </row>
    <row r="396" spans="1:12" s="43" customFormat="1" ht="12.75" x14ac:dyDescent="0.2">
      <c r="A396" s="30"/>
      <c r="B396" s="38" t="s">
        <v>390</v>
      </c>
      <c r="C396" s="39"/>
      <c r="D396" s="40">
        <v>0</v>
      </c>
      <c r="E396" s="41"/>
      <c r="F396" s="40"/>
      <c r="G396" s="42">
        <f t="shared" si="10"/>
        <v>0</v>
      </c>
      <c r="H396" s="43" t="str">
        <f t="shared" si="11"/>
        <v>AFUDC</v>
      </c>
      <c r="L396" s="16"/>
    </row>
    <row r="397" spans="1:12" s="43" customFormat="1" ht="25.5" x14ac:dyDescent="0.2">
      <c r="A397" s="30"/>
      <c r="B397" s="38" t="s">
        <v>391</v>
      </c>
      <c r="C397" s="39"/>
      <c r="D397" s="40">
        <v>0</v>
      </c>
      <c r="E397" s="41"/>
      <c r="F397" s="40"/>
      <c r="G397" s="42">
        <f t="shared" si="10"/>
        <v>0</v>
      </c>
      <c r="H397" s="43" t="str">
        <f t="shared" si="11"/>
        <v>AFUDC</v>
      </c>
      <c r="L397" s="16"/>
    </row>
    <row r="398" spans="1:12" s="43" customFormat="1" ht="25.5" x14ac:dyDescent="0.2">
      <c r="A398" s="30"/>
      <c r="B398" s="38" t="s">
        <v>392</v>
      </c>
      <c r="C398" s="39"/>
      <c r="D398" s="40">
        <v>0</v>
      </c>
      <c r="E398" s="41"/>
      <c r="F398" s="40"/>
      <c r="G398" s="42">
        <f t="shared" si="10"/>
        <v>0</v>
      </c>
      <c r="H398" s="43" t="str">
        <f t="shared" si="11"/>
        <v>AFUDC</v>
      </c>
      <c r="L398" s="16"/>
    </row>
    <row r="399" spans="1:12" s="43" customFormat="1" ht="12.75" x14ac:dyDescent="0.2">
      <c r="A399" s="30"/>
      <c r="B399" s="38" t="s">
        <v>393</v>
      </c>
      <c r="C399" s="39"/>
      <c r="D399" s="40">
        <v>0</v>
      </c>
      <c r="E399" s="41"/>
      <c r="F399" s="40"/>
      <c r="G399" s="42">
        <f t="shared" si="10"/>
        <v>0</v>
      </c>
      <c r="H399" s="43" t="str">
        <f t="shared" si="11"/>
        <v>AFUDC</v>
      </c>
      <c r="L399" s="16"/>
    </row>
    <row r="400" spans="1:12" s="43" customFormat="1" ht="25.5" x14ac:dyDescent="0.2">
      <c r="A400" s="30"/>
      <c r="B400" s="38" t="s">
        <v>394</v>
      </c>
      <c r="C400" s="39"/>
      <c r="D400" s="40">
        <v>0</v>
      </c>
      <c r="E400" s="41"/>
      <c r="F400" s="40"/>
      <c r="G400" s="42">
        <f t="shared" si="10"/>
        <v>0</v>
      </c>
      <c r="H400" s="43" t="str">
        <f t="shared" si="11"/>
        <v>AFUDC</v>
      </c>
      <c r="L400" s="16"/>
    </row>
    <row r="401" spans="1:12" s="43" customFormat="1" ht="25.5" x14ac:dyDescent="0.2">
      <c r="A401" s="30"/>
      <c r="B401" s="38" t="s">
        <v>395</v>
      </c>
      <c r="C401" s="39"/>
      <c r="D401" s="40">
        <v>0</v>
      </c>
      <c r="E401" s="41"/>
      <c r="F401" s="40"/>
      <c r="G401" s="42">
        <f t="shared" si="10"/>
        <v>0</v>
      </c>
      <c r="H401" s="43" t="str">
        <f t="shared" si="11"/>
        <v>AFUDC</v>
      </c>
      <c r="L401" s="16"/>
    </row>
    <row r="402" spans="1:12" s="43" customFormat="1" ht="25.5" x14ac:dyDescent="0.2">
      <c r="A402" s="30"/>
      <c r="B402" s="38" t="s">
        <v>396</v>
      </c>
      <c r="C402" s="39"/>
      <c r="D402" s="40">
        <v>0</v>
      </c>
      <c r="E402" s="41"/>
      <c r="F402" s="40"/>
      <c r="G402" s="42">
        <f t="shared" si="10"/>
        <v>0</v>
      </c>
      <c r="H402" s="43" t="str">
        <f t="shared" si="11"/>
        <v>AFUDC</v>
      </c>
      <c r="L402" s="16"/>
    </row>
    <row r="403" spans="1:12" s="43" customFormat="1" ht="25.5" x14ac:dyDescent="0.2">
      <c r="A403" s="30"/>
      <c r="B403" s="38" t="s">
        <v>397</v>
      </c>
      <c r="C403" s="39"/>
      <c r="D403" s="40">
        <v>0</v>
      </c>
      <c r="E403" s="41"/>
      <c r="F403" s="40"/>
      <c r="G403" s="42">
        <f t="shared" si="10"/>
        <v>0</v>
      </c>
      <c r="H403" s="43" t="str">
        <f t="shared" si="11"/>
        <v>AFUDC</v>
      </c>
      <c r="L403" s="16"/>
    </row>
    <row r="404" spans="1:12" s="43" customFormat="1" ht="25.5" x14ac:dyDescent="0.2">
      <c r="A404" s="30"/>
      <c r="B404" s="38" t="s">
        <v>398</v>
      </c>
      <c r="C404" s="39"/>
      <c r="D404" s="40">
        <v>0</v>
      </c>
      <c r="E404" s="41"/>
      <c r="F404" s="40"/>
      <c r="G404" s="42">
        <f t="shared" si="10"/>
        <v>0</v>
      </c>
      <c r="H404" s="43" t="str">
        <f t="shared" si="11"/>
        <v>AFUDC</v>
      </c>
      <c r="L404" s="16"/>
    </row>
    <row r="405" spans="1:12" s="43" customFormat="1" ht="12.75" x14ac:dyDescent="0.2">
      <c r="A405" s="30"/>
      <c r="B405" s="38" t="s">
        <v>399</v>
      </c>
      <c r="C405" s="39"/>
      <c r="D405" s="40">
        <v>0</v>
      </c>
      <c r="E405" s="41"/>
      <c r="F405" s="40"/>
      <c r="G405" s="42">
        <f t="shared" si="10"/>
        <v>0</v>
      </c>
      <c r="H405" s="43" t="str">
        <f t="shared" si="11"/>
        <v>AFUDC</v>
      </c>
      <c r="L405" s="16"/>
    </row>
    <row r="406" spans="1:12" s="43" customFormat="1" ht="25.5" x14ac:dyDescent="0.2">
      <c r="A406" s="30"/>
      <c r="B406" s="38" t="s">
        <v>400</v>
      </c>
      <c r="C406" s="39"/>
      <c r="D406" s="40">
        <v>0</v>
      </c>
      <c r="E406" s="41"/>
      <c r="F406" s="40"/>
      <c r="G406" s="42">
        <f t="shared" ref="G406:G422" si="12">+D406+E406+F406</f>
        <v>0</v>
      </c>
      <c r="H406" s="43" t="str">
        <f t="shared" ref="H406:H408" si="13">LEFT(B406,FIND("-",B406)-2)</f>
        <v>AFUDC</v>
      </c>
      <c r="L406" s="16"/>
    </row>
    <row r="407" spans="1:12" s="43" customFormat="1" ht="25.5" x14ac:dyDescent="0.2">
      <c r="A407" s="30"/>
      <c r="B407" s="38" t="s">
        <v>401</v>
      </c>
      <c r="C407" s="39"/>
      <c r="D407" s="40">
        <v>0</v>
      </c>
      <c r="E407" s="41"/>
      <c r="F407" s="40"/>
      <c r="G407" s="42">
        <f t="shared" si="12"/>
        <v>0</v>
      </c>
      <c r="H407" s="43" t="str">
        <f t="shared" si="13"/>
        <v>AFUDC</v>
      </c>
      <c r="L407" s="16"/>
    </row>
    <row r="408" spans="1:12" s="43" customFormat="1" ht="25.5" x14ac:dyDescent="0.2">
      <c r="A408" s="30"/>
      <c r="B408" s="38" t="s">
        <v>402</v>
      </c>
      <c r="C408" s="39"/>
      <c r="D408" s="40">
        <v>0</v>
      </c>
      <c r="E408" s="41"/>
      <c r="F408" s="40"/>
      <c r="G408" s="42">
        <f t="shared" si="12"/>
        <v>0</v>
      </c>
      <c r="H408" s="43" t="str">
        <f t="shared" si="13"/>
        <v>AFUDC</v>
      </c>
      <c r="L408" s="16"/>
    </row>
    <row r="409" spans="1:12" s="43" customFormat="1" ht="27.75" customHeight="1" x14ac:dyDescent="0.2">
      <c r="A409" s="30"/>
      <c r="B409" s="38" t="s">
        <v>537</v>
      </c>
      <c r="C409" s="39"/>
      <c r="D409" s="45">
        <v>-258.36990965751124</v>
      </c>
      <c r="E409" s="41"/>
      <c r="F409" s="40"/>
      <c r="G409" s="42">
        <f t="shared" si="12"/>
        <v>-258.36990965751124</v>
      </c>
      <c r="H409" s="43" t="s">
        <v>403</v>
      </c>
      <c r="L409" s="16"/>
    </row>
    <row r="410" spans="1:12" s="43" customFormat="1" ht="25.5" x14ac:dyDescent="0.2">
      <c r="A410" s="30"/>
      <c r="B410" s="38" t="s">
        <v>538</v>
      </c>
      <c r="C410" s="39"/>
      <c r="D410" s="45">
        <v>5359512.0895245615</v>
      </c>
      <c r="E410" s="41"/>
      <c r="F410" s="40"/>
      <c r="G410" s="42">
        <f t="shared" si="12"/>
        <v>5359512.0895245615</v>
      </c>
      <c r="H410" s="43" t="s">
        <v>403</v>
      </c>
      <c r="L410" s="16"/>
    </row>
    <row r="411" spans="1:12" s="43" customFormat="1" ht="25.5" x14ac:dyDescent="0.2">
      <c r="A411" s="30"/>
      <c r="B411" s="38" t="s">
        <v>539</v>
      </c>
      <c r="C411" s="39"/>
      <c r="D411" s="45">
        <v>3681.2763176762601</v>
      </c>
      <c r="E411" s="41"/>
      <c r="F411" s="40"/>
      <c r="G411" s="42">
        <f t="shared" si="12"/>
        <v>3681.2763176762601</v>
      </c>
      <c r="H411" s="43" t="s">
        <v>403</v>
      </c>
      <c r="L411" s="16"/>
    </row>
    <row r="412" spans="1:12" s="43" customFormat="1" ht="25.5" x14ac:dyDescent="0.2">
      <c r="A412" s="30"/>
      <c r="B412" s="38" t="s">
        <v>540</v>
      </c>
      <c r="C412" s="39"/>
      <c r="D412" s="45">
        <v>5890854.4946154049</v>
      </c>
      <c r="E412" s="41"/>
      <c r="F412" s="40"/>
      <c r="G412" s="42">
        <f t="shared" si="12"/>
        <v>5890854.4946154049</v>
      </c>
      <c r="H412" s="43" t="s">
        <v>403</v>
      </c>
      <c r="L412" s="16"/>
    </row>
    <row r="413" spans="1:12" s="43" customFormat="1" ht="38.25" x14ac:dyDescent="0.2">
      <c r="A413" s="30"/>
      <c r="B413" s="38" t="s">
        <v>541</v>
      </c>
      <c r="C413" s="39"/>
      <c r="D413" s="45">
        <v>129706.00385080003</v>
      </c>
      <c r="E413" s="41"/>
      <c r="F413" s="40"/>
      <c r="G413" s="42">
        <f t="shared" si="12"/>
        <v>129706.00385080003</v>
      </c>
      <c r="H413" s="43" t="s">
        <v>403</v>
      </c>
      <c r="L413" s="16"/>
    </row>
    <row r="414" spans="1:12" s="43" customFormat="1" ht="25.5" x14ac:dyDescent="0.2">
      <c r="A414" s="30"/>
      <c r="B414" s="38" t="s">
        <v>542</v>
      </c>
      <c r="C414" s="39"/>
      <c r="D414" s="45">
        <v>-204855.424</v>
      </c>
      <c r="E414" s="41"/>
      <c r="F414" s="40"/>
      <c r="G414" s="42">
        <f t="shared" si="12"/>
        <v>-204855.424</v>
      </c>
      <c r="H414" s="43" t="s">
        <v>403</v>
      </c>
      <c r="L414" s="16"/>
    </row>
    <row r="415" spans="1:12" s="43" customFormat="1" ht="25.5" x14ac:dyDescent="0.2">
      <c r="A415" s="30"/>
      <c r="B415" s="38" t="s">
        <v>543</v>
      </c>
      <c r="C415" s="39"/>
      <c r="D415" s="45">
        <v>-4191747.6453525727</v>
      </c>
      <c r="E415" s="41"/>
      <c r="F415" s="40"/>
      <c r="G415" s="42">
        <f t="shared" si="12"/>
        <v>-4191747.6453525727</v>
      </c>
      <c r="H415" s="43" t="s">
        <v>403</v>
      </c>
      <c r="L415" s="16"/>
    </row>
    <row r="416" spans="1:12" s="43" customFormat="1" ht="25.5" x14ac:dyDescent="0.2">
      <c r="A416" s="30"/>
      <c r="B416" s="38" t="s">
        <v>544</v>
      </c>
      <c r="C416" s="39"/>
      <c r="D416" s="45">
        <v>-3319662.7470665253</v>
      </c>
      <c r="E416" s="41"/>
      <c r="F416" s="40"/>
      <c r="G416" s="42">
        <f t="shared" si="12"/>
        <v>-3319662.7470665253</v>
      </c>
      <c r="H416" s="43" t="s">
        <v>403</v>
      </c>
      <c r="L416" s="16"/>
    </row>
    <row r="417" spans="1:13" s="43" customFormat="1" ht="38.25" x14ac:dyDescent="0.2">
      <c r="A417" s="30"/>
      <c r="B417" s="38" t="s">
        <v>545</v>
      </c>
      <c r="C417" s="39"/>
      <c r="D417" s="45">
        <v>1887643.3095825445</v>
      </c>
      <c r="E417" s="41"/>
      <c r="F417" s="40"/>
      <c r="G417" s="42">
        <f t="shared" si="12"/>
        <v>1887643.3095825445</v>
      </c>
      <c r="H417" s="43" t="s">
        <v>403</v>
      </c>
      <c r="L417" s="16"/>
    </row>
    <row r="418" spans="1:13" s="43" customFormat="1" ht="25.5" x14ac:dyDescent="0.2">
      <c r="A418" s="30"/>
      <c r="B418" s="38" t="s">
        <v>546</v>
      </c>
      <c r="C418" s="39"/>
      <c r="D418" s="45">
        <v>187060.10978754857</v>
      </c>
      <c r="E418" s="41"/>
      <c r="F418" s="40"/>
      <c r="G418" s="42">
        <f t="shared" si="12"/>
        <v>187060.10978754857</v>
      </c>
      <c r="H418" s="43" t="s">
        <v>403</v>
      </c>
      <c r="L418" s="16"/>
    </row>
    <row r="419" spans="1:13" s="43" customFormat="1" ht="25.5" x14ac:dyDescent="0.2">
      <c r="A419" s="30"/>
      <c r="B419" s="38" t="s">
        <v>547</v>
      </c>
      <c r="C419" s="39"/>
      <c r="D419" s="45">
        <v>-901361.47971528792</v>
      </c>
      <c r="E419" s="41"/>
      <c r="F419" s="40"/>
      <c r="G419" s="42">
        <f t="shared" si="12"/>
        <v>-901361.47971528792</v>
      </c>
      <c r="H419" s="43" t="s">
        <v>403</v>
      </c>
      <c r="L419" s="16"/>
    </row>
    <row r="420" spans="1:13" s="43" customFormat="1" ht="25.5" x14ac:dyDescent="0.2">
      <c r="A420" s="30"/>
      <c r="B420" s="38" t="s">
        <v>548</v>
      </c>
      <c r="C420" s="39"/>
      <c r="D420" s="45">
        <v>374.93046405000018</v>
      </c>
      <c r="E420" s="41"/>
      <c r="F420" s="40"/>
      <c r="G420" s="42">
        <f t="shared" si="12"/>
        <v>374.93046405000018</v>
      </c>
      <c r="H420" s="43" t="s">
        <v>403</v>
      </c>
      <c r="L420" s="16"/>
    </row>
    <row r="421" spans="1:13" s="43" customFormat="1" ht="25.5" x14ac:dyDescent="0.2">
      <c r="A421" s="30"/>
      <c r="B421" s="38" t="s">
        <v>549</v>
      </c>
      <c r="C421" s="39"/>
      <c r="D421" s="45">
        <v>-669.90468816606221</v>
      </c>
      <c r="E421" s="41"/>
      <c r="F421" s="40"/>
      <c r="G421" s="42">
        <f t="shared" si="12"/>
        <v>-669.90468816606221</v>
      </c>
      <c r="H421" s="43" t="s">
        <v>403</v>
      </c>
      <c r="L421" s="16"/>
    </row>
    <row r="422" spans="1:13" s="43" customFormat="1" ht="38.25" x14ac:dyDescent="0.2">
      <c r="A422" s="30"/>
      <c r="B422" s="38" t="s">
        <v>550</v>
      </c>
      <c r="C422" s="39"/>
      <c r="D422" s="45">
        <v>-3924995.4898132002</v>
      </c>
      <c r="E422" s="41"/>
      <c r="F422" s="40"/>
      <c r="G422" s="42">
        <f t="shared" si="12"/>
        <v>-3924995.4898132002</v>
      </c>
      <c r="H422" s="43" t="s">
        <v>403</v>
      </c>
      <c r="L422" s="16"/>
    </row>
    <row r="423" spans="1:13" ht="12" thickBot="1" x14ac:dyDescent="0.25">
      <c r="A423" s="47"/>
      <c r="D423" s="48"/>
      <c r="E423" s="49"/>
      <c r="F423" s="50"/>
      <c r="G423" s="51"/>
      <c r="L423" s="2"/>
      <c r="M423" s="1"/>
    </row>
    <row r="424" spans="1:13" s="52" customFormat="1" ht="13.5" thickBot="1" x14ac:dyDescent="0.25">
      <c r="B424" s="13"/>
      <c r="C424" s="53"/>
      <c r="D424" s="54"/>
      <c r="E424" s="55"/>
      <c r="F424" s="56">
        <f>SUM(F19:F408)</f>
        <v>0</v>
      </c>
      <c r="G424" s="57"/>
      <c r="M424" s="58"/>
    </row>
    <row r="425" spans="1:13" s="52" customFormat="1" ht="13.5" thickBot="1" x14ac:dyDescent="0.25">
      <c r="B425" s="13"/>
      <c r="C425" s="53"/>
      <c r="D425" s="59"/>
      <c r="E425" s="55"/>
      <c r="F425" s="55"/>
      <c r="G425" s="60"/>
      <c r="M425" s="58"/>
    </row>
    <row r="426" spans="1:13" s="52" customFormat="1" ht="13.5" thickBot="1" x14ac:dyDescent="0.25">
      <c r="B426" s="13"/>
      <c r="C426" s="53"/>
      <c r="D426" s="59"/>
      <c r="E426" s="55"/>
      <c r="F426" s="245" t="str">
        <f>IF(ROUND(F424,-1) = 0,"Reclassification Equals to Zero.  O.K. to Proceed.","Reclassification has not been done correctly as the total does not add to zero")</f>
        <v>Reclassification Equals to Zero.  O.K. to Proceed.</v>
      </c>
      <c r="G426" s="246"/>
      <c r="H426" s="61"/>
      <c r="M426" s="58"/>
    </row>
    <row r="428" spans="1:13" ht="25.5" x14ac:dyDescent="0.2">
      <c r="B428" s="62" t="s">
        <v>404</v>
      </c>
      <c r="D428" s="63" t="s">
        <v>405</v>
      </c>
      <c r="E428" s="63" t="s">
        <v>10</v>
      </c>
    </row>
    <row r="429" spans="1:13" ht="12.75" x14ac:dyDescent="0.2">
      <c r="B429" s="64" t="str">
        <f>H19</f>
        <v>Rate Base</v>
      </c>
      <c r="C429" s="65"/>
      <c r="D429" s="66">
        <f t="shared" ref="D429:D437" si="14">SUMIF($H$19:$H$422, B429, $D$19:$D$422)</f>
        <v>14592741199.408363</v>
      </c>
      <c r="E429" s="66">
        <f t="shared" ref="E429:E437" si="15">SUMIF($H$19:$H$422, B429, $G$19:$G$422)</f>
        <v>14592741199.408363</v>
      </c>
    </row>
    <row r="430" spans="1:13" ht="12.75" x14ac:dyDescent="0.2">
      <c r="B430" s="53" t="str">
        <f>H43</f>
        <v>Contributions and Grants</v>
      </c>
      <c r="C430" s="53"/>
      <c r="D430" s="67">
        <f t="shared" si="14"/>
        <v>0</v>
      </c>
      <c r="E430" s="67">
        <f t="shared" si="15"/>
        <v>0</v>
      </c>
    </row>
    <row r="431" spans="1:13" ht="15" x14ac:dyDescent="0.2">
      <c r="B431" s="64" t="str">
        <f>H44</f>
        <v>Accum. Amortization of Electric Utility Plant</v>
      </c>
      <c r="C431" s="65"/>
      <c r="D431" s="66">
        <f t="shared" si="14"/>
        <v>0</v>
      </c>
      <c r="E431" s="66">
        <f t="shared" si="15"/>
        <v>0</v>
      </c>
      <c r="F431" s="68"/>
    </row>
    <row r="432" spans="1:13" ht="15" x14ac:dyDescent="0.2">
      <c r="B432" s="53" t="str">
        <f>H45</f>
        <v>Accumulated Amortization of Electric Utility Plant</v>
      </c>
      <c r="C432" s="53"/>
      <c r="D432" s="67">
        <f t="shared" si="14"/>
        <v>0</v>
      </c>
      <c r="E432" s="67">
        <f t="shared" si="15"/>
        <v>0</v>
      </c>
      <c r="F432" s="68"/>
    </row>
    <row r="433" spans="2:6" ht="15" x14ac:dyDescent="0.2">
      <c r="B433" s="64" t="str">
        <f>H46</f>
        <v>External Revenues</v>
      </c>
      <c r="C433" s="65"/>
      <c r="D433" s="66">
        <f t="shared" si="14"/>
        <v>-40137522.584132425</v>
      </c>
      <c r="E433" s="66">
        <f t="shared" si="15"/>
        <v>-40137522.584132425</v>
      </c>
      <c r="F433" s="68"/>
    </row>
    <row r="434" spans="2:6" ht="15" x14ac:dyDescent="0.2">
      <c r="B434" s="69" t="str">
        <f>H70</f>
        <v>Export Revenue Credit</v>
      </c>
      <c r="C434" s="70"/>
      <c r="D434" s="67">
        <f t="shared" si="14"/>
        <v>0</v>
      </c>
      <c r="E434" s="67">
        <f t="shared" si="15"/>
        <v>0</v>
      </c>
      <c r="F434" s="68"/>
    </row>
    <row r="435" spans="2:6" ht="15" x14ac:dyDescent="0.2">
      <c r="B435" s="64" t="str">
        <f>H94</f>
        <v>Meter Services Provider Revenue</v>
      </c>
      <c r="C435" s="65"/>
      <c r="D435" s="66">
        <f t="shared" si="14"/>
        <v>-31600.000000000004</v>
      </c>
      <c r="E435" s="66">
        <f t="shared" si="15"/>
        <v>-31600.000000000004</v>
      </c>
      <c r="F435" s="68"/>
    </row>
    <row r="436" spans="2:6" ht="15" x14ac:dyDescent="0.2">
      <c r="B436" s="53" t="str">
        <f>H97</f>
        <v>LVSG Credit</v>
      </c>
      <c r="C436" s="53"/>
      <c r="D436" s="67">
        <f t="shared" si="14"/>
        <v>16464707.519632306</v>
      </c>
      <c r="E436" s="67">
        <f t="shared" si="15"/>
        <v>16464707.519632306</v>
      </c>
      <c r="F436" s="68"/>
    </row>
    <row r="437" spans="2:6" ht="15" x14ac:dyDescent="0.2">
      <c r="B437" s="64" t="str">
        <f>H121</f>
        <v>OM&amp;A</v>
      </c>
      <c r="C437" s="65"/>
      <c r="D437" s="66">
        <f t="shared" si="14"/>
        <v>356779033.52271283</v>
      </c>
      <c r="E437" s="66">
        <f t="shared" si="15"/>
        <v>356779033.52271283</v>
      </c>
      <c r="F437" s="71"/>
    </row>
    <row r="438" spans="2:6" ht="15" x14ac:dyDescent="0.2">
      <c r="B438" s="69" t="str">
        <f>H145</f>
        <v>Other Taxes (Grants in Lieu)</v>
      </c>
      <c r="C438" s="70"/>
      <c r="D438" s="67">
        <f>SUMIF($H$19:$H$422, B438, $D$19:$D$422)+SUMIF($H$19:$H$422,"Property Taxes (was Grants in Lieu)", $D$19:$D$422)</f>
        <v>71360555.049326763</v>
      </c>
      <c r="E438" s="67">
        <f>SUMIF($H$19:$H$422, B438, $G$19:$G$422)+SUMIF($H$19:$H$422,"Property Taxes (was Grants in Lieu)", $G$19:$G$422)</f>
        <v>71360555.049326763</v>
      </c>
      <c r="F438" s="71"/>
    </row>
    <row r="439" spans="2:6" ht="15" x14ac:dyDescent="0.2">
      <c r="B439" s="64" t="str">
        <f>H169</f>
        <v>Depreciation on fixed assets</v>
      </c>
      <c r="C439" s="65"/>
      <c r="D439" s="66">
        <f t="shared" ref="D439:D449" si="16">SUMIF($H$19:$H$422, B439, $D$19:$D$422)</f>
        <v>481787181.82524687</v>
      </c>
      <c r="E439" s="66">
        <f t="shared" ref="E439:E449" si="17">SUMIF($H$19:$H$422, B439, $G$19:$G$422)</f>
        <v>481787181.82524687</v>
      </c>
      <c r="F439" s="71"/>
    </row>
    <row r="440" spans="2:6" ht="15" x14ac:dyDescent="0.2">
      <c r="B440" s="53" t="str">
        <f>H193</f>
        <v>Capitalized Depreciation</v>
      </c>
      <c r="C440" s="53"/>
      <c r="D440" s="67">
        <f t="shared" si="16"/>
        <v>-14787874.561129969</v>
      </c>
      <c r="E440" s="67">
        <f t="shared" si="17"/>
        <v>-14787874.561129969</v>
      </c>
      <c r="F440" s="71"/>
    </row>
    <row r="441" spans="2:6" ht="15" x14ac:dyDescent="0.2">
      <c r="B441" s="64" t="str">
        <f>H217</f>
        <v>Asset Removal Costs</v>
      </c>
      <c r="C441" s="65"/>
      <c r="D441" s="66">
        <f t="shared" si="16"/>
        <v>61223602.475521244</v>
      </c>
      <c r="E441" s="66">
        <f t="shared" si="17"/>
        <v>61223602.475521244</v>
      </c>
      <c r="F441" s="71"/>
    </row>
    <row r="442" spans="2:6" ht="15" x14ac:dyDescent="0.2">
      <c r="B442" s="69" t="str">
        <f>H241</f>
        <v>OPEB amortization</v>
      </c>
      <c r="C442" s="70"/>
      <c r="D442" s="67">
        <f t="shared" si="16"/>
        <v>0</v>
      </c>
      <c r="E442" s="67">
        <f t="shared" si="17"/>
        <v>0</v>
      </c>
      <c r="F442" s="71"/>
    </row>
    <row r="443" spans="2:6" ht="15" x14ac:dyDescent="0.2">
      <c r="B443" s="64" t="str">
        <f>H265</f>
        <v>Other amortization</v>
      </c>
      <c r="C443" s="65"/>
      <c r="D443" s="66">
        <f t="shared" si="16"/>
        <v>0</v>
      </c>
      <c r="E443" s="66">
        <f t="shared" si="17"/>
        <v>0</v>
      </c>
      <c r="F443" s="71"/>
    </row>
    <row r="444" spans="2:6" ht="15" x14ac:dyDescent="0.2">
      <c r="B444" s="72" t="str">
        <f>H289</f>
        <v>Return on Debt</v>
      </c>
      <c r="C444" s="53"/>
      <c r="D444" s="67">
        <f t="shared" si="16"/>
        <v>339527934.44934052</v>
      </c>
      <c r="E444" s="67">
        <f t="shared" si="17"/>
        <v>339527934.44934052</v>
      </c>
      <c r="F444" s="71"/>
    </row>
    <row r="445" spans="2:6" ht="15" x14ac:dyDescent="0.2">
      <c r="B445" s="64" t="str">
        <f>H313</f>
        <v>Return on Equity</v>
      </c>
      <c r="C445" s="65"/>
      <c r="D445" s="66">
        <f t="shared" si="16"/>
        <v>486813846.41226339</v>
      </c>
      <c r="E445" s="66">
        <f t="shared" si="17"/>
        <v>486813846.41226339</v>
      </c>
      <c r="F445" s="71"/>
    </row>
    <row r="446" spans="2:6" ht="15" x14ac:dyDescent="0.2">
      <c r="B446" s="72" t="str">
        <f>H337</f>
        <v>Income Tax</v>
      </c>
      <c r="C446" s="53"/>
      <c r="D446" s="67">
        <f t="shared" si="16"/>
        <v>40497558.205492973</v>
      </c>
      <c r="E446" s="67">
        <f t="shared" si="17"/>
        <v>40497558.205492973</v>
      </c>
      <c r="F446" s="71"/>
    </row>
    <row r="447" spans="2:6" ht="15" x14ac:dyDescent="0.2">
      <c r="B447" s="64" t="str">
        <f>H361</f>
        <v>Capital Tax</v>
      </c>
      <c r="C447" s="65"/>
      <c r="D447" s="66">
        <f t="shared" si="16"/>
        <v>0</v>
      </c>
      <c r="E447" s="66">
        <f t="shared" si="17"/>
        <v>0</v>
      </c>
      <c r="F447" s="68"/>
    </row>
    <row r="448" spans="2:6" ht="15" x14ac:dyDescent="0.2">
      <c r="B448" s="72" t="str">
        <f>H385</f>
        <v>AFUDC</v>
      </c>
      <c r="C448" s="53"/>
      <c r="D448" s="67">
        <f t="shared" si="16"/>
        <v>0</v>
      </c>
      <c r="E448" s="67">
        <f t="shared" si="17"/>
        <v>0</v>
      </c>
      <c r="F448" s="68"/>
    </row>
    <row r="449" spans="2:6" ht="15" x14ac:dyDescent="0.2">
      <c r="B449" s="64" t="s">
        <v>403</v>
      </c>
      <c r="C449" s="65"/>
      <c r="D449" s="66">
        <f t="shared" si="16"/>
        <v>915281.15359717607</v>
      </c>
      <c r="E449" s="66">
        <f t="shared" si="17"/>
        <v>915281.15359717607</v>
      </c>
      <c r="F449" s="68"/>
    </row>
    <row r="450" spans="2:6" ht="16.5" thickBot="1" x14ac:dyDescent="0.25">
      <c r="B450" s="73" t="s">
        <v>113</v>
      </c>
      <c r="C450" s="74"/>
      <c r="D450" s="75">
        <f>SUM(D429:D449)</f>
        <v>16393153902.876234</v>
      </c>
      <c r="E450" s="75">
        <f>SUM(E429:E449)</f>
        <v>16393153902.876234</v>
      </c>
      <c r="F450" s="68"/>
    </row>
    <row r="451" spans="2:6" ht="15.75" thickTop="1" x14ac:dyDescent="0.2">
      <c r="D451" s="68"/>
      <c r="E451" s="76"/>
      <c r="F451" s="68"/>
    </row>
    <row r="452" spans="2:6" ht="15" x14ac:dyDescent="0.2">
      <c r="F452" s="68"/>
    </row>
    <row r="453" spans="2:6" ht="15" x14ac:dyDescent="0.2">
      <c r="D453" s="68"/>
      <c r="E453" s="76"/>
      <c r="F453" s="68"/>
    </row>
    <row r="454" spans="2:6" ht="15" x14ac:dyDescent="0.2">
      <c r="D454" s="68"/>
      <c r="E454" s="76"/>
      <c r="F454" s="68"/>
    </row>
    <row r="455" spans="2:6" ht="15" x14ac:dyDescent="0.2">
      <c r="D455" s="68"/>
      <c r="E455" s="76"/>
      <c r="F455" s="68"/>
    </row>
    <row r="456" spans="2:6" ht="15" x14ac:dyDescent="0.2">
      <c r="D456" s="68"/>
      <c r="E456" s="76"/>
      <c r="F456" s="68"/>
    </row>
    <row r="457" spans="2:6" ht="15" x14ac:dyDescent="0.2">
      <c r="D457" s="68"/>
      <c r="E457" s="76"/>
      <c r="F457" s="68"/>
    </row>
    <row r="458" spans="2:6" ht="15" x14ac:dyDescent="0.2">
      <c r="D458" s="68"/>
      <c r="E458" s="76"/>
      <c r="F458" s="68"/>
    </row>
    <row r="459" spans="2:6" ht="15" x14ac:dyDescent="0.2">
      <c r="D459" s="68"/>
      <c r="E459" s="76"/>
      <c r="F459" s="68"/>
    </row>
    <row r="460" spans="2:6" ht="15" x14ac:dyDescent="0.2">
      <c r="D460" s="68"/>
      <c r="E460" s="76"/>
      <c r="F460" s="68"/>
    </row>
    <row r="461" spans="2:6" ht="15" x14ac:dyDescent="0.2">
      <c r="D461" s="68"/>
      <c r="E461" s="76"/>
      <c r="F461" s="68"/>
    </row>
    <row r="462" spans="2:6" ht="15" x14ac:dyDescent="0.2">
      <c r="D462" s="68"/>
      <c r="E462" s="76"/>
      <c r="F462" s="68"/>
    </row>
    <row r="463" spans="2:6" ht="15" x14ac:dyDescent="0.2">
      <c r="D463" s="68"/>
      <c r="E463" s="76"/>
      <c r="F463" s="68"/>
    </row>
    <row r="464" spans="2:6" ht="15" x14ac:dyDescent="0.2">
      <c r="D464" s="68"/>
      <c r="E464" s="76"/>
      <c r="F464" s="68"/>
    </row>
    <row r="465" spans="4:6" ht="15" x14ac:dyDescent="0.2">
      <c r="D465" s="68"/>
      <c r="E465" s="76"/>
      <c r="F465" s="68"/>
    </row>
    <row r="466" spans="4:6" ht="15" x14ac:dyDescent="0.2">
      <c r="D466" s="68"/>
      <c r="E466" s="76"/>
      <c r="F466" s="68"/>
    </row>
    <row r="467" spans="4:6" ht="15" x14ac:dyDescent="0.2">
      <c r="D467" s="68"/>
      <c r="E467" s="76"/>
      <c r="F467" s="68"/>
    </row>
    <row r="468" spans="4:6" ht="15" x14ac:dyDescent="0.2">
      <c r="D468" s="68"/>
      <c r="E468" s="76"/>
      <c r="F468" s="68"/>
    </row>
    <row r="469" spans="4:6" ht="15" x14ac:dyDescent="0.2">
      <c r="D469" s="68"/>
      <c r="E469" s="76"/>
      <c r="F469" s="68"/>
    </row>
    <row r="470" spans="4:6" ht="15" x14ac:dyDescent="0.2">
      <c r="D470" s="68"/>
      <c r="E470" s="76"/>
      <c r="F470" s="68"/>
    </row>
    <row r="471" spans="4:6" ht="15" x14ac:dyDescent="0.2">
      <c r="D471" s="68"/>
      <c r="E471" s="76"/>
      <c r="F471" s="68"/>
    </row>
    <row r="472" spans="4:6" ht="15" x14ac:dyDescent="0.2">
      <c r="D472" s="68"/>
      <c r="E472" s="76"/>
      <c r="F472" s="68"/>
    </row>
    <row r="473" spans="4:6" ht="15" x14ac:dyDescent="0.2">
      <c r="D473" s="68"/>
      <c r="E473" s="76"/>
      <c r="F473" s="68"/>
    </row>
    <row r="474" spans="4:6" ht="15" x14ac:dyDescent="0.2">
      <c r="D474" s="68"/>
      <c r="E474" s="76"/>
      <c r="F474" s="68"/>
    </row>
    <row r="475" spans="4:6" ht="15" x14ac:dyDescent="0.2">
      <c r="D475" s="68"/>
      <c r="E475" s="76"/>
      <c r="F475" s="68"/>
    </row>
    <row r="476" spans="4:6" ht="15" x14ac:dyDescent="0.2">
      <c r="D476" s="68"/>
      <c r="E476" s="76"/>
      <c r="F476" s="68"/>
    </row>
    <row r="477" spans="4:6" ht="15" x14ac:dyDescent="0.2">
      <c r="D477" s="68"/>
      <c r="E477" s="76"/>
      <c r="F477" s="68"/>
    </row>
    <row r="478" spans="4:6" ht="15" x14ac:dyDescent="0.2">
      <c r="D478" s="68"/>
      <c r="E478" s="76"/>
      <c r="F478" s="68"/>
    </row>
    <row r="479" spans="4:6" ht="15" x14ac:dyDescent="0.2">
      <c r="D479" s="68"/>
      <c r="E479" s="76"/>
      <c r="F479" s="68"/>
    </row>
    <row r="480" spans="4:6" ht="15" x14ac:dyDescent="0.2">
      <c r="D480" s="68"/>
      <c r="E480" s="76"/>
      <c r="F480" s="68"/>
    </row>
    <row r="481" spans="4:6" ht="15" x14ac:dyDescent="0.2">
      <c r="D481" s="68"/>
      <c r="E481" s="76"/>
      <c r="F481" s="68"/>
    </row>
    <row r="482" spans="4:6" ht="15" x14ac:dyDescent="0.2">
      <c r="D482" s="68"/>
      <c r="E482" s="76"/>
      <c r="F482" s="68"/>
    </row>
    <row r="483" spans="4:6" ht="15" x14ac:dyDescent="0.2">
      <c r="D483" s="68"/>
      <c r="E483" s="76"/>
      <c r="F483" s="68"/>
    </row>
    <row r="484" spans="4:6" ht="15" x14ac:dyDescent="0.2">
      <c r="D484" s="68"/>
      <c r="E484" s="76"/>
      <c r="F484" s="68"/>
    </row>
    <row r="485" spans="4:6" ht="15" x14ac:dyDescent="0.2">
      <c r="D485" s="68"/>
      <c r="E485" s="76"/>
      <c r="F485" s="68"/>
    </row>
    <row r="486" spans="4:6" ht="15" x14ac:dyDescent="0.2">
      <c r="D486" s="68"/>
      <c r="E486" s="76"/>
      <c r="F486" s="68"/>
    </row>
    <row r="487" spans="4:6" ht="15" x14ac:dyDescent="0.2">
      <c r="D487" s="68"/>
      <c r="E487" s="76"/>
      <c r="F487" s="68"/>
    </row>
    <row r="488" spans="4:6" ht="15" x14ac:dyDescent="0.2">
      <c r="D488" s="68"/>
      <c r="E488" s="76"/>
      <c r="F488" s="68"/>
    </row>
    <row r="489" spans="4:6" ht="15" x14ac:dyDescent="0.2">
      <c r="D489" s="68"/>
      <c r="E489" s="76"/>
      <c r="F489" s="68"/>
    </row>
    <row r="490" spans="4:6" ht="15" x14ac:dyDescent="0.2">
      <c r="D490" s="68"/>
      <c r="E490" s="76"/>
      <c r="F490" s="68"/>
    </row>
    <row r="491" spans="4:6" ht="15" x14ac:dyDescent="0.2">
      <c r="D491" s="68"/>
      <c r="E491" s="76"/>
      <c r="F491" s="68"/>
    </row>
    <row r="492" spans="4:6" ht="15" x14ac:dyDescent="0.2">
      <c r="D492" s="68"/>
      <c r="E492" s="76"/>
      <c r="F492" s="68"/>
    </row>
    <row r="493" spans="4:6" ht="15" x14ac:dyDescent="0.2">
      <c r="D493" s="68"/>
      <c r="E493" s="76"/>
      <c r="F493" s="68"/>
    </row>
    <row r="494" spans="4:6" ht="15" x14ac:dyDescent="0.2">
      <c r="D494" s="68"/>
      <c r="E494" s="76"/>
      <c r="F494" s="68"/>
    </row>
    <row r="495" spans="4:6" ht="15" x14ac:dyDescent="0.2">
      <c r="D495" s="68"/>
      <c r="E495" s="76"/>
      <c r="F495" s="68"/>
    </row>
    <row r="496" spans="4:6" ht="15" x14ac:dyDescent="0.2">
      <c r="D496" s="68"/>
      <c r="E496" s="76"/>
      <c r="F496" s="68"/>
    </row>
    <row r="497" spans="4:6" ht="15" x14ac:dyDescent="0.2">
      <c r="D497" s="68"/>
      <c r="E497" s="76"/>
      <c r="F497" s="68"/>
    </row>
    <row r="498" spans="4:6" ht="15" x14ac:dyDescent="0.2">
      <c r="D498" s="68"/>
      <c r="E498" s="76"/>
      <c r="F498" s="68"/>
    </row>
    <row r="499" spans="4:6" ht="15" x14ac:dyDescent="0.2">
      <c r="D499" s="68"/>
      <c r="E499" s="76"/>
      <c r="F499" s="68"/>
    </row>
    <row r="500" spans="4:6" ht="15" x14ac:dyDescent="0.2">
      <c r="D500" s="68"/>
      <c r="E500" s="76"/>
      <c r="F500" s="68"/>
    </row>
    <row r="501" spans="4:6" ht="15" x14ac:dyDescent="0.2">
      <c r="D501" s="68"/>
      <c r="E501" s="76"/>
      <c r="F501" s="68"/>
    </row>
    <row r="502" spans="4:6" ht="15" x14ac:dyDescent="0.2">
      <c r="D502" s="68"/>
      <c r="E502" s="76"/>
      <c r="F502" s="68"/>
    </row>
    <row r="503" spans="4:6" ht="15" x14ac:dyDescent="0.2">
      <c r="D503" s="68"/>
      <c r="E503" s="76"/>
      <c r="F503" s="68"/>
    </row>
    <row r="504" spans="4:6" ht="15" x14ac:dyDescent="0.2">
      <c r="D504" s="68"/>
      <c r="E504" s="76"/>
      <c r="F504" s="68"/>
    </row>
    <row r="505" spans="4:6" ht="15" x14ac:dyDescent="0.2">
      <c r="D505" s="68"/>
      <c r="E505" s="76"/>
      <c r="F505" s="68"/>
    </row>
    <row r="506" spans="4:6" ht="15" x14ac:dyDescent="0.2">
      <c r="D506" s="68"/>
      <c r="E506" s="76"/>
      <c r="F506" s="68"/>
    </row>
    <row r="507" spans="4:6" ht="15" x14ac:dyDescent="0.2">
      <c r="D507" s="68"/>
      <c r="E507" s="76"/>
      <c r="F507" s="68"/>
    </row>
    <row r="508" spans="4:6" ht="15" x14ac:dyDescent="0.2">
      <c r="D508" s="68"/>
      <c r="E508" s="76"/>
      <c r="F508" s="68"/>
    </row>
    <row r="509" spans="4:6" ht="15" x14ac:dyDescent="0.2">
      <c r="D509" s="68"/>
      <c r="E509" s="76"/>
      <c r="F509" s="68"/>
    </row>
    <row r="510" spans="4:6" ht="15" x14ac:dyDescent="0.2">
      <c r="D510" s="68"/>
      <c r="E510" s="76"/>
      <c r="F510" s="68"/>
    </row>
    <row r="511" spans="4:6" ht="15" x14ac:dyDescent="0.2">
      <c r="D511" s="68"/>
      <c r="E511" s="76"/>
      <c r="F511" s="68"/>
    </row>
    <row r="512" spans="4:6" ht="15" x14ac:dyDescent="0.2">
      <c r="D512" s="68"/>
      <c r="E512" s="76"/>
      <c r="F512" s="68"/>
    </row>
    <row r="513" spans="4:6" ht="15" x14ac:dyDescent="0.2">
      <c r="D513" s="68"/>
      <c r="E513" s="76"/>
      <c r="F513" s="68"/>
    </row>
    <row r="514" spans="4:6" ht="15" x14ac:dyDescent="0.2">
      <c r="D514" s="68"/>
      <c r="E514" s="76"/>
      <c r="F514" s="68"/>
    </row>
    <row r="515" spans="4:6" ht="15" x14ac:dyDescent="0.2">
      <c r="D515" s="68"/>
      <c r="E515" s="76"/>
      <c r="F515" s="68"/>
    </row>
    <row r="516" spans="4:6" ht="15" x14ac:dyDescent="0.2">
      <c r="D516" s="68"/>
      <c r="E516" s="76"/>
      <c r="F516" s="68"/>
    </row>
    <row r="517" spans="4:6" ht="15" x14ac:dyDescent="0.2">
      <c r="D517" s="68"/>
      <c r="E517" s="76"/>
      <c r="F517" s="68"/>
    </row>
    <row r="518" spans="4:6" ht="15" x14ac:dyDescent="0.2">
      <c r="D518" s="68"/>
      <c r="E518" s="76"/>
      <c r="F518" s="68"/>
    </row>
    <row r="519" spans="4:6" ht="15" x14ac:dyDescent="0.2">
      <c r="D519" s="68"/>
      <c r="E519" s="76"/>
      <c r="F519" s="68"/>
    </row>
    <row r="520" spans="4:6" ht="15" x14ac:dyDescent="0.2">
      <c r="D520" s="68"/>
      <c r="E520" s="76"/>
      <c r="F520" s="68"/>
    </row>
    <row r="521" spans="4:6" ht="15" x14ac:dyDescent="0.2">
      <c r="D521" s="68"/>
      <c r="E521" s="76"/>
      <c r="F521" s="68"/>
    </row>
    <row r="522" spans="4:6" ht="15" x14ac:dyDescent="0.2">
      <c r="D522" s="68"/>
      <c r="E522" s="76"/>
      <c r="F522" s="68"/>
    </row>
    <row r="523" spans="4:6" ht="15" x14ac:dyDescent="0.2">
      <c r="D523" s="68"/>
      <c r="E523" s="76"/>
      <c r="F523" s="68"/>
    </row>
    <row r="524" spans="4:6" ht="15" x14ac:dyDescent="0.2">
      <c r="D524" s="68"/>
      <c r="E524" s="76"/>
      <c r="F524" s="68"/>
    </row>
    <row r="525" spans="4:6" ht="15" x14ac:dyDescent="0.2">
      <c r="D525" s="68"/>
      <c r="E525" s="76"/>
      <c r="F525" s="68"/>
    </row>
    <row r="526" spans="4:6" ht="15" x14ac:dyDescent="0.2">
      <c r="D526" s="68"/>
      <c r="E526" s="76"/>
      <c r="F526" s="68"/>
    </row>
    <row r="527" spans="4:6" ht="15" x14ac:dyDescent="0.2">
      <c r="D527" s="68"/>
      <c r="E527" s="76"/>
      <c r="F527" s="68"/>
    </row>
    <row r="528" spans="4:6" ht="15" x14ac:dyDescent="0.2">
      <c r="D528" s="68"/>
      <c r="E528" s="76"/>
      <c r="F528" s="68"/>
    </row>
    <row r="529" spans="4:6" ht="15" x14ac:dyDescent="0.2">
      <c r="D529" s="68"/>
      <c r="E529" s="76"/>
      <c r="F529" s="68"/>
    </row>
    <row r="530" spans="4:6" ht="15" x14ac:dyDescent="0.2">
      <c r="D530" s="68"/>
      <c r="E530" s="76"/>
      <c r="F530" s="68"/>
    </row>
    <row r="531" spans="4:6" ht="15" x14ac:dyDescent="0.2">
      <c r="D531" s="68"/>
      <c r="E531" s="76"/>
      <c r="F531" s="68"/>
    </row>
    <row r="532" spans="4:6" ht="15" x14ac:dyDescent="0.2">
      <c r="D532" s="68"/>
      <c r="E532" s="76"/>
      <c r="F532" s="68"/>
    </row>
    <row r="533" spans="4:6" ht="15" x14ac:dyDescent="0.2">
      <c r="D533" s="68"/>
      <c r="E533" s="76"/>
      <c r="F533" s="68"/>
    </row>
    <row r="534" spans="4:6" ht="15" x14ac:dyDescent="0.2">
      <c r="D534" s="68"/>
      <c r="E534" s="76"/>
      <c r="F534" s="68"/>
    </row>
    <row r="535" spans="4:6" ht="15" x14ac:dyDescent="0.2">
      <c r="D535" s="68"/>
      <c r="E535" s="76"/>
      <c r="F535" s="68"/>
    </row>
    <row r="536" spans="4:6" ht="15" x14ac:dyDescent="0.2">
      <c r="D536" s="68"/>
      <c r="E536" s="76"/>
      <c r="F536" s="68"/>
    </row>
    <row r="537" spans="4:6" ht="15" x14ac:dyDescent="0.2">
      <c r="D537" s="68"/>
      <c r="E537" s="76"/>
      <c r="F537" s="68"/>
    </row>
    <row r="538" spans="4:6" ht="15" x14ac:dyDescent="0.2">
      <c r="D538" s="68"/>
      <c r="E538" s="76"/>
      <c r="F538" s="68"/>
    </row>
    <row r="539" spans="4:6" ht="15" x14ac:dyDescent="0.2">
      <c r="D539" s="68"/>
      <c r="E539" s="76"/>
      <c r="F539" s="68"/>
    </row>
    <row r="540" spans="4:6" ht="15" x14ac:dyDescent="0.2">
      <c r="D540" s="68"/>
      <c r="E540" s="76"/>
      <c r="F540" s="68"/>
    </row>
    <row r="541" spans="4:6" ht="15" x14ac:dyDescent="0.2">
      <c r="D541" s="68"/>
      <c r="E541" s="76"/>
      <c r="F541" s="68"/>
    </row>
    <row r="542" spans="4:6" ht="15" x14ac:dyDescent="0.2">
      <c r="D542" s="68"/>
      <c r="E542" s="76"/>
      <c r="F542" s="68"/>
    </row>
    <row r="543" spans="4:6" ht="15" x14ac:dyDescent="0.2">
      <c r="D543" s="68"/>
      <c r="E543" s="76"/>
      <c r="F543" s="68"/>
    </row>
    <row r="544" spans="4:6" ht="15" x14ac:dyDescent="0.2">
      <c r="D544" s="68"/>
      <c r="E544" s="76"/>
      <c r="F544" s="68"/>
    </row>
    <row r="545" spans="4:6" ht="15" x14ac:dyDescent="0.2">
      <c r="D545" s="68"/>
      <c r="E545" s="76"/>
      <c r="F545" s="68"/>
    </row>
    <row r="546" spans="4:6" ht="15" x14ac:dyDescent="0.2">
      <c r="D546" s="68"/>
      <c r="E546" s="76"/>
      <c r="F546" s="68"/>
    </row>
    <row r="547" spans="4:6" ht="15" x14ac:dyDescent="0.2">
      <c r="D547" s="68"/>
      <c r="E547" s="76"/>
      <c r="F547" s="68"/>
    </row>
    <row r="548" spans="4:6" ht="15" x14ac:dyDescent="0.2">
      <c r="D548" s="68"/>
      <c r="E548" s="76"/>
      <c r="F548" s="68"/>
    </row>
    <row r="549" spans="4:6" ht="15" x14ac:dyDescent="0.2">
      <c r="D549" s="68"/>
      <c r="E549" s="76"/>
      <c r="F549" s="68"/>
    </row>
    <row r="550" spans="4:6" ht="15" x14ac:dyDescent="0.2">
      <c r="D550" s="68"/>
      <c r="E550" s="76"/>
      <c r="F550" s="68"/>
    </row>
    <row r="551" spans="4:6" ht="15" x14ac:dyDescent="0.2">
      <c r="D551" s="68"/>
      <c r="E551" s="76"/>
      <c r="F551" s="68"/>
    </row>
    <row r="552" spans="4:6" ht="15" x14ac:dyDescent="0.2">
      <c r="D552" s="68"/>
      <c r="E552" s="76"/>
      <c r="F552" s="68"/>
    </row>
    <row r="553" spans="4:6" ht="15" x14ac:dyDescent="0.2">
      <c r="D553" s="68"/>
      <c r="E553" s="76"/>
      <c r="F553" s="68"/>
    </row>
    <row r="554" spans="4:6" ht="15" x14ac:dyDescent="0.2">
      <c r="D554" s="68"/>
      <c r="E554" s="76"/>
      <c r="F554" s="68"/>
    </row>
    <row r="555" spans="4:6" ht="15" x14ac:dyDescent="0.2">
      <c r="D555" s="68"/>
      <c r="E555" s="76"/>
      <c r="F555" s="68"/>
    </row>
    <row r="556" spans="4:6" ht="15" x14ac:dyDescent="0.2">
      <c r="D556" s="68"/>
      <c r="E556" s="76"/>
      <c r="F556" s="68"/>
    </row>
    <row r="557" spans="4:6" ht="15" x14ac:dyDescent="0.2">
      <c r="D557" s="68"/>
      <c r="E557" s="76"/>
      <c r="F557" s="68"/>
    </row>
    <row r="558" spans="4:6" ht="15" x14ac:dyDescent="0.2">
      <c r="D558" s="68"/>
      <c r="E558" s="76"/>
      <c r="F558" s="68"/>
    </row>
    <row r="559" spans="4:6" ht="15" x14ac:dyDescent="0.2">
      <c r="D559" s="68"/>
      <c r="E559" s="76"/>
      <c r="F559" s="68"/>
    </row>
    <row r="560" spans="4:6" ht="15" x14ac:dyDescent="0.2">
      <c r="D560" s="68"/>
      <c r="E560" s="76"/>
      <c r="F560" s="68"/>
    </row>
    <row r="561" spans="4:6" ht="15" x14ac:dyDescent="0.2">
      <c r="D561" s="68"/>
      <c r="E561" s="76"/>
      <c r="F561" s="68"/>
    </row>
    <row r="562" spans="4:6" ht="15" x14ac:dyDescent="0.2">
      <c r="D562" s="68"/>
      <c r="E562" s="76"/>
      <c r="F562" s="68"/>
    </row>
    <row r="563" spans="4:6" ht="15" x14ac:dyDescent="0.2">
      <c r="D563" s="68"/>
      <c r="E563" s="76"/>
      <c r="F563" s="68"/>
    </row>
    <row r="564" spans="4:6" ht="15" x14ac:dyDescent="0.2">
      <c r="D564" s="68"/>
      <c r="E564" s="76"/>
      <c r="F564" s="68"/>
    </row>
    <row r="565" spans="4:6" ht="15" x14ac:dyDescent="0.2">
      <c r="D565" s="68"/>
      <c r="E565" s="76"/>
      <c r="F565" s="68"/>
    </row>
    <row r="566" spans="4:6" ht="15" x14ac:dyDescent="0.2">
      <c r="D566" s="68"/>
      <c r="E566" s="76"/>
      <c r="F566" s="68"/>
    </row>
    <row r="567" spans="4:6" ht="15" x14ac:dyDescent="0.2">
      <c r="D567" s="68"/>
      <c r="E567" s="76"/>
      <c r="F567" s="68"/>
    </row>
    <row r="568" spans="4:6" ht="15" x14ac:dyDescent="0.2">
      <c r="D568" s="68"/>
      <c r="E568" s="76"/>
      <c r="F568" s="68"/>
    </row>
    <row r="569" spans="4:6" ht="15" x14ac:dyDescent="0.2">
      <c r="D569" s="68"/>
      <c r="E569" s="76"/>
      <c r="F569" s="68"/>
    </row>
    <row r="570" spans="4:6" ht="15" x14ac:dyDescent="0.2">
      <c r="D570" s="68"/>
      <c r="E570" s="76"/>
      <c r="F570" s="68"/>
    </row>
    <row r="571" spans="4:6" ht="15" x14ac:dyDescent="0.2">
      <c r="D571" s="68"/>
      <c r="E571" s="76"/>
      <c r="F571" s="68"/>
    </row>
    <row r="572" spans="4:6" ht="15" x14ac:dyDescent="0.2">
      <c r="D572" s="68"/>
      <c r="E572" s="76"/>
      <c r="F572" s="68"/>
    </row>
    <row r="573" spans="4:6" ht="15" x14ac:dyDescent="0.2">
      <c r="D573" s="68"/>
      <c r="E573" s="76"/>
      <c r="F573" s="68"/>
    </row>
    <row r="574" spans="4:6" ht="15" x14ac:dyDescent="0.2">
      <c r="D574" s="68"/>
      <c r="E574" s="76"/>
      <c r="F574" s="68"/>
    </row>
    <row r="575" spans="4:6" ht="15" x14ac:dyDescent="0.2">
      <c r="D575" s="68"/>
      <c r="E575" s="76"/>
      <c r="F575" s="68"/>
    </row>
    <row r="576" spans="4:6" ht="15" x14ac:dyDescent="0.2">
      <c r="D576" s="68"/>
      <c r="E576" s="76"/>
      <c r="F576" s="68"/>
    </row>
    <row r="577" spans="4:6" ht="15" x14ac:dyDescent="0.2">
      <c r="D577" s="68"/>
      <c r="E577" s="76"/>
      <c r="F577" s="68"/>
    </row>
    <row r="578" spans="4:6" ht="15" x14ac:dyDescent="0.2">
      <c r="D578" s="68"/>
      <c r="E578" s="76"/>
      <c r="F578" s="68"/>
    </row>
    <row r="579" spans="4:6" ht="15" x14ac:dyDescent="0.2">
      <c r="D579" s="68"/>
      <c r="E579" s="76"/>
      <c r="F579" s="68"/>
    </row>
    <row r="580" spans="4:6" ht="15" x14ac:dyDescent="0.2">
      <c r="D580" s="68"/>
      <c r="E580" s="76"/>
      <c r="F580" s="68"/>
    </row>
    <row r="581" spans="4:6" ht="15" x14ac:dyDescent="0.2">
      <c r="D581" s="68"/>
      <c r="E581" s="76"/>
      <c r="F581" s="68"/>
    </row>
    <row r="582" spans="4:6" ht="15" x14ac:dyDescent="0.2">
      <c r="D582" s="68"/>
      <c r="E582" s="76"/>
      <c r="F582" s="68"/>
    </row>
    <row r="583" spans="4:6" ht="15" x14ac:dyDescent="0.2">
      <c r="D583" s="68"/>
      <c r="E583" s="76"/>
      <c r="F583" s="68"/>
    </row>
    <row r="584" spans="4:6" ht="15" x14ac:dyDescent="0.2">
      <c r="D584" s="68"/>
      <c r="E584" s="76"/>
      <c r="F584" s="68"/>
    </row>
    <row r="585" spans="4:6" ht="15" x14ac:dyDescent="0.2">
      <c r="D585" s="68"/>
      <c r="E585" s="76"/>
      <c r="F585" s="68"/>
    </row>
    <row r="586" spans="4:6" ht="15" x14ac:dyDescent="0.2">
      <c r="D586" s="68"/>
      <c r="E586" s="76"/>
      <c r="F586" s="68"/>
    </row>
    <row r="587" spans="4:6" ht="15" x14ac:dyDescent="0.2">
      <c r="D587" s="68"/>
      <c r="E587" s="76"/>
      <c r="F587" s="68"/>
    </row>
  </sheetData>
  <mergeCells count="13">
    <mergeCell ref="A1:F1"/>
    <mergeCell ref="B2:F2"/>
    <mergeCell ref="B3:F3"/>
    <mergeCell ref="B8:F8"/>
    <mergeCell ref="D12:E12"/>
    <mergeCell ref="F426:G426"/>
    <mergeCell ref="H13:I13"/>
    <mergeCell ref="D14:E14"/>
    <mergeCell ref="H14:I14"/>
    <mergeCell ref="D15:E15"/>
    <mergeCell ref="D16:E16"/>
    <mergeCell ref="H16:I16"/>
    <mergeCell ref="D13:E13"/>
  </mergeCells>
  <pageMargins left="0.75" right="0.75" top="1" bottom="1" header="0.5" footer="0.5"/>
  <pageSetup scale="63" orientation="portrait" r:id="rId1"/>
  <headerFooter alignWithMargins="0"/>
  <colBreaks count="1" manualBreakCount="1">
    <brk id="7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48EB-1D11-42FD-A16E-0D99BD789CD2}">
  <sheetPr codeName="Sheet10">
    <tabColor theme="4" tint="0.59999389629810485"/>
    <pageSetUpPr fitToPage="1"/>
  </sheetPr>
  <dimension ref="A1:AA76"/>
  <sheetViews>
    <sheetView workbookViewId="0">
      <selection activeCell="M42" sqref="M42"/>
    </sheetView>
  </sheetViews>
  <sheetFormatPr defaultColWidth="8.42578125" defaultRowHeight="11.25" x14ac:dyDescent="0.2"/>
  <cols>
    <col min="1" max="1" width="23.7109375" style="84" customWidth="1"/>
    <col min="2" max="2" width="12.5703125" style="84" customWidth="1"/>
    <col min="3" max="5" width="15.7109375" style="82" customWidth="1"/>
    <col min="6" max="23" width="15.7109375" style="82" hidden="1" customWidth="1"/>
    <col min="24" max="16384" width="8.42578125" style="82"/>
  </cols>
  <sheetData>
    <row r="1" spans="1:15" s="1" customFormat="1" ht="45" customHeight="1" x14ac:dyDescent="0.2">
      <c r="A1" s="253"/>
      <c r="B1" s="253"/>
      <c r="C1" s="253"/>
      <c r="D1" s="253"/>
      <c r="E1" s="253"/>
      <c r="F1" s="253"/>
    </row>
    <row r="2" spans="1:15" s="1" customFormat="1" ht="45" customHeight="1" x14ac:dyDescent="0.3">
      <c r="A2" s="265"/>
      <c r="B2" s="265"/>
      <c r="C2" s="265"/>
      <c r="D2" s="265"/>
      <c r="E2" s="265"/>
    </row>
    <row r="3" spans="1:15" s="1" customFormat="1" ht="62.25" customHeight="1" x14ac:dyDescent="0.25">
      <c r="A3" s="266"/>
      <c r="B3" s="266"/>
      <c r="C3" s="266"/>
      <c r="D3" s="266"/>
      <c r="E3" s="266"/>
      <c r="G3" s="77"/>
    </row>
    <row r="4" spans="1:15" s="1" customFormat="1" ht="23.25" customHeight="1" x14ac:dyDescent="0.25">
      <c r="A4" s="267" t="s">
        <v>474</v>
      </c>
      <c r="B4" s="267"/>
      <c r="C4" s="267"/>
      <c r="D4" s="267"/>
      <c r="E4" s="267"/>
    </row>
    <row r="5" spans="1:15" s="1" customFormat="1" ht="21" customHeight="1" x14ac:dyDescent="0.3">
      <c r="A5" s="78" t="s">
        <v>523</v>
      </c>
      <c r="B5" s="79"/>
      <c r="C5" s="79"/>
      <c r="D5" s="6"/>
      <c r="E5" s="80"/>
    </row>
    <row r="6" spans="1:15" s="1" customFormat="1" ht="6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2.75" x14ac:dyDescent="0.2">
      <c r="A7" s="52"/>
      <c r="B7" s="81"/>
      <c r="C7" s="81"/>
      <c r="D7" s="81"/>
      <c r="E7" s="81"/>
      <c r="F7" s="81"/>
      <c r="G7" s="81"/>
    </row>
    <row r="8" spans="1:15" x14ac:dyDescent="0.2">
      <c r="A8" s="83"/>
    </row>
    <row r="10" spans="1:15" x14ac:dyDescent="0.2">
      <c r="A10" s="83"/>
    </row>
    <row r="12" spans="1:15" ht="3" customHeight="1" x14ac:dyDescent="0.2">
      <c r="A12" s="85"/>
    </row>
    <row r="13" spans="1:15" ht="1.5" customHeight="1" x14ac:dyDescent="0.2"/>
    <row r="14" spans="1:15" ht="12.75" x14ac:dyDescent="0.2">
      <c r="A14" s="268" t="s">
        <v>406</v>
      </c>
      <c r="B14" s="268"/>
      <c r="C14" s="86"/>
    </row>
    <row r="15" spans="1:15" ht="15" customHeight="1" x14ac:dyDescent="0.2">
      <c r="A15" s="268" t="s">
        <v>407</v>
      </c>
      <c r="B15" s="268"/>
      <c r="C15" s="87"/>
      <c r="I15" s="88"/>
      <c r="J15" s="88"/>
      <c r="K15" s="88"/>
    </row>
    <row r="16" spans="1:15" ht="12.6" customHeight="1" x14ac:dyDescent="0.2">
      <c r="A16" s="89"/>
      <c r="C16" s="90"/>
    </row>
    <row r="17" spans="1:23" ht="12.75" x14ac:dyDescent="0.2">
      <c r="A17" s="263" t="s">
        <v>408</v>
      </c>
      <c r="B17" s="263"/>
      <c r="C17" s="91" t="s">
        <v>409</v>
      </c>
    </row>
    <row r="18" spans="1:23" ht="12.75" x14ac:dyDescent="0.2">
      <c r="A18" s="263" t="s">
        <v>410</v>
      </c>
      <c r="B18" s="263"/>
      <c r="C18" s="91" t="s">
        <v>411</v>
      </c>
    </row>
    <row r="19" spans="1:23" ht="12.75" x14ac:dyDescent="0.2">
      <c r="A19" s="263" t="s">
        <v>412</v>
      </c>
      <c r="B19" s="263"/>
      <c r="C19" s="91" t="s">
        <v>413</v>
      </c>
    </row>
    <row r="20" spans="1:23" ht="12.75" x14ac:dyDescent="0.2">
      <c r="A20" s="263" t="s">
        <v>414</v>
      </c>
      <c r="B20" s="263"/>
      <c r="C20" s="91" t="s">
        <v>415</v>
      </c>
    </row>
    <row r="21" spans="1:23" ht="11.65" customHeight="1" x14ac:dyDescent="0.2">
      <c r="A21" s="89"/>
      <c r="C21" s="90"/>
    </row>
    <row r="22" spans="1:23" ht="12.75" hidden="1" x14ac:dyDescent="0.2">
      <c r="A22" s="92" t="s">
        <v>416</v>
      </c>
      <c r="C22" s="93" t="s">
        <v>417</v>
      </c>
    </row>
    <row r="23" spans="1:23" ht="12.75" hidden="1" x14ac:dyDescent="0.2">
      <c r="A23" s="92" t="s">
        <v>418</v>
      </c>
      <c r="C23" s="93" t="s">
        <v>419</v>
      </c>
    </row>
    <row r="24" spans="1:23" ht="12.75" x14ac:dyDescent="0.2">
      <c r="A24" s="264" t="s">
        <v>420</v>
      </c>
      <c r="B24" s="264"/>
      <c r="C24" s="94" t="s">
        <v>409</v>
      </c>
    </row>
    <row r="25" spans="1:23" ht="12.75" x14ac:dyDescent="0.2">
      <c r="A25" s="259" t="s">
        <v>421</v>
      </c>
      <c r="B25" s="259"/>
      <c r="C25" s="95" t="s">
        <v>422</v>
      </c>
    </row>
    <row r="26" spans="1:23" ht="12.75" x14ac:dyDescent="0.2">
      <c r="A26" s="259" t="s">
        <v>416</v>
      </c>
      <c r="B26" s="259"/>
      <c r="C26" s="95" t="s">
        <v>417</v>
      </c>
    </row>
    <row r="27" spans="1:23" ht="12.75" x14ac:dyDescent="0.2">
      <c r="A27" s="259" t="s">
        <v>418</v>
      </c>
      <c r="B27" s="259"/>
      <c r="C27" s="95" t="s">
        <v>419</v>
      </c>
    </row>
    <row r="28" spans="1:23" x14ac:dyDescent="0.2">
      <c r="A28" s="82"/>
      <c r="B28" s="82"/>
    </row>
    <row r="29" spans="1:23" ht="12" thickBot="1" x14ac:dyDescent="0.25"/>
    <row r="30" spans="1:23" ht="19.5" customHeight="1" thickBot="1" x14ac:dyDescent="0.25">
      <c r="D30" s="96">
        <v>1</v>
      </c>
      <c r="E30" s="98">
        <v>2</v>
      </c>
      <c r="F30" s="232">
        <v>3</v>
      </c>
      <c r="G30" s="97">
        <v>4</v>
      </c>
      <c r="H30" s="97">
        <v>5</v>
      </c>
      <c r="I30" s="97">
        <v>6</v>
      </c>
      <c r="J30" s="97">
        <v>7</v>
      </c>
      <c r="K30" s="97">
        <v>8</v>
      </c>
      <c r="L30" s="97">
        <v>9</v>
      </c>
      <c r="M30" s="97">
        <v>10</v>
      </c>
      <c r="N30" s="97">
        <v>11</v>
      </c>
      <c r="O30" s="97">
        <v>12</v>
      </c>
      <c r="P30" s="97">
        <v>13</v>
      </c>
      <c r="Q30" s="97">
        <v>14</v>
      </c>
      <c r="R30" s="97">
        <v>15</v>
      </c>
      <c r="S30" s="97">
        <v>16</v>
      </c>
      <c r="T30" s="97">
        <v>17</v>
      </c>
      <c r="U30" s="97">
        <v>18</v>
      </c>
      <c r="V30" s="97">
        <v>19</v>
      </c>
      <c r="W30" s="98">
        <v>20</v>
      </c>
    </row>
    <row r="31" spans="1:23" ht="16.5" thickBot="1" x14ac:dyDescent="0.3">
      <c r="A31" s="260" t="s">
        <v>423</v>
      </c>
      <c r="B31" s="260"/>
      <c r="C31" s="229" t="s">
        <v>113</v>
      </c>
      <c r="D31" s="234" t="s">
        <v>524</v>
      </c>
      <c r="E31" s="101" t="s">
        <v>509</v>
      </c>
      <c r="F31" s="99" t="s">
        <v>525</v>
      </c>
      <c r="G31" s="100" t="s">
        <v>526</v>
      </c>
      <c r="H31" s="100" t="s">
        <v>527</v>
      </c>
      <c r="I31" s="100" t="s">
        <v>528</v>
      </c>
      <c r="J31" s="100" t="s">
        <v>529</v>
      </c>
      <c r="K31" s="100" t="s">
        <v>530</v>
      </c>
      <c r="L31" s="100" t="s">
        <v>531</v>
      </c>
      <c r="M31" s="100" t="s">
        <v>532</v>
      </c>
      <c r="N31" s="100" t="s">
        <v>533</v>
      </c>
      <c r="O31" s="100" t="s">
        <v>534</v>
      </c>
      <c r="P31" s="100" t="s">
        <v>526</v>
      </c>
      <c r="Q31" s="100" t="s">
        <v>527</v>
      </c>
      <c r="R31" s="100" t="s">
        <v>528</v>
      </c>
      <c r="S31" s="100" t="s">
        <v>529</v>
      </c>
      <c r="T31" s="100" t="s">
        <v>530</v>
      </c>
      <c r="U31" s="100" t="s">
        <v>531</v>
      </c>
      <c r="V31" s="100" t="s">
        <v>532</v>
      </c>
      <c r="W31" s="101" t="s">
        <v>533</v>
      </c>
    </row>
    <row r="32" spans="1:23" ht="12" thickBot="1" x14ac:dyDescent="0.25">
      <c r="C32" s="230"/>
      <c r="D32" s="235"/>
      <c r="E32" s="103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3"/>
    </row>
    <row r="33" spans="1:24" ht="14.25" thickTop="1" thickBot="1" x14ac:dyDescent="0.25">
      <c r="A33" s="261" t="s">
        <v>424</v>
      </c>
      <c r="B33" s="262"/>
      <c r="C33" s="231"/>
      <c r="D33" s="236"/>
      <c r="E33" s="103"/>
      <c r="F33" s="104"/>
      <c r="G33" s="102"/>
      <c r="H33" s="104"/>
      <c r="I33" s="102"/>
      <c r="J33" s="104"/>
      <c r="K33" s="104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3"/>
    </row>
    <row r="34" spans="1:24" ht="12" thickTop="1" x14ac:dyDescent="0.2">
      <c r="B34" s="105"/>
      <c r="C34" s="231"/>
      <c r="D34" s="236"/>
      <c r="E34" s="103"/>
      <c r="F34" s="104"/>
      <c r="G34" s="102"/>
      <c r="H34" s="104"/>
      <c r="I34" s="102"/>
      <c r="J34" s="104"/>
      <c r="K34" s="104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3"/>
    </row>
    <row r="35" spans="1:24" ht="12.75" x14ac:dyDescent="0.2">
      <c r="A35" s="106" t="s">
        <v>425</v>
      </c>
      <c r="B35" s="107" t="s">
        <v>425</v>
      </c>
      <c r="C35" s="108">
        <f>SUM(D35:W35)</f>
        <v>151059110</v>
      </c>
      <c r="D35" s="237">
        <v>133844210</v>
      </c>
      <c r="E35" s="238">
        <v>17214900</v>
      </c>
      <c r="F35" s="233"/>
      <c r="G35" s="109"/>
      <c r="H35" s="110"/>
      <c r="I35" s="109"/>
      <c r="J35" s="110"/>
      <c r="K35" s="110"/>
      <c r="L35" s="110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11"/>
      <c r="X35" s="112"/>
    </row>
    <row r="36" spans="1:24" ht="12.75" x14ac:dyDescent="0.2">
      <c r="A36" s="113"/>
      <c r="B36" s="107"/>
      <c r="C36" s="114"/>
      <c r="D36" s="115"/>
      <c r="E36" s="124"/>
      <c r="F36" s="117"/>
      <c r="G36" s="118"/>
      <c r="H36" s="117"/>
      <c r="I36" s="118"/>
      <c r="J36" s="117"/>
      <c r="K36" s="117"/>
      <c r="L36" s="117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90"/>
    </row>
    <row r="37" spans="1:24" ht="12.75" x14ac:dyDescent="0.2">
      <c r="A37" s="106" t="s">
        <v>426</v>
      </c>
      <c r="B37" s="107" t="s">
        <v>427</v>
      </c>
      <c r="C37" s="108">
        <f>SUM(D37:W37)</f>
        <v>80386477.666666672</v>
      </c>
      <c r="D37" s="119">
        <v>71227059.666666672</v>
      </c>
      <c r="E37" s="239">
        <v>9159418</v>
      </c>
      <c r="F37" s="117"/>
      <c r="G37" s="118"/>
      <c r="H37" s="117"/>
      <c r="I37" s="118"/>
      <c r="J37" s="117"/>
      <c r="K37" s="117"/>
      <c r="L37" s="117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90"/>
    </row>
    <row r="38" spans="1:24" x14ac:dyDescent="0.2">
      <c r="B38" s="105"/>
      <c r="C38" s="231"/>
      <c r="D38" s="236"/>
      <c r="E38" s="103"/>
      <c r="F38" s="104"/>
      <c r="G38" s="102"/>
      <c r="H38" s="104"/>
      <c r="I38" s="102"/>
      <c r="J38" s="104"/>
      <c r="K38" s="104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3"/>
    </row>
    <row r="39" spans="1:24" x14ac:dyDescent="0.2">
      <c r="B39" s="105"/>
      <c r="C39" s="231"/>
      <c r="D39" s="236"/>
      <c r="E39" s="103"/>
      <c r="F39" s="104"/>
      <c r="G39" s="102"/>
      <c r="H39" s="104"/>
      <c r="I39" s="102"/>
      <c r="J39" s="104"/>
      <c r="K39" s="104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3"/>
    </row>
    <row r="40" spans="1:24" ht="12.75" x14ac:dyDescent="0.2">
      <c r="A40" s="106" t="s">
        <v>428</v>
      </c>
      <c r="B40" s="120" t="s">
        <v>429</v>
      </c>
      <c r="C40" s="108">
        <f>SUM(D40:W40)</f>
        <v>147616130</v>
      </c>
      <c r="D40" s="121">
        <f>D35</f>
        <v>133844210</v>
      </c>
      <c r="E40" s="238">
        <f>E35*(1-0.2)</f>
        <v>13771920</v>
      </c>
      <c r="F40" s="104"/>
      <c r="G40" s="102"/>
      <c r="H40" s="104"/>
      <c r="I40" s="102"/>
      <c r="J40" s="104"/>
      <c r="K40" s="104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3"/>
    </row>
    <row r="41" spans="1:24" ht="12.75" x14ac:dyDescent="0.2">
      <c r="A41" s="113"/>
      <c r="B41" s="107"/>
      <c r="C41" s="114"/>
      <c r="D41" s="115"/>
      <c r="E41" s="124"/>
      <c r="F41" s="104"/>
      <c r="G41" s="102"/>
      <c r="H41" s="104"/>
      <c r="I41" s="102"/>
      <c r="J41" s="104"/>
      <c r="K41" s="104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3"/>
    </row>
    <row r="42" spans="1:24" ht="12.75" x14ac:dyDescent="0.2">
      <c r="A42" s="106" t="s">
        <v>430</v>
      </c>
      <c r="B42" s="120" t="s">
        <v>431</v>
      </c>
      <c r="C42" s="108">
        <f>SUM(D42:W42)</f>
        <v>145894640</v>
      </c>
      <c r="D42" s="121">
        <f>D35</f>
        <v>133844210</v>
      </c>
      <c r="E42" s="238">
        <f>E35*(1-0.3)</f>
        <v>12050430</v>
      </c>
      <c r="F42" s="104"/>
      <c r="G42" s="102"/>
      <c r="H42" s="104"/>
      <c r="I42" s="102"/>
      <c r="J42" s="104"/>
      <c r="K42" s="104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3"/>
    </row>
    <row r="43" spans="1:24" ht="12.75" x14ac:dyDescent="0.2">
      <c r="A43" s="113"/>
      <c r="B43" s="107"/>
      <c r="C43" s="114"/>
      <c r="D43" s="115"/>
      <c r="E43" s="124"/>
      <c r="F43" s="104"/>
      <c r="G43" s="102"/>
      <c r="H43" s="104"/>
      <c r="I43" s="102"/>
      <c r="J43" s="104"/>
      <c r="K43" s="104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3"/>
    </row>
    <row r="44" spans="1:24" ht="12.75" x14ac:dyDescent="0.2">
      <c r="A44" s="106" t="s">
        <v>432</v>
      </c>
      <c r="B44" s="120" t="s">
        <v>433</v>
      </c>
      <c r="C44" s="108">
        <f>SUM(D44:W44)</f>
        <v>142451660</v>
      </c>
      <c r="D44" s="121">
        <f>D35</f>
        <v>133844210</v>
      </c>
      <c r="E44" s="238">
        <f>E35*(1-0.5)</f>
        <v>8607450</v>
      </c>
      <c r="F44" s="104"/>
      <c r="G44" s="102"/>
      <c r="H44" s="104"/>
      <c r="I44" s="102"/>
      <c r="J44" s="104"/>
      <c r="K44" s="104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3"/>
    </row>
    <row r="45" spans="1:24" ht="12.75" x14ac:dyDescent="0.2">
      <c r="A45" s="113"/>
      <c r="B45" s="107"/>
      <c r="C45" s="114"/>
      <c r="D45" s="115"/>
      <c r="E45" s="124"/>
      <c r="F45" s="104"/>
      <c r="G45" s="102"/>
      <c r="H45" s="104"/>
      <c r="I45" s="102"/>
      <c r="J45" s="104"/>
      <c r="K45" s="104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3"/>
    </row>
    <row r="46" spans="1:24" ht="12.75" x14ac:dyDescent="0.2">
      <c r="A46" s="106" t="s">
        <v>434</v>
      </c>
      <c r="B46" s="122">
        <v>0.33</v>
      </c>
      <c r="C46" s="108">
        <f>SUM(D46:W46)</f>
        <v>145378193</v>
      </c>
      <c r="D46" s="121">
        <f>D35</f>
        <v>133844210</v>
      </c>
      <c r="E46" s="238">
        <f>E35*(1-B46)</f>
        <v>11533982.999999998</v>
      </c>
      <c r="F46" s="104"/>
      <c r="G46" s="102"/>
      <c r="H46" s="104"/>
      <c r="I46" s="102"/>
      <c r="J46" s="104"/>
      <c r="K46" s="104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3"/>
    </row>
    <row r="47" spans="1:24" x14ac:dyDescent="0.2">
      <c r="B47" s="105"/>
      <c r="C47" s="231"/>
      <c r="D47" s="236"/>
      <c r="E47" s="103"/>
      <c r="F47" s="104"/>
      <c r="G47" s="102"/>
      <c r="H47" s="104"/>
      <c r="I47" s="102"/>
      <c r="J47" s="104"/>
      <c r="K47" s="104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3"/>
    </row>
    <row r="48" spans="1:24" x14ac:dyDescent="0.2">
      <c r="B48" s="105"/>
      <c r="C48" s="231"/>
      <c r="D48" s="236"/>
      <c r="E48" s="103"/>
      <c r="F48" s="104"/>
      <c r="G48" s="102"/>
      <c r="H48" s="104"/>
      <c r="I48" s="102"/>
      <c r="J48" s="104"/>
      <c r="K48" s="104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3"/>
    </row>
    <row r="49" spans="1:27" x14ac:dyDescent="0.2">
      <c r="B49" s="105"/>
      <c r="C49" s="231"/>
      <c r="D49" s="236"/>
      <c r="E49" s="103"/>
      <c r="F49" s="104"/>
      <c r="G49" s="102"/>
      <c r="H49" s="104"/>
      <c r="I49" s="102"/>
      <c r="J49" s="104"/>
      <c r="K49" s="104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3"/>
    </row>
    <row r="50" spans="1:27" x14ac:dyDescent="0.2">
      <c r="B50" s="105"/>
      <c r="C50" s="231"/>
      <c r="D50" s="236"/>
      <c r="E50" s="103"/>
      <c r="F50" s="104"/>
      <c r="G50" s="102"/>
      <c r="H50" s="104"/>
      <c r="I50" s="102"/>
      <c r="J50" s="104"/>
      <c r="K50" s="104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3"/>
    </row>
    <row r="51" spans="1:27" x14ac:dyDescent="0.2">
      <c r="B51" s="105"/>
      <c r="C51" s="231"/>
      <c r="D51" s="236"/>
      <c r="E51" s="103"/>
      <c r="F51" s="104"/>
      <c r="G51" s="102"/>
      <c r="H51" s="104"/>
      <c r="I51" s="102"/>
      <c r="J51" s="104"/>
      <c r="K51" s="104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3"/>
    </row>
    <row r="52" spans="1:27" ht="12" thickBot="1" x14ac:dyDescent="0.25">
      <c r="B52" s="105"/>
      <c r="C52" s="231"/>
      <c r="D52" s="236"/>
      <c r="E52" s="103"/>
      <c r="F52" s="104"/>
      <c r="G52" s="102"/>
      <c r="H52" s="104"/>
      <c r="I52" s="102"/>
      <c r="J52" s="104"/>
      <c r="K52" s="104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3"/>
    </row>
    <row r="53" spans="1:27" s="90" customFormat="1" ht="14.25" thickTop="1" thickBot="1" x14ac:dyDescent="0.25">
      <c r="A53" s="261" t="s">
        <v>435</v>
      </c>
      <c r="B53" s="262"/>
      <c r="C53" s="114"/>
      <c r="D53" s="115"/>
      <c r="E53" s="124"/>
      <c r="F53" s="123"/>
      <c r="G53" s="116"/>
      <c r="H53" s="123"/>
      <c r="I53" s="116"/>
      <c r="J53" s="123"/>
      <c r="K53" s="123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24"/>
    </row>
    <row r="54" spans="1:27" s="90" customFormat="1" ht="13.5" thickTop="1" x14ac:dyDescent="0.2">
      <c r="A54" s="113"/>
      <c r="B54" s="107"/>
      <c r="C54" s="114"/>
      <c r="D54" s="115"/>
      <c r="E54" s="124"/>
      <c r="F54" s="123"/>
      <c r="G54" s="116"/>
      <c r="H54" s="123"/>
      <c r="I54" s="116"/>
      <c r="J54" s="123"/>
      <c r="K54" s="123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24"/>
    </row>
    <row r="55" spans="1:27" s="90" customFormat="1" ht="12.75" x14ac:dyDescent="0.2">
      <c r="A55" s="106" t="s">
        <v>436</v>
      </c>
      <c r="B55" s="107" t="s">
        <v>437</v>
      </c>
      <c r="C55" s="108">
        <f>SUM(D55:W55)</f>
        <v>24668</v>
      </c>
      <c r="D55" s="119">
        <v>22592</v>
      </c>
      <c r="E55" s="240">
        <v>2076</v>
      </c>
      <c r="F55" s="233"/>
      <c r="G55" s="109"/>
      <c r="H55" s="110"/>
      <c r="I55" s="109"/>
      <c r="J55" s="110"/>
      <c r="K55" s="110"/>
      <c r="L55" s="110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11"/>
      <c r="X55" s="112"/>
    </row>
    <row r="56" spans="1:27" s="90" customFormat="1" ht="12.75" x14ac:dyDescent="0.2">
      <c r="A56" s="113"/>
      <c r="B56" s="107"/>
      <c r="C56" s="114"/>
      <c r="D56" s="115"/>
      <c r="E56" s="124"/>
      <c r="F56" s="123"/>
      <c r="G56" s="116"/>
      <c r="H56" s="123"/>
      <c r="I56" s="116"/>
      <c r="J56" s="123"/>
      <c r="K56" s="123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2"/>
    </row>
    <row r="57" spans="1:27" s="90" customFormat="1" ht="12.75" x14ac:dyDescent="0.2">
      <c r="A57" s="106" t="s">
        <v>412</v>
      </c>
      <c r="B57" s="107" t="s">
        <v>438</v>
      </c>
      <c r="C57" s="108">
        <f>SUM(D57:W57)</f>
        <v>94573</v>
      </c>
      <c r="D57" s="119">
        <v>84442</v>
      </c>
      <c r="E57" s="240">
        <v>10131</v>
      </c>
      <c r="F57" s="233"/>
      <c r="G57" s="109"/>
      <c r="H57" s="110"/>
      <c r="I57" s="109"/>
      <c r="J57" s="110"/>
      <c r="K57" s="110"/>
      <c r="L57" s="110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11"/>
      <c r="X57" s="112"/>
    </row>
    <row r="58" spans="1:27" s="90" customFormat="1" ht="12.75" x14ac:dyDescent="0.2">
      <c r="A58" s="113"/>
      <c r="B58" s="107"/>
      <c r="C58" s="114"/>
      <c r="D58" s="115"/>
      <c r="E58" s="124"/>
      <c r="F58" s="123"/>
      <c r="G58" s="116"/>
      <c r="H58" s="123"/>
      <c r="I58" s="116"/>
      <c r="J58" s="123"/>
      <c r="K58" s="123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2"/>
    </row>
    <row r="59" spans="1:27" s="90" customFormat="1" ht="12.75" x14ac:dyDescent="0.2">
      <c r="A59" s="106" t="s">
        <v>414</v>
      </c>
      <c r="B59" s="120" t="s">
        <v>439</v>
      </c>
      <c r="C59" s="108">
        <f>SUM(D59:W59)</f>
        <v>262423</v>
      </c>
      <c r="D59" s="121">
        <v>234741</v>
      </c>
      <c r="E59" s="238">
        <v>27682</v>
      </c>
      <c r="F59" s="233"/>
      <c r="G59" s="109"/>
      <c r="H59" s="110"/>
      <c r="I59" s="109"/>
      <c r="J59" s="110"/>
      <c r="K59" s="110"/>
      <c r="L59" s="110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11"/>
      <c r="X59" s="112"/>
    </row>
    <row r="60" spans="1:27" s="90" customFormat="1" ht="12.75" x14ac:dyDescent="0.2">
      <c r="A60" s="113"/>
      <c r="B60" s="107"/>
      <c r="C60" s="114"/>
      <c r="D60" s="115"/>
      <c r="E60" s="124"/>
      <c r="F60" s="123"/>
      <c r="G60" s="116"/>
      <c r="H60" s="123"/>
      <c r="I60" s="116"/>
      <c r="J60" s="123"/>
      <c r="K60" s="123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2"/>
    </row>
    <row r="61" spans="1:27" s="90" customFormat="1" ht="12.75" x14ac:dyDescent="0.2">
      <c r="A61" s="106" t="s">
        <v>440</v>
      </c>
      <c r="B61" s="120" t="s">
        <v>441</v>
      </c>
      <c r="C61" s="108">
        <f>SUM(D61:W61)</f>
        <v>157613.66666666666</v>
      </c>
      <c r="D61" s="121">
        <v>146332.66666666666</v>
      </c>
      <c r="E61" s="238">
        <v>11281</v>
      </c>
      <c r="F61" s="233"/>
      <c r="G61" s="109"/>
      <c r="H61" s="110"/>
      <c r="I61" s="109"/>
      <c r="J61" s="110"/>
      <c r="K61" s="110"/>
      <c r="L61" s="110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1"/>
      <c r="X61" s="112"/>
      <c r="Y61" s="125"/>
      <c r="Z61" s="125"/>
      <c r="AA61" s="125"/>
    </row>
    <row r="62" spans="1:27" s="125" customFormat="1" ht="12.75" x14ac:dyDescent="0.2">
      <c r="A62" s="113"/>
      <c r="B62" s="107"/>
      <c r="C62" s="114"/>
      <c r="D62" s="115"/>
      <c r="E62" s="124"/>
      <c r="F62" s="123"/>
      <c r="G62" s="116"/>
      <c r="H62" s="123"/>
      <c r="I62" s="116"/>
      <c r="J62" s="123"/>
      <c r="K62" s="123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2"/>
    </row>
    <row r="63" spans="1:27" s="125" customFormat="1" ht="12.75" x14ac:dyDescent="0.2">
      <c r="A63" s="106" t="s">
        <v>442</v>
      </c>
      <c r="B63" s="120" t="s">
        <v>443</v>
      </c>
      <c r="C63" s="108">
        <f>SUM(D63:W63)</f>
        <v>256886.6</v>
      </c>
      <c r="D63" s="121">
        <f>D59</f>
        <v>234741</v>
      </c>
      <c r="E63" s="238">
        <f>E59*(1-0.2)</f>
        <v>22145.600000000002</v>
      </c>
      <c r="F63" s="233"/>
      <c r="G63" s="109"/>
      <c r="H63" s="110"/>
      <c r="I63" s="109"/>
      <c r="J63" s="110"/>
      <c r="K63" s="110"/>
      <c r="L63" s="110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11"/>
      <c r="X63" s="112"/>
    </row>
    <row r="64" spans="1:27" s="125" customFormat="1" ht="12.75" x14ac:dyDescent="0.2">
      <c r="A64" s="113"/>
      <c r="B64" s="107"/>
      <c r="C64" s="114"/>
      <c r="D64" s="115"/>
      <c r="E64" s="124"/>
      <c r="F64" s="123"/>
      <c r="G64" s="116"/>
      <c r="H64" s="123"/>
      <c r="I64" s="116"/>
      <c r="J64" s="123"/>
      <c r="K64" s="123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2"/>
    </row>
    <row r="65" spans="1:24" s="125" customFormat="1" ht="12.75" x14ac:dyDescent="0.2">
      <c r="A65" s="106" t="s">
        <v>444</v>
      </c>
      <c r="B65" s="120" t="s">
        <v>445</v>
      </c>
      <c r="C65" s="108">
        <f>SUM(D65:W65)</f>
        <v>254118.39999999999</v>
      </c>
      <c r="D65" s="121">
        <f>D59</f>
        <v>234741</v>
      </c>
      <c r="E65" s="238">
        <f>E59*(1-0.3)</f>
        <v>19377.399999999998</v>
      </c>
      <c r="F65" s="233"/>
      <c r="G65" s="109"/>
      <c r="H65" s="110"/>
      <c r="I65" s="109"/>
      <c r="J65" s="110"/>
      <c r="K65" s="110"/>
      <c r="L65" s="110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11"/>
      <c r="X65" s="112"/>
    </row>
    <row r="66" spans="1:24" s="125" customFormat="1" ht="12.75" x14ac:dyDescent="0.2">
      <c r="A66" s="113"/>
      <c r="B66" s="107"/>
      <c r="C66" s="114"/>
      <c r="D66" s="115"/>
      <c r="E66" s="124"/>
      <c r="F66" s="123"/>
      <c r="G66" s="116"/>
      <c r="H66" s="123"/>
      <c r="I66" s="116"/>
      <c r="J66" s="123"/>
      <c r="K66" s="123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2"/>
    </row>
    <row r="67" spans="1:24" s="125" customFormat="1" ht="12.75" x14ac:dyDescent="0.2">
      <c r="A67" s="106" t="s">
        <v>446</v>
      </c>
      <c r="B67" s="120" t="s">
        <v>447</v>
      </c>
      <c r="C67" s="108">
        <f>SUM(D67:W67)</f>
        <v>248582</v>
      </c>
      <c r="D67" s="121">
        <f>D59</f>
        <v>234741</v>
      </c>
      <c r="E67" s="238">
        <f>E59*(1-0.5)</f>
        <v>13841</v>
      </c>
      <c r="F67" s="233"/>
      <c r="G67" s="109"/>
      <c r="H67" s="110"/>
      <c r="I67" s="109"/>
      <c r="J67" s="110"/>
      <c r="K67" s="110"/>
      <c r="L67" s="110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11"/>
      <c r="X67" s="112"/>
    </row>
    <row r="68" spans="1:24" s="125" customFormat="1" ht="12.75" x14ac:dyDescent="0.2">
      <c r="A68" s="113"/>
      <c r="B68" s="107"/>
      <c r="C68" s="114"/>
      <c r="D68" s="115"/>
      <c r="E68" s="124"/>
      <c r="F68" s="123"/>
      <c r="G68" s="116"/>
      <c r="H68" s="123"/>
      <c r="I68" s="116"/>
      <c r="J68" s="123"/>
      <c r="K68" s="123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2"/>
    </row>
    <row r="69" spans="1:24" s="125" customFormat="1" ht="12.75" x14ac:dyDescent="0.2">
      <c r="A69" s="106" t="s">
        <v>448</v>
      </c>
      <c r="B69" s="122">
        <v>0.33</v>
      </c>
      <c r="C69" s="108">
        <f>SUM(D69:W69)</f>
        <v>253287.94</v>
      </c>
      <c r="D69" s="121">
        <f>D59</f>
        <v>234741</v>
      </c>
      <c r="E69" s="238">
        <f>E59*(1-B69)</f>
        <v>18546.939999999999</v>
      </c>
      <c r="F69" s="233"/>
      <c r="G69" s="109"/>
      <c r="H69" s="110"/>
      <c r="I69" s="109"/>
      <c r="J69" s="110"/>
      <c r="K69" s="110"/>
      <c r="L69" s="110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11"/>
      <c r="X69" s="112"/>
    </row>
    <row r="70" spans="1:24" x14ac:dyDescent="0.2">
      <c r="D70" s="241"/>
      <c r="E70" s="242"/>
    </row>
    <row r="71" spans="1:24" ht="12" thickBot="1" x14ac:dyDescent="0.25">
      <c r="D71" s="241"/>
      <c r="E71" s="242"/>
    </row>
    <row r="72" spans="1:24" ht="14.25" thickTop="1" thickBot="1" x14ac:dyDescent="0.25">
      <c r="A72" s="261" t="s">
        <v>449</v>
      </c>
      <c r="B72" s="262"/>
      <c r="C72" s="114"/>
      <c r="D72" s="115"/>
      <c r="E72" s="124"/>
    </row>
    <row r="73" spans="1:24" ht="13.5" thickTop="1" x14ac:dyDescent="0.2">
      <c r="A73" s="113"/>
      <c r="B73" s="107"/>
      <c r="C73" s="114"/>
      <c r="D73" s="115"/>
      <c r="E73" s="124"/>
    </row>
    <row r="74" spans="1:24" ht="12.75" x14ac:dyDescent="0.2">
      <c r="A74" s="106" t="s">
        <v>436</v>
      </c>
      <c r="B74" s="107" t="s">
        <v>437</v>
      </c>
      <c r="C74" s="108">
        <f>SUM(D74:W74)</f>
        <v>5644</v>
      </c>
      <c r="D74" s="119">
        <v>2159</v>
      </c>
      <c r="E74" s="240">
        <v>3485</v>
      </c>
    </row>
    <row r="75" spans="1:24" ht="12.75" x14ac:dyDescent="0.2">
      <c r="A75" s="113"/>
      <c r="B75" s="107"/>
      <c r="C75" s="114"/>
      <c r="D75" s="115"/>
      <c r="E75" s="124"/>
    </row>
    <row r="76" spans="1:24" ht="13.5" thickBot="1" x14ac:dyDescent="0.25">
      <c r="A76" s="106" t="s">
        <v>414</v>
      </c>
      <c r="B76" s="120" t="s">
        <v>439</v>
      </c>
      <c r="C76" s="108">
        <f>SUM(D76:W76)</f>
        <v>54547</v>
      </c>
      <c r="D76" s="243">
        <v>15430</v>
      </c>
      <c r="E76" s="244">
        <v>39117</v>
      </c>
    </row>
  </sheetData>
  <mergeCells count="18">
    <mergeCell ref="A15:B15"/>
    <mergeCell ref="A1:F1"/>
    <mergeCell ref="A2:E2"/>
    <mergeCell ref="A3:E3"/>
    <mergeCell ref="A4:E4"/>
    <mergeCell ref="A14:B14"/>
    <mergeCell ref="A72:B72"/>
    <mergeCell ref="A17:B17"/>
    <mergeCell ref="A18:B18"/>
    <mergeCell ref="A19:B19"/>
    <mergeCell ref="A20:B20"/>
    <mergeCell ref="A24:B24"/>
    <mergeCell ref="A25:B25"/>
    <mergeCell ref="A26:B26"/>
    <mergeCell ref="A27:B27"/>
    <mergeCell ref="A31:B31"/>
    <mergeCell ref="A33:B33"/>
    <mergeCell ref="A53:B53"/>
  </mergeCells>
  <pageMargins left="0.39370078740157483" right="0.39370078740157483" top="0.39370078740157483" bottom="0.39370078740157483" header="0.51181102362204722" footer="0.51181102362204722"/>
  <pageSetup scale="6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ADDE-5ED4-472F-BCD3-4FBDDECF56C3}">
  <sheetPr codeName="Sheet25">
    <tabColor theme="4" tint="0.59999389629810485"/>
  </sheetPr>
  <dimension ref="A1:X110"/>
  <sheetViews>
    <sheetView topLeftCell="A13" workbookViewId="0">
      <selection activeCell="M42" sqref="M42"/>
    </sheetView>
  </sheetViews>
  <sheetFormatPr defaultColWidth="7.5703125" defaultRowHeight="11.25" x14ac:dyDescent="0.2"/>
  <cols>
    <col min="1" max="1" width="31.5703125" style="168" customWidth="1"/>
    <col min="2" max="2" width="13.140625" style="129" customWidth="1"/>
    <col min="3" max="3" width="10.7109375" style="133" customWidth="1"/>
    <col min="4" max="4" width="11.42578125" style="132" customWidth="1"/>
    <col min="5" max="5" width="8" style="132" bestFit="1" customWidth="1"/>
    <col min="6" max="6" width="8.28515625" style="132" hidden="1" customWidth="1"/>
    <col min="7" max="7" width="8.5703125" style="132" hidden="1" customWidth="1"/>
    <col min="8" max="8" width="12.5703125" style="132" hidden="1" customWidth="1"/>
    <col min="9" max="9" width="10.7109375" style="132" hidden="1" customWidth="1"/>
    <col min="10" max="10" width="7" style="132" hidden="1" customWidth="1"/>
    <col min="11" max="11" width="9.28515625" style="132" hidden="1" customWidth="1"/>
    <col min="12" max="12" width="11" style="132" hidden="1" customWidth="1"/>
    <col min="13" max="13" width="11.28515625" style="132" hidden="1" customWidth="1"/>
    <col min="14" max="14" width="11.28515625" style="1" hidden="1" customWidth="1"/>
    <col min="15" max="15" width="11" style="1" hidden="1" customWidth="1"/>
    <col min="16" max="23" width="10.7109375" style="1" hidden="1" customWidth="1"/>
    <col min="24" max="16384" width="7.5703125" style="1"/>
  </cols>
  <sheetData>
    <row r="1" spans="1:23" ht="96" customHeight="1" x14ac:dyDescent="0.2">
      <c r="A1" s="253"/>
      <c r="B1" s="253"/>
      <c r="C1" s="253"/>
      <c r="D1" s="253"/>
      <c r="E1" s="253"/>
      <c r="F1" s="253"/>
      <c r="G1" s="1"/>
      <c r="H1" s="1"/>
      <c r="I1" s="1"/>
      <c r="J1" s="1"/>
      <c r="K1" s="1"/>
      <c r="L1" s="1"/>
      <c r="M1" s="1"/>
    </row>
    <row r="2" spans="1:23" ht="18.75" customHeight="1" x14ac:dyDescent="0.3">
      <c r="A2" s="265"/>
      <c r="B2" s="265"/>
      <c r="C2" s="265"/>
      <c r="D2" s="265"/>
      <c r="E2" s="265"/>
      <c r="F2" s="1"/>
      <c r="G2" s="1"/>
      <c r="H2" s="1"/>
      <c r="I2" s="1"/>
      <c r="J2" s="1"/>
      <c r="K2" s="1"/>
      <c r="L2" s="1"/>
      <c r="M2" s="1"/>
    </row>
    <row r="3" spans="1:23" ht="43.5" customHeight="1" x14ac:dyDescent="0.25">
      <c r="A3" s="266"/>
      <c r="B3" s="266"/>
      <c r="C3" s="266"/>
      <c r="D3" s="266"/>
      <c r="E3" s="266"/>
      <c r="F3" s="1"/>
      <c r="G3" s="77"/>
      <c r="H3" s="1"/>
      <c r="I3" s="1"/>
      <c r="J3" s="1"/>
      <c r="K3" s="1"/>
      <c r="L3" s="1"/>
      <c r="M3" s="1"/>
    </row>
    <row r="4" spans="1:23" ht="18" x14ac:dyDescent="0.25">
      <c r="A4" s="267" t="s">
        <v>474</v>
      </c>
      <c r="B4" s="267"/>
      <c r="C4" s="267"/>
      <c r="D4" s="267"/>
      <c r="E4" s="267"/>
      <c r="F4" s="1"/>
      <c r="G4" s="1"/>
      <c r="H4" s="1"/>
      <c r="I4" s="1"/>
      <c r="J4" s="1"/>
      <c r="K4" s="1"/>
      <c r="L4" s="1"/>
      <c r="M4" s="1"/>
    </row>
    <row r="5" spans="1:23" ht="21" customHeight="1" x14ac:dyDescent="0.3">
      <c r="A5" s="78" t="s">
        <v>535</v>
      </c>
      <c r="B5" s="79"/>
      <c r="C5" s="126"/>
      <c r="D5" s="126"/>
      <c r="E5" s="80"/>
      <c r="F5" s="1"/>
      <c r="G5" s="1"/>
      <c r="H5" s="1"/>
      <c r="I5" s="1"/>
      <c r="J5" s="1"/>
      <c r="K5" s="1"/>
      <c r="L5" s="1"/>
      <c r="M5" s="1"/>
    </row>
    <row r="6" spans="1:23" ht="6" customHeight="1" x14ac:dyDescent="0.2">
      <c r="A6" s="8"/>
      <c r="B6" s="8"/>
      <c r="C6" s="127"/>
      <c r="D6" s="127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3" ht="15" x14ac:dyDescent="0.2">
      <c r="A7" s="128"/>
      <c r="C7" s="130"/>
      <c r="D7" s="131"/>
      <c r="E7" s="131"/>
      <c r="F7" s="131"/>
      <c r="G7" s="131"/>
    </row>
    <row r="8" spans="1:23" x14ac:dyDescent="0.2">
      <c r="A8" s="83"/>
    </row>
    <row r="9" spans="1:23" x14ac:dyDescent="0.2">
      <c r="A9" s="83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1:23" ht="12.75" x14ac:dyDescent="0.2">
      <c r="A10" s="52"/>
      <c r="C10" s="135"/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1:23" x14ac:dyDescent="0.2">
      <c r="A11" s="1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1:23" ht="24.6" customHeight="1" x14ac:dyDescent="0.2">
      <c r="A12" s="52"/>
      <c r="B12" s="52"/>
      <c r="C12" s="52"/>
      <c r="D12" s="134"/>
      <c r="E12" s="134"/>
      <c r="F12" s="134"/>
      <c r="G12" s="134"/>
      <c r="H12" s="134"/>
      <c r="I12" s="134"/>
      <c r="J12" s="134"/>
      <c r="K12" s="134"/>
      <c r="L12" s="134"/>
      <c r="M12" s="134"/>
    </row>
    <row r="14" spans="1:23" s="136" customFormat="1" ht="12.75" x14ac:dyDescent="0.2">
      <c r="A14" s="12"/>
      <c r="C14" s="137"/>
      <c r="D14" s="138">
        <v>1</v>
      </c>
      <c r="E14" s="138">
        <v>2</v>
      </c>
      <c r="F14" s="138">
        <v>3</v>
      </c>
      <c r="G14" s="138">
        <v>4</v>
      </c>
      <c r="H14" s="138">
        <v>5</v>
      </c>
      <c r="I14" s="138">
        <v>6</v>
      </c>
      <c r="J14" s="138">
        <v>7</v>
      </c>
      <c r="K14" s="138">
        <v>8</v>
      </c>
      <c r="L14" s="138">
        <v>9</v>
      </c>
      <c r="M14" s="138">
        <v>10</v>
      </c>
      <c r="N14" s="138">
        <v>11</v>
      </c>
      <c r="O14" s="138">
        <v>12</v>
      </c>
      <c r="P14" s="138">
        <v>13</v>
      </c>
      <c r="Q14" s="138">
        <v>14</v>
      </c>
      <c r="R14" s="138">
        <v>15</v>
      </c>
      <c r="S14" s="138">
        <v>16</v>
      </c>
      <c r="T14" s="138">
        <v>17</v>
      </c>
      <c r="U14" s="138">
        <v>18</v>
      </c>
      <c r="V14" s="138">
        <v>19</v>
      </c>
      <c r="W14" s="138">
        <v>20</v>
      </c>
    </row>
    <row r="15" spans="1:23" s="55" customFormat="1" ht="25.5" x14ac:dyDescent="0.2">
      <c r="A15" s="34" t="s">
        <v>450</v>
      </c>
      <c r="B15" s="34" t="s">
        <v>451</v>
      </c>
      <c r="C15" s="139" t="s">
        <v>113</v>
      </c>
      <c r="D15" s="140" t="s">
        <v>524</v>
      </c>
      <c r="E15" s="140" t="s">
        <v>509</v>
      </c>
      <c r="F15" s="140" t="s">
        <v>525</v>
      </c>
      <c r="G15" s="140" t="s">
        <v>526</v>
      </c>
      <c r="H15" s="140" t="s">
        <v>527</v>
      </c>
      <c r="I15" s="140" t="s">
        <v>528</v>
      </c>
      <c r="J15" s="140" t="s">
        <v>529</v>
      </c>
      <c r="K15" s="140" t="s">
        <v>530</v>
      </c>
      <c r="L15" s="140" t="s">
        <v>531</v>
      </c>
      <c r="M15" s="140" t="s">
        <v>532</v>
      </c>
      <c r="N15" s="140" t="s">
        <v>533</v>
      </c>
      <c r="O15" s="140" t="s">
        <v>534</v>
      </c>
      <c r="P15" s="140" t="s">
        <v>526</v>
      </c>
      <c r="Q15" s="140" t="s">
        <v>527</v>
      </c>
      <c r="R15" s="140" t="s">
        <v>528</v>
      </c>
      <c r="S15" s="140" t="s">
        <v>529</v>
      </c>
      <c r="T15" s="140" t="s">
        <v>530</v>
      </c>
      <c r="U15" s="140" t="s">
        <v>531</v>
      </c>
      <c r="V15" s="140" t="s">
        <v>532</v>
      </c>
      <c r="W15" s="141" t="s">
        <v>533</v>
      </c>
    </row>
    <row r="17" spans="1:23" s="43" customFormat="1" ht="12.75" x14ac:dyDescent="0.2">
      <c r="A17" s="142" t="s">
        <v>452</v>
      </c>
      <c r="B17" s="143"/>
      <c r="C17" s="144"/>
      <c r="D17" s="145"/>
      <c r="E17" s="145"/>
      <c r="F17" s="145"/>
      <c r="G17" s="145"/>
      <c r="H17" s="145"/>
      <c r="I17" s="145"/>
      <c r="J17" s="145"/>
      <c r="K17" s="145"/>
      <c r="L17" s="145"/>
      <c r="M17" s="146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pans="1:23" s="43" customFormat="1" ht="12.75" x14ac:dyDescent="0.2">
      <c r="A18" s="148"/>
      <c r="B18" s="149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6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spans="1:23" s="43" customFormat="1" ht="12.75" x14ac:dyDescent="0.2">
      <c r="A19" s="148" t="s">
        <v>453</v>
      </c>
      <c r="B19" s="149" t="s">
        <v>437</v>
      </c>
      <c r="C19" s="150">
        <f>IF(+SUM(D19:W19)=0,"-",+SUM(D19:W19))</f>
        <v>1</v>
      </c>
      <c r="D19" s="151">
        <f>IF(ISERROR('I8 Demand Data (20%)'!D55/'I8 Demand Data (20%)'!$C55),"0",('I8 Demand Data (20%)'!D55/'I8 Demand Data (20%)'!$C55))</f>
        <v>0.91584238689800557</v>
      </c>
      <c r="E19" s="151">
        <f>IF(ISERROR('I8 Demand Data (20%)'!E55/'I8 Demand Data (20%)'!$C55),"0",('I8 Demand Data (20%)'!E55/'I8 Demand Data (20%)'!$C55))</f>
        <v>8.4157613101994488E-2</v>
      </c>
      <c r="F19" s="145"/>
      <c r="G19" s="145"/>
      <c r="H19" s="145"/>
      <c r="I19" s="145"/>
      <c r="J19" s="145"/>
      <c r="K19" s="145"/>
      <c r="L19" s="145"/>
      <c r="M19" s="146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spans="1:23" s="43" customFormat="1" ht="12.75" x14ac:dyDescent="0.2">
      <c r="A20" s="148"/>
      <c r="B20" s="149"/>
      <c r="C20" s="152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</row>
    <row r="21" spans="1:23" s="43" customFormat="1" ht="12.75" x14ac:dyDescent="0.2">
      <c r="A21" s="148" t="s">
        <v>454</v>
      </c>
      <c r="B21" s="149" t="s">
        <v>438</v>
      </c>
      <c r="C21" s="150">
        <f>IF(+SUM(D21:W21)=0,"-",+SUM(D21:W21))</f>
        <v>1</v>
      </c>
      <c r="D21" s="151">
        <f>IF(ISERROR('I8 Demand Data (20%)'!D57/'I8 Demand Data (20%)'!$C57),"0",('I8 Demand Data (20%)'!D57/'I8 Demand Data (20%)'!$C57))</f>
        <v>0.89287640235585208</v>
      </c>
      <c r="E21" s="151">
        <f>IF(ISERROR('I8 Demand Data (20%)'!E57/'I8 Demand Data (20%)'!$C57),"0",('I8 Demand Data (20%)'!E57/'I8 Demand Data (20%)'!$C57))</f>
        <v>0.1071235976441479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spans="1:23" s="43" customFormat="1" ht="12.75" x14ac:dyDescent="0.2">
      <c r="A22" s="148"/>
      <c r="B22" s="149"/>
      <c r="C22" s="152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</row>
    <row r="23" spans="1:23" s="43" customFormat="1" ht="12.75" x14ac:dyDescent="0.2">
      <c r="A23" s="148" t="s">
        <v>455</v>
      </c>
      <c r="B23" s="149" t="s">
        <v>439</v>
      </c>
      <c r="C23" s="150">
        <f>IF(+SUM(D23:W23)=0,"-",+SUM(D23:W23))</f>
        <v>1</v>
      </c>
      <c r="D23" s="151">
        <f>IF(ISERROR('I8 Demand Data (20%)'!D59/'I8 Demand Data (20%)'!$C59),"0",('I8 Demand Data (20%)'!D59/'I8 Demand Data (20%)'!$C59))</f>
        <v>0.89451381929175411</v>
      </c>
      <c r="E23" s="151">
        <f>IF(ISERROR('I8 Demand Data (20%)'!E59/'I8 Demand Data (20%)'!$C59),"0",('I8 Demand Data (20%)'!E59/'I8 Demand Data (20%)'!$C59))</f>
        <v>0.10548618070824585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spans="1:23" s="43" customFormat="1" ht="12.75" x14ac:dyDescent="0.2">
      <c r="A24" s="148"/>
      <c r="B24" s="149"/>
      <c r="C24" s="150"/>
      <c r="D24" s="151"/>
      <c r="E24" s="151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spans="1:23" s="43" customFormat="1" ht="12.75" x14ac:dyDescent="0.2">
      <c r="A25" s="148" t="s">
        <v>440</v>
      </c>
      <c r="B25" s="149" t="s">
        <v>441</v>
      </c>
      <c r="C25" s="150">
        <f>IF(+SUM(D25:W25)=0,"-",+SUM(D25:W25))</f>
        <v>1</v>
      </c>
      <c r="D25" s="151">
        <f>IF(ISERROR('I8 Demand Data (20%)'!D61/'I8 Demand Data (20%)'!$C61),"0",('I8 Demand Data (20%)'!D61/'I8 Demand Data (20%)'!$C61))</f>
        <v>0.92842625745229368</v>
      </c>
      <c r="E25" s="151">
        <f>IF(ISERROR('I8 Demand Data (20%)'!E61/'I8 Demand Data (20%)'!$C61),"0",('I8 Demand Data (20%)'!E61/'I8 Demand Data (20%)'!$C61))</f>
        <v>7.157374254770632E-2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spans="1:23" s="43" customFormat="1" ht="12.75" x14ac:dyDescent="0.2">
      <c r="A26" s="148"/>
      <c r="B26" s="143"/>
      <c r="C26" s="154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spans="1:23" s="43" customFormat="1" ht="12.75" x14ac:dyDescent="0.2">
      <c r="A27" s="148" t="s">
        <v>425</v>
      </c>
      <c r="B27" s="143" t="s">
        <v>425</v>
      </c>
      <c r="C27" s="150">
        <f>IF(+SUM(D27:W27)=0,"-",+SUM(D27:W27))</f>
        <v>1</v>
      </c>
      <c r="D27" s="151">
        <f>IF(ISERROR('I8 Demand Data (20%)'!D35/'I8 Demand Data (20%)'!$C35),"0",('I8 Demand Data (20%)'!D35/'I8 Demand Data (20%)'!$C35))</f>
        <v>0.88603865069773013</v>
      </c>
      <c r="E27" s="151">
        <f>IF(ISERROR('I8 Demand Data (20%)'!E35/'I8 Demand Data (20%)'!$C35),"0",('I8 Demand Data (20%)'!E35/'I8 Demand Data (20%)'!$C35))</f>
        <v>0.11396134930226982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spans="1:23" s="43" customFormat="1" ht="12.75" x14ac:dyDescent="0.2">
      <c r="A28" s="148"/>
      <c r="B28" s="143"/>
      <c r="C28" s="154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spans="1:23" s="43" customFormat="1" ht="12.75" x14ac:dyDescent="0.2">
      <c r="A29" s="148" t="s">
        <v>456</v>
      </c>
      <c r="B29" s="143" t="s">
        <v>443</v>
      </c>
      <c r="C29" s="150">
        <f>IF(+SUM(D29:W29)=0,"-",+SUM(D29:W29))</f>
        <v>0.99999999999999989</v>
      </c>
      <c r="D29" s="151">
        <f>IF(ISERROR('I8 Demand Data (20%)'!D63/'I8 Demand Data (20%)'!$C63),"0",('I8 Demand Data (20%)'!D63/'I8 Demand Data (20%)'!$C63))</f>
        <v>0.91379231147128726</v>
      </c>
      <c r="E29" s="151">
        <f>IF(ISERROR('I8 Demand Data (20%)'!E63/'I8 Demand Data (20%)'!$C63),"0",('I8 Demand Data (20%)'!E63/'I8 Demand Data (20%)'!$C63))</f>
        <v>8.6207688528712675E-2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spans="1:23" s="43" customFormat="1" ht="12.75" x14ac:dyDescent="0.2">
      <c r="A30" s="148"/>
      <c r="B30" s="143"/>
      <c r="C30" s="154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spans="1:23" s="43" customFormat="1" ht="12.75" x14ac:dyDescent="0.2">
      <c r="A31" s="148" t="s">
        <v>457</v>
      </c>
      <c r="B31" s="143" t="s">
        <v>445</v>
      </c>
      <c r="C31" s="150">
        <f>IF(+SUM(D31:W31)=0,"-",+SUM(D31:W31))</f>
        <v>1</v>
      </c>
      <c r="D31" s="151">
        <f>IF(ISERROR('I8 Demand Data (20%)'!D65/'I8 Demand Data (20%)'!$C65),"0",('I8 Demand Data (20%)'!D65/'I8 Demand Data (20%)'!$C65))</f>
        <v>0.92374656852868586</v>
      </c>
      <c r="E31" s="151">
        <f>IF(ISERROR('I8 Demand Data (20%)'!E65/'I8 Demand Data (20%)'!$C65),"0",('I8 Demand Data (20%)'!E65/'I8 Demand Data (20%)'!$C65))</f>
        <v>7.6253431471314151E-2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spans="1:23" s="43" customFormat="1" ht="12.75" x14ac:dyDescent="0.2">
      <c r="A32" s="148"/>
      <c r="B32" s="143"/>
      <c r="C32" s="154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spans="1:24" s="43" customFormat="1" ht="12.75" x14ac:dyDescent="0.2">
      <c r="A33" s="148" t="s">
        <v>458</v>
      </c>
      <c r="B33" s="143" t="s">
        <v>447</v>
      </c>
      <c r="C33" s="150">
        <f>IF(+SUM(D33:W33)=0,"-",+SUM(D33:W33))</f>
        <v>1</v>
      </c>
      <c r="D33" s="151">
        <f>IF(ISERROR('I8 Demand Data (20%)'!D67/'I8 Demand Data (20%)'!$C67),"0",('I8 Demand Data (20%)'!D67/'I8 Demand Data (20%)'!$C67))</f>
        <v>0.9443201840841251</v>
      </c>
      <c r="E33" s="151">
        <f>IF(ISERROR('I8 Demand Data (20%)'!E67/'I8 Demand Data (20%)'!$C67),"0",('I8 Demand Data (20%)'!E67/'I8 Demand Data (20%)'!$C67))</f>
        <v>5.5679815915874842E-2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spans="1:24" s="43" customFormat="1" ht="12.75" x14ac:dyDescent="0.2">
      <c r="A34" s="148"/>
      <c r="B34" s="143"/>
      <c r="C34" s="150"/>
      <c r="D34" s="151"/>
      <c r="E34" s="151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spans="1:24" s="43" customFormat="1" ht="12.75" x14ac:dyDescent="0.2">
      <c r="A35" s="148" t="s">
        <v>459</v>
      </c>
      <c r="B35" s="143" t="s">
        <v>429</v>
      </c>
      <c r="C35" s="150">
        <f>IF(+SUM(D35:W35)=0,"-",+SUM(D35:W35))</f>
        <v>1</v>
      </c>
      <c r="D35" s="151">
        <f>IF(ISERROR('I8 Demand Data (20%)'!D40/'I8 Demand Data (20%)'!$C40),"0",('I8 Demand Data (20%)'!D40/'I8 Demand Data (20%)'!$C40))</f>
        <v>0.9067045044467702</v>
      </c>
      <c r="E35" s="151">
        <f>IF(ISERROR('I8 Demand Data (20%)'!E40/'I8 Demand Data (20%)'!$C40),"0",('I8 Demand Data (20%)'!E40/'I8 Demand Data (20%)'!$C40))</f>
        <v>9.3295495553229857E-2</v>
      </c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spans="1:24" s="43" customFormat="1" ht="12.75" x14ac:dyDescent="0.2">
      <c r="A36" s="148"/>
      <c r="B36" s="143"/>
      <c r="C36" s="154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spans="1:24" s="43" customFormat="1" ht="12.75" x14ac:dyDescent="0.2">
      <c r="A37" s="148" t="s">
        <v>460</v>
      </c>
      <c r="B37" s="143" t="s">
        <v>431</v>
      </c>
      <c r="C37" s="150">
        <f>IF(+SUM(D37:W37)=0,"-",+SUM(D37:W37))</f>
        <v>1</v>
      </c>
      <c r="D37" s="151">
        <f>IF(ISERROR('I8 Demand Data (20%)'!D42/'I8 Demand Data (20%)'!$C42),"0",('I8 Demand Data (20%)'!D42/'I8 Demand Data (20%)'!$C42))</f>
        <v>0.91740320274960063</v>
      </c>
      <c r="E37" s="151">
        <f>IF(ISERROR('I8 Demand Data (20%)'!E42/'I8 Demand Data (20%)'!$C42),"0",('I8 Demand Data (20%)'!E42/'I8 Demand Data (20%)'!$C42))</f>
        <v>8.2596797250399326E-2</v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spans="1:24" s="43" customFormat="1" ht="12.75" x14ac:dyDescent="0.2">
      <c r="A38" s="148"/>
      <c r="B38" s="143"/>
      <c r="C38" s="154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spans="1:24" s="43" customFormat="1" ht="12.75" x14ac:dyDescent="0.2">
      <c r="A39" s="148" t="s">
        <v>461</v>
      </c>
      <c r="B39" s="143" t="s">
        <v>433</v>
      </c>
      <c r="C39" s="150">
        <f>IF(+SUM(D39:W39)=0,"-",+SUM(D39:W39))</f>
        <v>1</v>
      </c>
      <c r="D39" s="151">
        <f>IF(ISERROR('I8 Demand Data (20%)'!D44/'I8 Demand Data (20%)'!$C44),"0",('I8 Demand Data (20%)'!D44/'I8 Demand Data (20%)'!$C44))</f>
        <v>0.93957634470528462</v>
      </c>
      <c r="E39" s="151">
        <f>IF(ISERROR('I8 Demand Data (20%)'!E44/'I8 Demand Data (20%)'!$C44),"0",('I8 Demand Data (20%)'!E44/'I8 Demand Data (20%)'!$C44))</f>
        <v>6.0423655294715412E-2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spans="1:24" s="43" customFormat="1" ht="12.75" x14ac:dyDescent="0.2">
      <c r="A40" s="148"/>
      <c r="B40" s="143"/>
      <c r="C40" s="154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spans="1:24" s="158" customFormat="1" ht="12.75" x14ac:dyDescent="0.2">
      <c r="A41" s="156" t="s">
        <v>462</v>
      </c>
      <c r="B41" s="156"/>
      <c r="C41" s="157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</row>
    <row r="42" spans="1:24" s="158" customFormat="1" ht="12.75" x14ac:dyDescent="0.2">
      <c r="A42" s="159" t="s">
        <v>463</v>
      </c>
      <c r="B42" s="156" t="s">
        <v>464</v>
      </c>
      <c r="C42" s="157">
        <f t="shared" ref="C42:C48" si="0">IF(+SUM(D42:W42)=0,"-",+SUM(D42:W42))</f>
        <v>1</v>
      </c>
      <c r="D42" s="151">
        <v>0.91379231147128737</v>
      </c>
      <c r="E42" s="151">
        <v>8.6207688528712675E-2</v>
      </c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</row>
    <row r="43" spans="1:24" s="43" customFormat="1" ht="15" customHeight="1" x14ac:dyDescent="0.2">
      <c r="A43" s="148"/>
      <c r="B43" s="149"/>
      <c r="C43" s="160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</row>
    <row r="44" spans="1:24" s="43" customFormat="1" ht="15" customHeight="1" x14ac:dyDescent="0.2">
      <c r="A44" s="148" t="s">
        <v>465</v>
      </c>
      <c r="B44" s="149" t="s">
        <v>466</v>
      </c>
      <c r="C44" s="157">
        <f t="shared" si="0"/>
        <v>1</v>
      </c>
      <c r="D44" s="162">
        <v>1</v>
      </c>
      <c r="E44" s="162">
        <v>0</v>
      </c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</row>
    <row r="45" spans="1:24" s="43" customFormat="1" ht="15" customHeight="1" x14ac:dyDescent="0.2">
      <c r="A45" s="148"/>
      <c r="B45" s="149"/>
      <c r="C45" s="152"/>
      <c r="D45" s="162"/>
      <c r="E45" s="162"/>
      <c r="F45" s="162"/>
      <c r="G45" s="162"/>
      <c r="H45" s="163"/>
      <c r="I45" s="162"/>
      <c r="J45" s="162"/>
      <c r="K45" s="162"/>
      <c r="L45" s="162"/>
      <c r="M45" s="162"/>
      <c r="N45" s="164"/>
      <c r="O45" s="165"/>
      <c r="P45" s="165"/>
      <c r="Q45" s="165"/>
      <c r="R45" s="165"/>
      <c r="S45" s="165"/>
      <c r="T45" s="165"/>
      <c r="U45" s="165"/>
      <c r="V45" s="165"/>
      <c r="W45" s="165"/>
    </row>
    <row r="46" spans="1:24" s="43" customFormat="1" ht="15" customHeight="1" x14ac:dyDescent="0.2">
      <c r="A46" s="148" t="s">
        <v>467</v>
      </c>
      <c r="B46" s="149" t="s">
        <v>468</v>
      </c>
      <c r="C46" s="157">
        <f t="shared" si="0"/>
        <v>1</v>
      </c>
      <c r="D46" s="162">
        <v>0</v>
      </c>
      <c r="E46" s="162">
        <v>1</v>
      </c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</row>
    <row r="47" spans="1:24" s="43" customFormat="1" ht="15" customHeight="1" x14ac:dyDescent="0.2">
      <c r="A47" s="148"/>
      <c r="B47" s="149"/>
      <c r="C47" s="157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</row>
    <row r="48" spans="1:24" s="43" customFormat="1" ht="15" customHeight="1" x14ac:dyDescent="0.2">
      <c r="A48" s="148" t="s">
        <v>467</v>
      </c>
      <c r="B48" s="149" t="s">
        <v>469</v>
      </c>
      <c r="C48" s="157">
        <f t="shared" si="0"/>
        <v>1</v>
      </c>
      <c r="D48" s="162">
        <f>'I8 Demand Data (20%)'!D76/'I8 Demand Data (20%)'!C76</f>
        <v>0.28287531853264158</v>
      </c>
      <c r="E48" s="162">
        <f>'I8 Demand Data (20%)'!E76/'I8 Demand Data (20%)'!C76</f>
        <v>0.71712468146735842</v>
      </c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</row>
    <row r="49" spans="1:23" s="43" customFormat="1" ht="15" customHeight="1" x14ac:dyDescent="0.2">
      <c r="A49" s="148"/>
      <c r="B49" s="149"/>
      <c r="C49" s="152"/>
      <c r="D49" s="162"/>
      <c r="E49" s="162"/>
      <c r="F49" s="167"/>
      <c r="G49" s="163"/>
      <c r="H49" s="162"/>
      <c r="I49" s="163"/>
      <c r="J49" s="162"/>
      <c r="K49" s="162"/>
      <c r="L49" s="162"/>
      <c r="M49" s="162"/>
      <c r="N49" s="164"/>
      <c r="O49" s="165"/>
      <c r="P49" s="165"/>
      <c r="Q49" s="165"/>
      <c r="R49" s="165"/>
      <c r="S49" s="165"/>
      <c r="T49" s="165"/>
      <c r="U49" s="165"/>
      <c r="V49" s="165"/>
      <c r="W49" s="165"/>
    </row>
    <row r="50" spans="1:23" s="43" customFormat="1" ht="15" customHeight="1" x14ac:dyDescent="0.2">
      <c r="A50" s="148" t="s">
        <v>470</v>
      </c>
      <c r="B50" s="149" t="s">
        <v>471</v>
      </c>
      <c r="C50" s="157">
        <f>IF(+SUM(D50:W50)=0,"-",+SUM(D50:W50))</f>
        <v>1</v>
      </c>
      <c r="D50" s="166">
        <v>1</v>
      </c>
      <c r="E50" s="166">
        <v>0</v>
      </c>
      <c r="F50" s="162"/>
      <c r="G50" s="163"/>
      <c r="H50" s="162"/>
      <c r="I50" s="163"/>
      <c r="J50" s="162"/>
      <c r="K50" s="162"/>
      <c r="L50" s="162"/>
      <c r="M50" s="162"/>
      <c r="N50" s="164"/>
      <c r="O50" s="165"/>
      <c r="P50" s="165"/>
      <c r="Q50" s="165"/>
      <c r="R50" s="165"/>
      <c r="S50" s="165"/>
      <c r="T50" s="165"/>
      <c r="U50" s="165"/>
      <c r="V50" s="165"/>
      <c r="W50" s="165"/>
    </row>
    <row r="51" spans="1:23" s="43" customFormat="1" ht="15" customHeight="1" x14ac:dyDescent="0.2">
      <c r="A51" s="148"/>
      <c r="B51" s="143"/>
      <c r="C51" s="154"/>
      <c r="D51" s="162"/>
      <c r="E51" s="163"/>
      <c r="F51" s="162"/>
      <c r="G51" s="163"/>
      <c r="H51" s="162"/>
      <c r="I51" s="163"/>
      <c r="J51" s="163"/>
      <c r="K51" s="163"/>
      <c r="L51" s="163"/>
      <c r="M51" s="162"/>
      <c r="N51" s="164"/>
      <c r="O51" s="165"/>
      <c r="P51" s="165"/>
      <c r="Q51" s="165"/>
      <c r="R51" s="165"/>
      <c r="S51" s="165"/>
      <c r="T51" s="165"/>
      <c r="U51" s="165"/>
      <c r="V51" s="165"/>
      <c r="W51" s="165"/>
    </row>
    <row r="52" spans="1:23" s="43" customFormat="1" ht="15" customHeight="1" x14ac:dyDescent="0.2">
      <c r="A52" s="148" t="s">
        <v>472</v>
      </c>
      <c r="B52" s="143" t="s">
        <v>473</v>
      </c>
      <c r="C52" s="157">
        <f>IF(+SUM(D52:W52)=0,"-",+SUM(D52:W52))</f>
        <v>1</v>
      </c>
      <c r="D52" s="166">
        <f>'O1 Revenue to cost|RR (20%)'!D34/'O1 Revenue to cost|RR (20%)'!C34</f>
        <v>0.94430826932428724</v>
      </c>
      <c r="E52" s="166">
        <f>'O1 Revenue to cost|RR (20%)'!E34/'O1 Revenue to cost|RR (20%)'!C34</f>
        <v>5.5691730675712856E-2</v>
      </c>
      <c r="F52" s="163"/>
      <c r="G52" s="162"/>
      <c r="H52" s="162"/>
      <c r="I52" s="163"/>
      <c r="J52" s="163"/>
      <c r="K52" s="163"/>
      <c r="L52" s="163"/>
      <c r="M52" s="162"/>
      <c r="N52" s="164"/>
      <c r="O52" s="165"/>
      <c r="P52" s="165"/>
      <c r="Q52" s="165"/>
      <c r="R52" s="165"/>
      <c r="S52" s="165"/>
      <c r="T52" s="165"/>
      <c r="U52" s="165"/>
      <c r="V52" s="165"/>
      <c r="W52" s="165"/>
    </row>
    <row r="53" spans="1:23" s="43" customFormat="1" ht="15" customHeight="1" x14ac:dyDescent="0.2">
      <c r="A53" s="148"/>
      <c r="B53" s="143"/>
      <c r="C53" s="154"/>
      <c r="D53" s="163"/>
      <c r="E53" s="163"/>
      <c r="F53" s="163"/>
      <c r="G53" s="162"/>
      <c r="H53" s="162"/>
      <c r="I53" s="163"/>
      <c r="J53" s="163"/>
      <c r="K53" s="163"/>
      <c r="L53" s="163"/>
      <c r="M53" s="162"/>
      <c r="N53" s="164"/>
      <c r="O53" s="165"/>
      <c r="P53" s="165"/>
      <c r="Q53" s="165"/>
      <c r="R53" s="165"/>
      <c r="S53" s="165"/>
      <c r="T53" s="165"/>
      <c r="U53" s="165"/>
      <c r="V53" s="165"/>
      <c r="W53" s="165"/>
    </row>
    <row r="54" spans="1:23" s="43" customFormat="1" ht="15" customHeight="1" x14ac:dyDescent="0.2">
      <c r="A54" s="148"/>
      <c r="B54" s="143"/>
      <c r="C54" s="154"/>
      <c r="D54" s="163"/>
      <c r="E54" s="163"/>
      <c r="F54" s="163"/>
      <c r="G54" s="162"/>
      <c r="H54" s="162"/>
      <c r="I54" s="162"/>
      <c r="J54" s="163"/>
      <c r="K54" s="163"/>
      <c r="L54" s="163"/>
      <c r="M54" s="162"/>
      <c r="N54" s="164"/>
      <c r="O54" s="165"/>
      <c r="P54" s="165"/>
      <c r="Q54" s="165"/>
      <c r="R54" s="165"/>
      <c r="S54" s="165"/>
      <c r="T54" s="165"/>
      <c r="U54" s="165"/>
      <c r="V54" s="165"/>
      <c r="W54" s="165"/>
    </row>
    <row r="55" spans="1:23" s="43" customFormat="1" ht="15" customHeight="1" x14ac:dyDescent="0.2">
      <c r="A55" s="148"/>
      <c r="B55" s="143"/>
      <c r="C55" s="154"/>
      <c r="D55" s="163"/>
      <c r="E55" s="162"/>
      <c r="F55" s="163"/>
      <c r="G55" s="162"/>
      <c r="H55" s="162"/>
      <c r="I55" s="162"/>
      <c r="J55" s="163"/>
      <c r="K55" s="163"/>
      <c r="L55" s="163"/>
      <c r="M55" s="162"/>
      <c r="N55" s="164"/>
      <c r="O55" s="165"/>
      <c r="P55" s="165"/>
      <c r="Q55" s="165"/>
      <c r="R55" s="165"/>
      <c r="S55" s="165"/>
      <c r="T55" s="165"/>
      <c r="U55" s="165"/>
      <c r="V55" s="165"/>
      <c r="W55" s="165"/>
    </row>
    <row r="56" spans="1:23" s="43" customFormat="1" ht="15" customHeight="1" x14ac:dyDescent="0.2">
      <c r="A56" s="148"/>
      <c r="B56" s="143"/>
      <c r="C56" s="154"/>
      <c r="D56" s="163"/>
      <c r="E56" s="162"/>
      <c r="F56" s="163"/>
      <c r="G56" s="162"/>
      <c r="H56" s="167"/>
      <c r="I56" s="162"/>
      <c r="J56" s="162"/>
      <c r="K56" s="162"/>
      <c r="L56" s="162"/>
      <c r="M56" s="162"/>
      <c r="N56" s="164"/>
      <c r="O56" s="165"/>
      <c r="P56" s="165"/>
      <c r="Q56" s="165"/>
      <c r="R56" s="165"/>
      <c r="S56" s="165"/>
      <c r="T56" s="165"/>
      <c r="U56" s="165"/>
      <c r="V56" s="165"/>
      <c r="W56" s="165"/>
    </row>
    <row r="57" spans="1:23" s="43" customFormat="1" ht="15" customHeight="1" x14ac:dyDescent="0.2">
      <c r="A57" s="148"/>
      <c r="B57" s="143"/>
      <c r="C57" s="154"/>
      <c r="D57" s="162"/>
      <c r="E57" s="162"/>
      <c r="F57" s="163"/>
      <c r="G57" s="162"/>
      <c r="H57" s="162"/>
      <c r="I57" s="162"/>
      <c r="J57" s="162"/>
      <c r="K57" s="162"/>
      <c r="L57" s="162"/>
      <c r="M57" s="162"/>
      <c r="N57" s="164"/>
      <c r="O57" s="165"/>
      <c r="P57" s="165"/>
      <c r="Q57" s="165"/>
      <c r="R57" s="165"/>
      <c r="S57" s="165"/>
      <c r="T57" s="165"/>
      <c r="U57" s="165"/>
      <c r="V57" s="165"/>
      <c r="W57" s="165"/>
    </row>
    <row r="58" spans="1:23" s="43" customFormat="1" ht="15" customHeight="1" x14ac:dyDescent="0.2">
      <c r="A58" s="148"/>
      <c r="B58" s="143"/>
      <c r="C58" s="154"/>
      <c r="D58" s="162"/>
      <c r="E58" s="162"/>
      <c r="F58" s="162"/>
      <c r="G58" s="162"/>
      <c r="H58" s="162"/>
      <c r="I58" s="162"/>
      <c r="J58" s="162"/>
      <c r="K58" s="162"/>
      <c r="L58" s="162"/>
      <c r="M58" s="167"/>
      <c r="N58" s="165"/>
      <c r="O58" s="165"/>
      <c r="P58" s="165"/>
      <c r="Q58" s="165"/>
      <c r="R58" s="165"/>
      <c r="S58" s="165"/>
      <c r="T58" s="165"/>
      <c r="U58" s="165"/>
      <c r="V58" s="165"/>
      <c r="W58" s="165"/>
    </row>
    <row r="59" spans="1:23" s="43" customFormat="1" ht="15" customHeight="1" x14ac:dyDescent="0.2">
      <c r="A59" s="148"/>
      <c r="B59" s="143"/>
      <c r="C59" s="154"/>
      <c r="D59" s="162"/>
      <c r="E59" s="162"/>
      <c r="F59" s="162"/>
      <c r="G59" s="162"/>
      <c r="H59" s="162"/>
      <c r="I59" s="162"/>
      <c r="J59" s="162"/>
      <c r="K59" s="162"/>
      <c r="L59" s="162"/>
      <c r="M59" s="167"/>
      <c r="N59" s="165"/>
      <c r="O59" s="165"/>
      <c r="P59" s="165"/>
      <c r="Q59" s="165"/>
      <c r="R59" s="165"/>
      <c r="S59" s="165"/>
      <c r="T59" s="165"/>
      <c r="U59" s="165"/>
      <c r="V59" s="165"/>
      <c r="W59" s="165"/>
    </row>
    <row r="60" spans="1:23" s="43" customFormat="1" ht="15" customHeight="1" x14ac:dyDescent="0.2">
      <c r="A60" s="148"/>
      <c r="B60" s="143"/>
      <c r="C60" s="154"/>
      <c r="D60" s="162"/>
      <c r="E60" s="162"/>
      <c r="F60" s="162"/>
      <c r="G60" s="167"/>
      <c r="H60" s="162"/>
      <c r="I60" s="162"/>
      <c r="J60" s="162"/>
      <c r="K60" s="162"/>
      <c r="L60" s="162"/>
      <c r="M60" s="167"/>
      <c r="N60" s="165"/>
      <c r="O60" s="165"/>
      <c r="P60" s="165"/>
      <c r="Q60" s="165"/>
      <c r="R60" s="165"/>
      <c r="S60" s="165"/>
      <c r="T60" s="165"/>
      <c r="U60" s="165"/>
      <c r="V60" s="165"/>
      <c r="W60" s="165"/>
    </row>
    <row r="61" spans="1:23" s="43" customFormat="1" ht="15" customHeight="1" x14ac:dyDescent="0.2">
      <c r="A61" s="148"/>
      <c r="B61" s="143"/>
      <c r="C61" s="152"/>
      <c r="D61" s="162"/>
      <c r="E61" s="162"/>
      <c r="F61" s="162"/>
      <c r="G61" s="162"/>
      <c r="H61" s="162"/>
      <c r="I61" s="162"/>
      <c r="J61" s="162"/>
      <c r="K61" s="162"/>
      <c r="L61" s="162"/>
      <c r="M61" s="167"/>
      <c r="N61" s="165"/>
      <c r="O61" s="165"/>
      <c r="P61" s="165"/>
      <c r="Q61" s="165"/>
      <c r="R61" s="165"/>
      <c r="S61" s="165"/>
      <c r="T61" s="165"/>
      <c r="U61" s="165"/>
      <c r="V61" s="165"/>
      <c r="W61" s="165"/>
    </row>
    <row r="62" spans="1:23" s="43" customFormat="1" ht="15" customHeight="1" x14ac:dyDescent="0.2">
      <c r="A62" s="148"/>
      <c r="B62" s="143"/>
      <c r="C62" s="154"/>
      <c r="D62" s="162"/>
      <c r="E62" s="162"/>
      <c r="F62" s="162"/>
      <c r="G62" s="162"/>
      <c r="H62" s="163"/>
      <c r="I62" s="162"/>
      <c r="J62" s="162"/>
      <c r="K62" s="162"/>
      <c r="L62" s="162"/>
      <c r="M62" s="167"/>
      <c r="N62" s="165"/>
      <c r="O62" s="165"/>
      <c r="P62" s="165"/>
      <c r="Q62" s="165"/>
      <c r="R62" s="165"/>
      <c r="S62" s="165"/>
      <c r="T62" s="165"/>
      <c r="U62" s="165"/>
      <c r="V62" s="165"/>
      <c r="W62" s="165"/>
    </row>
    <row r="63" spans="1:23" s="43" customFormat="1" ht="12.75" x14ac:dyDescent="0.2">
      <c r="A63" s="148"/>
      <c r="B63" s="143"/>
      <c r="C63" s="152"/>
      <c r="D63" s="162"/>
      <c r="E63" s="167"/>
      <c r="F63" s="167"/>
      <c r="G63" s="167"/>
      <c r="H63" s="167"/>
      <c r="I63" s="167"/>
      <c r="J63" s="167"/>
      <c r="K63" s="167"/>
      <c r="L63" s="167"/>
      <c r="M63" s="167"/>
      <c r="N63" s="165"/>
      <c r="O63" s="165"/>
      <c r="P63" s="165"/>
      <c r="Q63" s="165"/>
      <c r="R63" s="165"/>
      <c r="S63" s="165"/>
      <c r="T63" s="165"/>
      <c r="U63" s="165"/>
      <c r="V63" s="165"/>
      <c r="W63" s="165"/>
    </row>
    <row r="64" spans="1:23" s="43" customFormat="1" ht="12.75" x14ac:dyDescent="0.2">
      <c r="A64" s="148"/>
      <c r="B64" s="143"/>
      <c r="C64" s="154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5"/>
      <c r="O64" s="165"/>
      <c r="P64" s="165"/>
      <c r="Q64" s="165"/>
      <c r="R64" s="165"/>
      <c r="S64" s="165"/>
      <c r="T64" s="165"/>
      <c r="U64" s="165"/>
      <c r="V64" s="165"/>
      <c r="W64" s="165"/>
    </row>
    <row r="65" spans="1:23" s="43" customFormat="1" ht="12.75" x14ac:dyDescent="0.2">
      <c r="A65" s="148"/>
      <c r="B65" s="143" t="s">
        <v>474</v>
      </c>
      <c r="C65" s="154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5"/>
      <c r="O65" s="165"/>
      <c r="P65" s="165"/>
      <c r="Q65" s="165"/>
      <c r="R65" s="165"/>
      <c r="S65" s="165"/>
      <c r="T65" s="165"/>
      <c r="U65" s="165"/>
      <c r="V65" s="165"/>
      <c r="W65" s="165"/>
    </row>
    <row r="66" spans="1:23" s="43" customFormat="1" ht="12.75" x14ac:dyDescent="0.2">
      <c r="A66" s="148"/>
      <c r="B66" s="143" t="s">
        <v>474</v>
      </c>
      <c r="C66" s="154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5"/>
      <c r="O66" s="165"/>
      <c r="P66" s="165"/>
      <c r="Q66" s="165"/>
      <c r="R66" s="165"/>
      <c r="S66" s="165"/>
      <c r="T66" s="165"/>
      <c r="U66" s="165"/>
      <c r="V66" s="165"/>
      <c r="W66" s="165"/>
    </row>
    <row r="67" spans="1:23" s="43" customFormat="1" ht="12.75" x14ac:dyDescent="0.2">
      <c r="A67" s="148"/>
      <c r="B67" s="143" t="s">
        <v>474</v>
      </c>
      <c r="C67" s="154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5"/>
      <c r="O67" s="165"/>
      <c r="P67" s="165"/>
      <c r="Q67" s="165"/>
      <c r="R67" s="165"/>
      <c r="S67" s="165"/>
      <c r="T67" s="165"/>
      <c r="U67" s="165"/>
      <c r="V67" s="165"/>
      <c r="W67" s="165"/>
    </row>
    <row r="68" spans="1:23" s="43" customFormat="1" ht="12.75" x14ac:dyDescent="0.2">
      <c r="A68" s="148"/>
      <c r="B68" s="143"/>
      <c r="C68" s="154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5"/>
      <c r="O68" s="165"/>
      <c r="P68" s="165"/>
      <c r="Q68" s="165"/>
      <c r="R68" s="165"/>
      <c r="S68" s="165"/>
      <c r="T68" s="165"/>
      <c r="U68" s="165"/>
      <c r="V68" s="165"/>
      <c r="W68" s="165"/>
    </row>
    <row r="69" spans="1:23" s="43" customFormat="1" ht="12.75" x14ac:dyDescent="0.2">
      <c r="A69" s="148"/>
      <c r="B69" s="143"/>
      <c r="C69" s="154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5"/>
      <c r="O69" s="165"/>
      <c r="P69" s="165"/>
      <c r="Q69" s="165"/>
      <c r="R69" s="165"/>
      <c r="S69" s="165"/>
      <c r="T69" s="165"/>
      <c r="U69" s="165"/>
      <c r="V69" s="165"/>
      <c r="W69" s="165"/>
    </row>
    <row r="70" spans="1:23" s="43" customFormat="1" ht="12.75" x14ac:dyDescent="0.2">
      <c r="A70" s="148"/>
      <c r="B70" s="143"/>
      <c r="C70" s="154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5"/>
      <c r="O70" s="165"/>
      <c r="P70" s="165"/>
      <c r="Q70" s="165"/>
      <c r="R70" s="165"/>
      <c r="S70" s="165"/>
      <c r="T70" s="165"/>
      <c r="U70" s="165"/>
      <c r="V70" s="165"/>
      <c r="W70" s="165"/>
    </row>
    <row r="71" spans="1:23" s="43" customFormat="1" ht="12.75" x14ac:dyDescent="0.2">
      <c r="A71" s="148"/>
      <c r="B71" s="143"/>
      <c r="C71" s="154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5"/>
      <c r="O71" s="165"/>
      <c r="P71" s="165"/>
      <c r="Q71" s="165"/>
      <c r="R71" s="165"/>
      <c r="S71" s="165"/>
      <c r="T71" s="165"/>
      <c r="U71" s="165"/>
      <c r="V71" s="165"/>
      <c r="W71" s="165"/>
    </row>
    <row r="72" spans="1:23" s="43" customFormat="1" ht="12.75" x14ac:dyDescent="0.2">
      <c r="A72" s="148"/>
      <c r="B72" s="143"/>
      <c r="C72" s="154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5"/>
      <c r="O72" s="165"/>
      <c r="P72" s="165"/>
      <c r="Q72" s="165"/>
      <c r="R72" s="165"/>
      <c r="S72" s="165"/>
      <c r="T72" s="165"/>
      <c r="U72" s="165"/>
      <c r="V72" s="165"/>
      <c r="W72" s="165"/>
    </row>
    <row r="73" spans="1:23" s="43" customFormat="1" ht="12.75" x14ac:dyDescent="0.2">
      <c r="A73" s="148"/>
      <c r="B73" s="143"/>
      <c r="C73" s="154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5"/>
      <c r="O73" s="165"/>
      <c r="P73" s="165"/>
      <c r="Q73" s="165"/>
      <c r="R73" s="165"/>
      <c r="S73" s="165"/>
      <c r="T73" s="165"/>
      <c r="U73" s="165"/>
      <c r="V73" s="165"/>
      <c r="W73" s="165"/>
    </row>
    <row r="74" spans="1:23" s="43" customFormat="1" ht="12.75" x14ac:dyDescent="0.2">
      <c r="A74" s="148"/>
      <c r="B74" s="143"/>
      <c r="C74" s="154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5"/>
      <c r="O74" s="165"/>
      <c r="P74" s="165"/>
      <c r="Q74" s="165"/>
      <c r="R74" s="165"/>
      <c r="S74" s="165"/>
      <c r="T74" s="165"/>
      <c r="U74" s="165"/>
      <c r="V74" s="165"/>
      <c r="W74" s="165"/>
    </row>
    <row r="75" spans="1:23" s="43" customFormat="1" ht="12.75" x14ac:dyDescent="0.2">
      <c r="A75" s="148"/>
      <c r="B75" s="143"/>
      <c r="C75" s="154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5"/>
      <c r="O75" s="165"/>
      <c r="P75" s="165"/>
      <c r="Q75" s="165"/>
      <c r="R75" s="165"/>
      <c r="S75" s="165"/>
      <c r="T75" s="165"/>
      <c r="U75" s="165"/>
      <c r="V75" s="165"/>
      <c r="W75" s="165"/>
    </row>
    <row r="76" spans="1:23" s="43" customFormat="1" ht="12.75" x14ac:dyDescent="0.2">
      <c r="A76" s="148"/>
      <c r="B76" s="143"/>
      <c r="C76" s="154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5"/>
      <c r="O76" s="165"/>
      <c r="P76" s="165"/>
      <c r="Q76" s="165"/>
      <c r="R76" s="165"/>
      <c r="S76" s="165"/>
      <c r="T76" s="165"/>
      <c r="U76" s="165"/>
      <c r="V76" s="165"/>
      <c r="W76" s="165"/>
    </row>
    <row r="77" spans="1:23" s="43" customFormat="1" ht="12.75" x14ac:dyDescent="0.2">
      <c r="A77" s="148"/>
      <c r="B77" s="143"/>
      <c r="C77" s="154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5"/>
      <c r="O77" s="165"/>
      <c r="P77" s="165"/>
      <c r="Q77" s="165"/>
      <c r="R77" s="165"/>
      <c r="S77" s="165"/>
      <c r="T77" s="165"/>
      <c r="U77" s="165"/>
      <c r="V77" s="165"/>
      <c r="W77" s="165"/>
    </row>
    <row r="78" spans="1:23" s="43" customFormat="1" ht="12.75" x14ac:dyDescent="0.2">
      <c r="A78" s="148"/>
      <c r="B78" s="143"/>
      <c r="C78" s="154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5"/>
      <c r="O78" s="165"/>
      <c r="P78" s="165"/>
      <c r="Q78" s="165"/>
      <c r="R78" s="165"/>
      <c r="S78" s="165"/>
      <c r="T78" s="165"/>
      <c r="U78" s="165"/>
      <c r="V78" s="165"/>
      <c r="W78" s="165"/>
    </row>
    <row r="79" spans="1:23" s="43" customFormat="1" ht="12.75" x14ac:dyDescent="0.2">
      <c r="A79" s="148"/>
      <c r="B79" s="143"/>
      <c r="C79" s="154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5"/>
      <c r="O79" s="165"/>
      <c r="P79" s="165"/>
      <c r="Q79" s="165"/>
      <c r="R79" s="165"/>
      <c r="S79" s="165"/>
      <c r="T79" s="165"/>
      <c r="U79" s="165"/>
      <c r="V79" s="165"/>
      <c r="W79" s="165"/>
    </row>
    <row r="80" spans="1:23" s="43" customFormat="1" ht="12.75" x14ac:dyDescent="0.2">
      <c r="A80" s="148"/>
      <c r="B80" s="143"/>
      <c r="C80" s="154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5"/>
      <c r="O80" s="165"/>
      <c r="P80" s="165"/>
      <c r="Q80" s="165"/>
      <c r="R80" s="165"/>
      <c r="S80" s="165"/>
      <c r="T80" s="165"/>
      <c r="U80" s="165"/>
      <c r="V80" s="165"/>
      <c r="W80" s="165"/>
    </row>
    <row r="81" spans="1:23" s="43" customFormat="1" ht="12.75" x14ac:dyDescent="0.2">
      <c r="A81" s="148"/>
      <c r="B81" s="143"/>
      <c r="C81" s="154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5"/>
      <c r="O81" s="165"/>
      <c r="P81" s="165"/>
      <c r="Q81" s="165"/>
      <c r="R81" s="165"/>
      <c r="S81" s="165"/>
      <c r="T81" s="165"/>
      <c r="U81" s="165"/>
      <c r="V81" s="165"/>
      <c r="W81" s="165"/>
    </row>
    <row r="82" spans="1:23" s="43" customFormat="1" ht="12.75" x14ac:dyDescent="0.2">
      <c r="A82" s="148"/>
      <c r="B82" s="143"/>
      <c r="C82" s="154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5"/>
      <c r="O82" s="165"/>
      <c r="P82" s="165"/>
      <c r="Q82" s="165"/>
      <c r="R82" s="165"/>
      <c r="S82" s="165"/>
      <c r="T82" s="165"/>
      <c r="U82" s="165"/>
      <c r="V82" s="165"/>
      <c r="W82" s="165"/>
    </row>
    <row r="83" spans="1:23" s="43" customFormat="1" ht="11.25" customHeight="1" x14ac:dyDescent="0.2">
      <c r="A83" s="148"/>
      <c r="B83" s="143"/>
      <c r="C83" s="154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5"/>
      <c r="O83" s="165"/>
      <c r="P83" s="165"/>
      <c r="Q83" s="165"/>
      <c r="R83" s="165"/>
      <c r="S83" s="165"/>
      <c r="T83" s="165"/>
      <c r="U83" s="165"/>
      <c r="V83" s="165"/>
      <c r="W83" s="165"/>
    </row>
    <row r="84" spans="1:23" s="43" customFormat="1" ht="12.75" x14ac:dyDescent="0.2">
      <c r="A84" s="148"/>
      <c r="B84" s="143"/>
      <c r="C84" s="154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5"/>
      <c r="O84" s="165"/>
      <c r="P84" s="165"/>
      <c r="Q84" s="165"/>
      <c r="R84" s="165"/>
      <c r="S84" s="165"/>
      <c r="T84" s="165"/>
      <c r="U84" s="165"/>
      <c r="V84" s="165"/>
      <c r="W84" s="165"/>
    </row>
    <row r="85" spans="1:23" s="43" customFormat="1" ht="12.75" x14ac:dyDescent="0.2">
      <c r="A85" s="148"/>
      <c r="B85" s="143"/>
      <c r="C85" s="154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5"/>
      <c r="O85" s="165"/>
      <c r="P85" s="165"/>
      <c r="Q85" s="165"/>
      <c r="R85" s="165"/>
      <c r="S85" s="165"/>
      <c r="T85" s="165"/>
      <c r="U85" s="165"/>
      <c r="V85" s="165"/>
      <c r="W85" s="165"/>
    </row>
    <row r="86" spans="1:23" s="43" customFormat="1" ht="12.75" x14ac:dyDescent="0.2">
      <c r="A86" s="148"/>
      <c r="B86" s="143"/>
      <c r="C86" s="154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5"/>
      <c r="O86" s="165"/>
      <c r="P86" s="165"/>
      <c r="Q86" s="165"/>
      <c r="R86" s="165"/>
      <c r="S86" s="165"/>
      <c r="T86" s="165"/>
      <c r="U86" s="165"/>
      <c r="V86" s="165"/>
      <c r="W86" s="165"/>
    </row>
    <row r="87" spans="1:23" s="43" customFormat="1" ht="12.75" x14ac:dyDescent="0.2">
      <c r="A87" s="148"/>
      <c r="B87" s="143"/>
      <c r="C87" s="154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5"/>
      <c r="O87" s="165"/>
      <c r="P87" s="165"/>
      <c r="Q87" s="165"/>
      <c r="R87" s="165"/>
      <c r="S87" s="165"/>
      <c r="T87" s="165"/>
      <c r="U87" s="165"/>
      <c r="V87" s="165"/>
      <c r="W87" s="165"/>
    </row>
    <row r="88" spans="1:23" x14ac:dyDescent="0.2"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26"/>
      <c r="O88" s="126"/>
      <c r="P88" s="126"/>
      <c r="Q88" s="126"/>
      <c r="R88" s="126"/>
      <c r="S88" s="126"/>
      <c r="T88" s="126"/>
      <c r="U88" s="126"/>
      <c r="V88" s="126"/>
      <c r="W88" s="126"/>
    </row>
    <row r="89" spans="1:23" x14ac:dyDescent="0.2"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26"/>
      <c r="O89" s="126"/>
      <c r="P89" s="126"/>
      <c r="Q89" s="126"/>
      <c r="R89" s="126"/>
      <c r="S89" s="126"/>
      <c r="T89" s="126"/>
      <c r="U89" s="126"/>
      <c r="V89" s="126"/>
      <c r="W89" s="126"/>
    </row>
    <row r="90" spans="1:23" x14ac:dyDescent="0.2"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26"/>
      <c r="O90" s="126"/>
      <c r="P90" s="126"/>
      <c r="Q90" s="126"/>
      <c r="R90" s="126"/>
      <c r="S90" s="126"/>
      <c r="T90" s="126"/>
      <c r="U90" s="126"/>
      <c r="V90" s="126"/>
      <c r="W90" s="126"/>
    </row>
    <row r="91" spans="1:23" x14ac:dyDescent="0.2"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26"/>
      <c r="O91" s="126"/>
      <c r="P91" s="126"/>
      <c r="Q91" s="126"/>
      <c r="R91" s="126"/>
      <c r="S91" s="126"/>
      <c r="T91" s="126"/>
      <c r="U91" s="126"/>
      <c r="V91" s="126"/>
      <c r="W91" s="126"/>
    </row>
    <row r="92" spans="1:23" x14ac:dyDescent="0.2"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26"/>
      <c r="O92" s="126"/>
      <c r="P92" s="126"/>
      <c r="Q92" s="126"/>
      <c r="R92" s="126"/>
      <c r="S92" s="126"/>
      <c r="T92" s="126"/>
      <c r="U92" s="126"/>
      <c r="V92" s="126"/>
      <c r="W92" s="126"/>
    </row>
    <row r="93" spans="1:23" x14ac:dyDescent="0.2"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26"/>
      <c r="O93" s="126"/>
      <c r="P93" s="126"/>
      <c r="Q93" s="126"/>
      <c r="R93" s="126"/>
      <c r="S93" s="126"/>
      <c r="T93" s="126"/>
      <c r="U93" s="126"/>
      <c r="V93" s="126"/>
      <c r="W93" s="126"/>
    </row>
    <row r="94" spans="1:23" x14ac:dyDescent="0.2"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26"/>
      <c r="O94" s="126"/>
      <c r="P94" s="126"/>
      <c r="Q94" s="126"/>
      <c r="R94" s="126"/>
      <c r="S94" s="126"/>
      <c r="T94" s="126"/>
      <c r="U94" s="126"/>
      <c r="V94" s="126"/>
      <c r="W94" s="126"/>
    </row>
    <row r="95" spans="1:23" x14ac:dyDescent="0.2"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26"/>
      <c r="O95" s="126"/>
      <c r="P95" s="126"/>
      <c r="Q95" s="126"/>
      <c r="R95" s="126"/>
      <c r="S95" s="126"/>
      <c r="T95" s="126"/>
      <c r="U95" s="126"/>
      <c r="V95" s="126"/>
      <c r="W95" s="126"/>
    </row>
    <row r="96" spans="1:23" x14ac:dyDescent="0.2"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26"/>
      <c r="O96" s="126"/>
      <c r="P96" s="126"/>
      <c r="Q96" s="126"/>
      <c r="R96" s="126"/>
      <c r="S96" s="126"/>
      <c r="T96" s="126"/>
      <c r="U96" s="126"/>
      <c r="V96" s="126"/>
      <c r="W96" s="126"/>
    </row>
    <row r="97" spans="4:23" x14ac:dyDescent="0.2"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26"/>
      <c r="O97" s="126"/>
      <c r="P97" s="126"/>
      <c r="Q97" s="126"/>
      <c r="R97" s="126"/>
      <c r="S97" s="126"/>
      <c r="T97" s="126"/>
      <c r="U97" s="126"/>
      <c r="V97" s="126"/>
      <c r="W97" s="126"/>
    </row>
    <row r="98" spans="4:23" x14ac:dyDescent="0.2"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26"/>
      <c r="O98" s="126"/>
      <c r="P98" s="126"/>
      <c r="Q98" s="126"/>
      <c r="R98" s="126"/>
      <c r="S98" s="126"/>
      <c r="T98" s="126"/>
      <c r="U98" s="126"/>
      <c r="V98" s="126"/>
      <c r="W98" s="126"/>
    </row>
    <row r="99" spans="4:23" x14ac:dyDescent="0.2"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26"/>
      <c r="O99" s="126"/>
      <c r="P99" s="126"/>
      <c r="Q99" s="126"/>
      <c r="R99" s="126"/>
      <c r="S99" s="126"/>
      <c r="T99" s="126"/>
      <c r="U99" s="126"/>
      <c r="V99" s="126"/>
      <c r="W99" s="126"/>
    </row>
    <row r="100" spans="4:23" x14ac:dyDescent="0.2"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</row>
    <row r="101" spans="4:23" x14ac:dyDescent="0.2"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</row>
    <row r="102" spans="4:23" x14ac:dyDescent="0.2"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</row>
    <row r="103" spans="4:23" x14ac:dyDescent="0.2"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</row>
    <row r="104" spans="4:23" x14ac:dyDescent="0.2"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</row>
    <row r="105" spans="4:23" x14ac:dyDescent="0.2"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</row>
    <row r="106" spans="4:23" x14ac:dyDescent="0.2"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</row>
    <row r="107" spans="4:23" x14ac:dyDescent="0.2"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</row>
    <row r="108" spans="4:23" x14ac:dyDescent="0.2"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</row>
    <row r="109" spans="4:23" x14ac:dyDescent="0.2"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</row>
    <row r="110" spans="4:23" x14ac:dyDescent="0.2"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</row>
  </sheetData>
  <mergeCells count="4">
    <mergeCell ref="A1:F1"/>
    <mergeCell ref="A2:E2"/>
    <mergeCell ref="A3:E3"/>
    <mergeCell ref="A4:E4"/>
  </mergeCells>
  <printOptions headings="1" gridLines="1"/>
  <pageMargins left="0" right="0" top="0" bottom="0" header="0.31496062992125984" footer="0"/>
  <pageSetup scale="80" orientation="portrait" horizontalDpi="4294967294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257B-EA24-4C9B-A02F-C7CB65FC8B08}">
  <sheetPr codeName="Sheet28">
    <tabColor theme="4" tint="0.59999389629810485"/>
    <pageSetUpPr fitToPage="1"/>
  </sheetPr>
  <dimension ref="A1:AM92"/>
  <sheetViews>
    <sheetView topLeftCell="A25" zoomScaleNormal="100" workbookViewId="0">
      <selection activeCell="M42" sqref="M42"/>
    </sheetView>
  </sheetViews>
  <sheetFormatPr defaultColWidth="9.28515625" defaultRowHeight="11.25" x14ac:dyDescent="0.2"/>
  <cols>
    <col min="1" max="1" width="10.5703125" style="129" customWidth="1"/>
    <col min="2" max="2" width="48.42578125" style="1" bestFit="1" customWidth="1"/>
    <col min="3" max="3" width="15.7109375" style="170" customWidth="1"/>
    <col min="4" max="4" width="15.7109375" style="171" customWidth="1"/>
    <col min="5" max="5" width="14.7109375" style="171" bestFit="1" customWidth="1"/>
    <col min="6" max="6" width="14.7109375" style="171" hidden="1" customWidth="1"/>
    <col min="7" max="7" width="11.7109375" style="171" hidden="1" customWidth="1"/>
    <col min="8" max="8" width="12.5703125" style="171" hidden="1" customWidth="1"/>
    <col min="9" max="9" width="10.28515625" style="171" hidden="1" customWidth="1"/>
    <col min="10" max="10" width="11.5703125" style="171" hidden="1" customWidth="1"/>
    <col min="11" max="11" width="8.5703125" style="171" hidden="1" customWidth="1"/>
    <col min="12" max="12" width="15" style="171" hidden="1" customWidth="1"/>
    <col min="13" max="13" width="10.7109375" style="1" hidden="1" customWidth="1"/>
    <col min="14" max="14" width="11.28515625" style="1" hidden="1" customWidth="1"/>
    <col min="15" max="15" width="12" style="1" hidden="1" customWidth="1"/>
    <col min="16" max="23" width="11.7109375" style="1" hidden="1" customWidth="1"/>
    <col min="24" max="24" width="0" style="1" hidden="1" customWidth="1"/>
    <col min="25" max="25" width="9.28515625" style="1"/>
    <col min="26" max="26" width="11.140625" style="1" customWidth="1"/>
    <col min="27" max="27" width="9.28515625" style="1"/>
    <col min="28" max="28" width="10.140625" style="1" customWidth="1"/>
    <col min="29" max="29" width="11.140625" style="1" customWidth="1"/>
    <col min="30" max="30" width="11.42578125" style="1" customWidth="1"/>
    <col min="31" max="33" width="9.28515625" style="1"/>
    <col min="34" max="34" width="4.42578125" style="1" bestFit="1" customWidth="1"/>
    <col min="35" max="35" width="3.85546875" style="1" customWidth="1"/>
    <col min="36" max="36" width="6.28515625" style="1" bestFit="1" customWidth="1"/>
    <col min="37" max="37" width="4.28515625" style="1" bestFit="1" customWidth="1"/>
    <col min="38" max="38" width="6.42578125" style="1" bestFit="1" customWidth="1"/>
    <col min="39" max="16384" width="9.28515625" style="1"/>
  </cols>
  <sheetData>
    <row r="1" spans="1:23" ht="45" customHeight="1" x14ac:dyDescent="0.2">
      <c r="A1" s="253"/>
      <c r="B1" s="253"/>
      <c r="C1" s="253"/>
      <c r="D1" s="253"/>
      <c r="E1" s="253"/>
      <c r="F1" s="253"/>
      <c r="G1" s="1"/>
      <c r="H1" s="1"/>
      <c r="I1" s="1"/>
      <c r="J1" s="1"/>
      <c r="K1" s="1"/>
      <c r="L1" s="1"/>
    </row>
    <row r="2" spans="1:23" ht="45" customHeight="1" x14ac:dyDescent="0.3">
      <c r="A2" s="265"/>
      <c r="B2" s="265"/>
      <c r="C2" s="265"/>
      <c r="D2" s="265"/>
      <c r="E2" s="265"/>
      <c r="F2" s="1"/>
      <c r="G2" s="1"/>
      <c r="H2" s="1"/>
      <c r="I2" s="1"/>
      <c r="J2" s="1"/>
      <c r="K2" s="1"/>
      <c r="L2" s="1"/>
    </row>
    <row r="3" spans="1:23" ht="70.5" customHeight="1" x14ac:dyDescent="0.25">
      <c r="A3" s="266"/>
      <c r="B3" s="266"/>
      <c r="C3" s="266"/>
      <c r="D3" s="266"/>
      <c r="E3" s="266"/>
      <c r="F3" s="1"/>
      <c r="G3" s="77"/>
      <c r="H3" s="1"/>
      <c r="I3" s="1"/>
      <c r="J3" s="1"/>
      <c r="K3" s="1"/>
      <c r="L3" s="1"/>
    </row>
    <row r="4" spans="1:23" ht="20.25" customHeight="1" x14ac:dyDescent="0.25">
      <c r="A4" s="267" t="s">
        <v>474</v>
      </c>
      <c r="B4" s="267"/>
      <c r="C4" s="267"/>
      <c r="D4" s="267"/>
      <c r="E4" s="267"/>
      <c r="F4" s="1"/>
      <c r="G4" s="1"/>
      <c r="H4" s="1"/>
      <c r="I4" s="1"/>
      <c r="J4" s="1"/>
      <c r="K4" s="1"/>
      <c r="L4" s="1"/>
    </row>
    <row r="5" spans="1:23" ht="21" customHeight="1" x14ac:dyDescent="0.3">
      <c r="A5" s="78" t="s">
        <v>536</v>
      </c>
      <c r="B5" s="79"/>
      <c r="C5" s="126"/>
      <c r="D5" s="126"/>
      <c r="E5" s="80"/>
      <c r="F5" s="1"/>
      <c r="G5" s="1"/>
      <c r="H5" s="1"/>
      <c r="I5" s="1"/>
      <c r="J5" s="1"/>
      <c r="K5" s="1"/>
      <c r="L5" s="1"/>
    </row>
    <row r="6" spans="1:23" ht="6" customHeight="1" x14ac:dyDescent="0.2">
      <c r="A6" s="8"/>
      <c r="B6" s="8"/>
      <c r="C6" s="127"/>
      <c r="D6" s="127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3" ht="12" customHeight="1" x14ac:dyDescent="0.2"/>
    <row r="8" spans="1:23" ht="12" customHeight="1" x14ac:dyDescent="0.2">
      <c r="A8" s="172"/>
      <c r="B8" s="173"/>
    </row>
    <row r="9" spans="1:23" x14ac:dyDescent="0.2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</row>
    <row r="10" spans="1:23" ht="16.149999999999999" customHeight="1" thickBot="1" x14ac:dyDescent="0.25">
      <c r="A10" s="175"/>
      <c r="B10" s="176"/>
      <c r="C10" s="272"/>
      <c r="D10" s="272"/>
      <c r="E10" s="272"/>
      <c r="F10" s="272"/>
      <c r="G10" s="272"/>
      <c r="H10" s="272"/>
      <c r="I10" s="272"/>
      <c r="J10" s="272"/>
      <c r="K10" s="272"/>
      <c r="L10" s="272"/>
    </row>
    <row r="11" spans="1:23" ht="16.149999999999999" customHeight="1" x14ac:dyDescent="0.2">
      <c r="A11" s="175"/>
      <c r="B11" s="176"/>
      <c r="C11" s="177"/>
      <c r="D11" s="178">
        <v>1</v>
      </c>
      <c r="E11" s="178">
        <v>2</v>
      </c>
      <c r="F11" s="178">
        <v>3</v>
      </c>
      <c r="G11" s="178">
        <v>4</v>
      </c>
      <c r="H11" s="178">
        <v>5</v>
      </c>
      <c r="I11" s="178">
        <v>6</v>
      </c>
      <c r="J11" s="178">
        <v>7</v>
      </c>
      <c r="K11" s="178">
        <v>8</v>
      </c>
      <c r="L11" s="178">
        <v>9</v>
      </c>
      <c r="M11" s="178">
        <v>10</v>
      </c>
      <c r="N11" s="178">
        <v>11</v>
      </c>
      <c r="O11" s="178">
        <v>12</v>
      </c>
      <c r="P11" s="178">
        <v>13</v>
      </c>
      <c r="Q11" s="178">
        <v>14</v>
      </c>
      <c r="R11" s="178">
        <v>15</v>
      </c>
      <c r="S11" s="178">
        <v>16</v>
      </c>
      <c r="T11" s="178">
        <v>17</v>
      </c>
      <c r="U11" s="178">
        <v>18</v>
      </c>
      <c r="V11" s="178">
        <v>19</v>
      </c>
      <c r="W11" s="178">
        <v>20</v>
      </c>
    </row>
    <row r="12" spans="1:23" ht="25.5" x14ac:dyDescent="0.2">
      <c r="A12" s="179" t="s">
        <v>475</v>
      </c>
      <c r="B12" s="180"/>
      <c r="C12" s="181" t="s">
        <v>113</v>
      </c>
      <c r="D12" s="182" t="s">
        <v>524</v>
      </c>
      <c r="E12" s="182" t="s">
        <v>509</v>
      </c>
      <c r="F12" s="182" t="s">
        <v>525</v>
      </c>
      <c r="G12" s="182" t="s">
        <v>526</v>
      </c>
      <c r="H12" s="182" t="s">
        <v>527</v>
      </c>
      <c r="I12" s="182" t="s">
        <v>528</v>
      </c>
      <c r="J12" s="182" t="s">
        <v>529</v>
      </c>
      <c r="K12" s="182" t="s">
        <v>530</v>
      </c>
      <c r="L12" s="182" t="s">
        <v>531</v>
      </c>
      <c r="M12" s="182" t="s">
        <v>532</v>
      </c>
      <c r="N12" s="182" t="s">
        <v>533</v>
      </c>
      <c r="O12" s="182" t="s">
        <v>534</v>
      </c>
      <c r="P12" s="182" t="s">
        <v>526</v>
      </c>
      <c r="Q12" s="182" t="s">
        <v>527</v>
      </c>
      <c r="R12" s="182" t="s">
        <v>528</v>
      </c>
      <c r="S12" s="182" t="s">
        <v>529</v>
      </c>
      <c r="T12" s="182" t="s">
        <v>530</v>
      </c>
      <c r="U12" s="182" t="s">
        <v>531</v>
      </c>
      <c r="V12" s="182" t="s">
        <v>532</v>
      </c>
      <c r="W12" s="182" t="s">
        <v>533</v>
      </c>
    </row>
    <row r="13" spans="1:23" ht="12.75" x14ac:dyDescent="0.2">
      <c r="A13" s="179"/>
      <c r="B13" s="180"/>
      <c r="C13" s="181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</row>
    <row r="14" spans="1:23" ht="12.75" x14ac:dyDescent="0.2">
      <c r="A14" s="184"/>
      <c r="B14" s="185" t="s">
        <v>476</v>
      </c>
      <c r="C14" s="186"/>
      <c r="D14" s="187"/>
      <c r="E14" s="187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</row>
    <row r="15" spans="1:23" ht="13.5" thickBot="1" x14ac:dyDescent="0.25">
      <c r="A15" s="184" t="s">
        <v>477</v>
      </c>
      <c r="B15" s="188" t="s">
        <v>478</v>
      </c>
      <c r="C15" s="189">
        <f>SUM(D15:W15)</f>
        <v>14592741199.408363</v>
      </c>
      <c r="D15" s="190">
        <v>13763244940.559824</v>
      </c>
      <c r="E15" s="190">
        <v>829496258.84853959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</row>
    <row r="16" spans="1:23" ht="14.25" thickTop="1" thickBot="1" x14ac:dyDescent="0.25">
      <c r="A16" s="191"/>
      <c r="B16" s="192"/>
      <c r="C16" s="273" t="str">
        <f>IF(ROUND('I3 TB Data (20%)'!G16-C15,-1)=0,"Rate Base Input equals Output","Rate Base Input Does Not Equal Output")</f>
        <v>Rate Base Input equals Output</v>
      </c>
      <c r="D16" s="274"/>
      <c r="E16" s="275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</row>
    <row r="17" spans="1:27" ht="12.75" x14ac:dyDescent="0.2">
      <c r="A17" s="179"/>
      <c r="B17" s="180"/>
      <c r="C17" s="181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</row>
    <row r="18" spans="1:27" ht="12.75" x14ac:dyDescent="0.2">
      <c r="A18" s="184"/>
      <c r="B18" s="192" t="s">
        <v>479</v>
      </c>
      <c r="C18" s="186"/>
      <c r="D18" s="187"/>
      <c r="E18" s="187"/>
      <c r="F18" s="187"/>
      <c r="G18" s="187"/>
      <c r="H18" s="187"/>
      <c r="I18" s="187"/>
      <c r="J18" s="187"/>
      <c r="K18" s="187"/>
      <c r="L18" s="187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</row>
    <row r="19" spans="1:27" ht="12.75" x14ac:dyDescent="0.2">
      <c r="A19" s="184" t="s">
        <v>480</v>
      </c>
      <c r="B19" s="194" t="s">
        <v>480</v>
      </c>
      <c r="C19" s="186">
        <f>SUM(D19:W19)</f>
        <v>356779033.52271277</v>
      </c>
      <c r="D19" s="187">
        <v>337507531.43524468</v>
      </c>
      <c r="E19" s="187">
        <v>19271502.087468114</v>
      </c>
      <c r="F19" s="187">
        <v>0</v>
      </c>
      <c r="G19" s="187">
        <v>0</v>
      </c>
      <c r="H19" s="187">
        <v>0</v>
      </c>
      <c r="I19" s="187">
        <v>0</v>
      </c>
      <c r="J19" s="187">
        <v>0</v>
      </c>
      <c r="K19" s="187">
        <v>0</v>
      </c>
      <c r="L19" s="187">
        <v>0</v>
      </c>
      <c r="M19" s="187">
        <v>0</v>
      </c>
      <c r="N19" s="187">
        <v>0</v>
      </c>
      <c r="O19" s="187">
        <v>0</v>
      </c>
      <c r="P19" s="187">
        <v>0</v>
      </c>
      <c r="Q19" s="187">
        <v>0</v>
      </c>
      <c r="R19" s="187">
        <v>0</v>
      </c>
      <c r="S19" s="187">
        <v>0</v>
      </c>
      <c r="T19" s="187">
        <v>0</v>
      </c>
      <c r="U19" s="187">
        <v>0</v>
      </c>
      <c r="V19" s="187">
        <v>0</v>
      </c>
      <c r="W19" s="187">
        <v>0</v>
      </c>
      <c r="AA19" s="195"/>
    </row>
    <row r="20" spans="1:27" ht="12.75" x14ac:dyDescent="0.2">
      <c r="A20" s="184" t="s">
        <v>481</v>
      </c>
      <c r="B20" s="194" t="s">
        <v>482</v>
      </c>
      <c r="C20" s="186">
        <f t="shared" ref="C20:C28" si="0">SUM(D20:W20)</f>
        <v>71360555.049326777</v>
      </c>
      <c r="D20" s="187">
        <v>67303855.682601556</v>
      </c>
      <c r="E20" s="187">
        <v>4056699.3667252176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  <c r="O20" s="187">
        <v>0</v>
      </c>
      <c r="P20" s="187">
        <v>0</v>
      </c>
      <c r="Q20" s="187">
        <v>0</v>
      </c>
      <c r="R20" s="187">
        <v>0</v>
      </c>
      <c r="S20" s="187">
        <v>0</v>
      </c>
      <c r="T20" s="187">
        <v>0</v>
      </c>
      <c r="U20" s="187">
        <v>0</v>
      </c>
      <c r="V20" s="187">
        <v>0</v>
      </c>
      <c r="W20" s="187">
        <v>0</v>
      </c>
      <c r="AA20" s="195"/>
    </row>
    <row r="21" spans="1:27" ht="12.75" x14ac:dyDescent="0.2">
      <c r="A21" s="184" t="s">
        <v>483</v>
      </c>
      <c r="B21" s="194" t="s">
        <v>484</v>
      </c>
      <c r="C21" s="186">
        <f t="shared" si="0"/>
        <v>481787181.82524693</v>
      </c>
      <c r="D21" s="187">
        <v>455471027.03767031</v>
      </c>
      <c r="E21" s="187">
        <v>26316154.787576593</v>
      </c>
      <c r="F21" s="187">
        <v>0</v>
      </c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  <c r="O21" s="187">
        <v>0</v>
      </c>
      <c r="P21" s="187">
        <v>0</v>
      </c>
      <c r="Q21" s="187">
        <v>0</v>
      </c>
      <c r="R21" s="187">
        <v>0</v>
      </c>
      <c r="S21" s="187">
        <v>0</v>
      </c>
      <c r="T21" s="187">
        <v>0</v>
      </c>
      <c r="U21" s="187">
        <v>0</v>
      </c>
      <c r="V21" s="187">
        <v>0</v>
      </c>
      <c r="W21" s="187">
        <v>0</v>
      </c>
      <c r="AA21" s="195"/>
    </row>
    <row r="22" spans="1:27" ht="12.75" x14ac:dyDescent="0.2">
      <c r="A22" s="184" t="s">
        <v>485</v>
      </c>
      <c r="B22" s="194" t="s">
        <v>486</v>
      </c>
      <c r="C22" s="186">
        <f t="shared" si="0"/>
        <v>-14787874.561129969</v>
      </c>
      <c r="D22" s="187">
        <v>-13953799.508326499</v>
      </c>
      <c r="E22" s="187">
        <v>-834075.05280347052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87">
        <v>0</v>
      </c>
      <c r="L22" s="187">
        <v>0</v>
      </c>
      <c r="M22" s="187">
        <v>0</v>
      </c>
      <c r="N22" s="187">
        <v>0</v>
      </c>
      <c r="O22" s="187">
        <v>0</v>
      </c>
      <c r="P22" s="187">
        <v>0</v>
      </c>
      <c r="Q22" s="187">
        <v>0</v>
      </c>
      <c r="R22" s="187">
        <v>0</v>
      </c>
      <c r="S22" s="187">
        <v>0</v>
      </c>
      <c r="T22" s="187">
        <v>0</v>
      </c>
      <c r="U22" s="187">
        <v>0</v>
      </c>
      <c r="V22" s="187">
        <v>0</v>
      </c>
      <c r="W22" s="187">
        <v>0</v>
      </c>
      <c r="AA22" s="195"/>
    </row>
    <row r="23" spans="1:27" ht="12.75" x14ac:dyDescent="0.2">
      <c r="A23" s="184" t="s">
        <v>487</v>
      </c>
      <c r="B23" s="194" t="s">
        <v>488</v>
      </c>
      <c r="C23" s="186">
        <f t="shared" si="0"/>
        <v>61223602.475521237</v>
      </c>
      <c r="D23" s="187">
        <v>57770430.131078042</v>
      </c>
      <c r="E23" s="187">
        <v>3453172.344443195</v>
      </c>
      <c r="F23" s="187">
        <v>0</v>
      </c>
      <c r="G23" s="187">
        <v>0</v>
      </c>
      <c r="H23" s="187">
        <v>0</v>
      </c>
      <c r="I23" s="187">
        <v>0</v>
      </c>
      <c r="J23" s="187">
        <v>0</v>
      </c>
      <c r="K23" s="187">
        <v>0</v>
      </c>
      <c r="L23" s="187">
        <v>0</v>
      </c>
      <c r="M23" s="187">
        <v>0</v>
      </c>
      <c r="N23" s="187">
        <v>0</v>
      </c>
      <c r="O23" s="187">
        <v>0</v>
      </c>
      <c r="P23" s="187">
        <v>0</v>
      </c>
      <c r="Q23" s="187">
        <v>0</v>
      </c>
      <c r="R23" s="187">
        <v>0</v>
      </c>
      <c r="S23" s="187">
        <v>0</v>
      </c>
      <c r="T23" s="187">
        <v>0</v>
      </c>
      <c r="U23" s="187">
        <v>0</v>
      </c>
      <c r="V23" s="187">
        <v>0</v>
      </c>
      <c r="W23" s="187">
        <v>0</v>
      </c>
      <c r="AA23" s="195"/>
    </row>
    <row r="24" spans="1:27" ht="12.75" x14ac:dyDescent="0.2">
      <c r="A24" s="184" t="s">
        <v>489</v>
      </c>
      <c r="B24" s="194" t="s">
        <v>490</v>
      </c>
      <c r="C24" s="186">
        <f t="shared" si="0"/>
        <v>0</v>
      </c>
      <c r="D24" s="187">
        <v>0</v>
      </c>
      <c r="E24" s="187">
        <v>0</v>
      </c>
      <c r="F24" s="187">
        <v>0</v>
      </c>
      <c r="G24" s="187">
        <v>0</v>
      </c>
      <c r="H24" s="187">
        <v>0</v>
      </c>
      <c r="I24" s="187">
        <v>0</v>
      </c>
      <c r="J24" s="187">
        <v>0</v>
      </c>
      <c r="K24" s="187">
        <v>0</v>
      </c>
      <c r="L24" s="187">
        <v>0</v>
      </c>
      <c r="M24" s="187">
        <v>0</v>
      </c>
      <c r="N24" s="187">
        <v>0</v>
      </c>
      <c r="O24" s="187">
        <v>0</v>
      </c>
      <c r="P24" s="187">
        <v>0</v>
      </c>
      <c r="Q24" s="187">
        <v>0</v>
      </c>
      <c r="R24" s="187">
        <v>0</v>
      </c>
      <c r="S24" s="187">
        <v>0</v>
      </c>
      <c r="T24" s="187">
        <v>0</v>
      </c>
      <c r="U24" s="187">
        <v>0</v>
      </c>
      <c r="V24" s="187">
        <v>0</v>
      </c>
      <c r="W24" s="187">
        <v>0</v>
      </c>
      <c r="AA24" s="195"/>
    </row>
    <row r="25" spans="1:27" ht="12.75" x14ac:dyDescent="0.2">
      <c r="A25" s="184" t="s">
        <v>491</v>
      </c>
      <c r="B25" s="194" t="s">
        <v>492</v>
      </c>
      <c r="C25" s="186">
        <f t="shared" si="0"/>
        <v>0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187">
        <v>0</v>
      </c>
      <c r="R25" s="187">
        <v>0</v>
      </c>
      <c r="S25" s="187">
        <v>0</v>
      </c>
      <c r="T25" s="187">
        <v>0</v>
      </c>
      <c r="U25" s="187">
        <v>0</v>
      </c>
      <c r="V25" s="187">
        <v>0</v>
      </c>
      <c r="W25" s="187">
        <v>0</v>
      </c>
      <c r="AA25" s="195"/>
    </row>
    <row r="26" spans="1:27" ht="12.75" x14ac:dyDescent="0.2">
      <c r="A26" s="184" t="s">
        <v>493</v>
      </c>
      <c r="B26" s="194" t="s">
        <v>494</v>
      </c>
      <c r="C26" s="186">
        <f t="shared" si="0"/>
        <v>339527934.44934052</v>
      </c>
      <c r="D26" s="187">
        <v>320228123.15605736</v>
      </c>
      <c r="E26" s="187">
        <v>19299811.293283176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AA26" s="195"/>
    </row>
    <row r="27" spans="1:27" ht="12.75" x14ac:dyDescent="0.2">
      <c r="A27" s="184" t="s">
        <v>495</v>
      </c>
      <c r="B27" s="194" t="s">
        <v>496</v>
      </c>
      <c r="C27" s="186">
        <f t="shared" si="0"/>
        <v>40497558.205492958</v>
      </c>
      <c r="D27" s="187">
        <v>38195552.53260956</v>
      </c>
      <c r="E27" s="187">
        <v>2302005.6728834026</v>
      </c>
      <c r="F27" s="187">
        <v>0</v>
      </c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>
        <v>0</v>
      </c>
      <c r="P27" s="187">
        <v>0</v>
      </c>
      <c r="Q27" s="187">
        <v>0</v>
      </c>
      <c r="R27" s="187">
        <v>0</v>
      </c>
      <c r="S27" s="187">
        <v>0</v>
      </c>
      <c r="T27" s="187">
        <v>0</v>
      </c>
      <c r="U27" s="187">
        <v>0</v>
      </c>
      <c r="V27" s="187">
        <v>0</v>
      </c>
      <c r="W27" s="187">
        <v>0</v>
      </c>
      <c r="AA27" s="195"/>
    </row>
    <row r="28" spans="1:27" ht="12.75" x14ac:dyDescent="0.2">
      <c r="A28" s="184" t="s">
        <v>497</v>
      </c>
      <c r="B28" s="194" t="s">
        <v>498</v>
      </c>
      <c r="C28" s="186">
        <f t="shared" si="0"/>
        <v>0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AA28" s="195"/>
    </row>
    <row r="29" spans="1:27" s="198" customFormat="1" ht="13.5" thickBot="1" x14ac:dyDescent="0.25">
      <c r="A29" s="184" t="s">
        <v>499</v>
      </c>
      <c r="B29" s="194" t="s">
        <v>499</v>
      </c>
      <c r="C29" s="196">
        <f>SUM(D29:W29)</f>
        <v>0</v>
      </c>
      <c r="D29" s="197">
        <v>0</v>
      </c>
      <c r="E29" s="197">
        <v>0</v>
      </c>
      <c r="F29" s="197">
        <v>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197">
        <v>0</v>
      </c>
      <c r="R29" s="197">
        <v>0</v>
      </c>
      <c r="S29" s="197">
        <v>0</v>
      </c>
      <c r="T29" s="197">
        <v>0</v>
      </c>
      <c r="U29" s="197">
        <v>0</v>
      </c>
      <c r="V29" s="197">
        <v>0</v>
      </c>
      <c r="W29" s="197">
        <v>0</v>
      </c>
    </row>
    <row r="30" spans="1:27" s="174" customFormat="1" ht="13.5" thickBot="1" x14ac:dyDescent="0.25">
      <c r="A30" s="184"/>
      <c r="B30" s="188" t="s">
        <v>500</v>
      </c>
      <c r="C30" s="199">
        <f>SUM(C19:C29)</f>
        <v>1336387990.9665112</v>
      </c>
      <c r="D30" s="200">
        <v>1262522720.4669349</v>
      </c>
      <c r="E30" s="200">
        <v>73865270.499576226</v>
      </c>
      <c r="F30" s="200">
        <f t="shared" ref="F30:W30" si="1">SUM(F19:F29)</f>
        <v>0</v>
      </c>
      <c r="G30" s="200">
        <f t="shared" si="1"/>
        <v>0</v>
      </c>
      <c r="H30" s="200">
        <f t="shared" si="1"/>
        <v>0</v>
      </c>
      <c r="I30" s="200">
        <f t="shared" si="1"/>
        <v>0</v>
      </c>
      <c r="J30" s="200">
        <f t="shared" si="1"/>
        <v>0</v>
      </c>
      <c r="K30" s="200">
        <f t="shared" si="1"/>
        <v>0</v>
      </c>
      <c r="L30" s="200">
        <f t="shared" si="1"/>
        <v>0</v>
      </c>
      <c r="M30" s="200">
        <f t="shared" si="1"/>
        <v>0</v>
      </c>
      <c r="N30" s="200">
        <f t="shared" si="1"/>
        <v>0</v>
      </c>
      <c r="O30" s="200">
        <f t="shared" si="1"/>
        <v>0</v>
      </c>
      <c r="P30" s="200">
        <f t="shared" si="1"/>
        <v>0</v>
      </c>
      <c r="Q30" s="200">
        <f t="shared" si="1"/>
        <v>0</v>
      </c>
      <c r="R30" s="200">
        <f t="shared" si="1"/>
        <v>0</v>
      </c>
      <c r="S30" s="200">
        <f t="shared" si="1"/>
        <v>0</v>
      </c>
      <c r="T30" s="200">
        <f t="shared" si="1"/>
        <v>0</v>
      </c>
      <c r="U30" s="200">
        <f t="shared" si="1"/>
        <v>0</v>
      </c>
      <c r="V30" s="200">
        <f t="shared" si="1"/>
        <v>0</v>
      </c>
      <c r="W30" s="200">
        <f t="shared" si="1"/>
        <v>0</v>
      </c>
    </row>
    <row r="31" spans="1:27" ht="13.5" thickTop="1" x14ac:dyDescent="0.2">
      <c r="A31" s="184"/>
      <c r="B31" s="194"/>
      <c r="C31" s="186"/>
      <c r="D31" s="187"/>
      <c r="E31" s="187"/>
      <c r="F31" s="187"/>
      <c r="G31" s="187"/>
      <c r="H31" s="187"/>
      <c r="I31" s="187"/>
      <c r="J31" s="187"/>
      <c r="K31" s="187"/>
      <c r="L31" s="187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</row>
    <row r="32" spans="1:27" ht="12.75" x14ac:dyDescent="0.2">
      <c r="A32" s="184" t="s">
        <v>501</v>
      </c>
      <c r="B32" s="194" t="s">
        <v>502</v>
      </c>
      <c r="C32" s="186">
        <f>SUM(D32:W32)</f>
        <v>486813846.41226345</v>
      </c>
      <c r="D32" s="187">
        <v>459141851.21707612</v>
      </c>
      <c r="E32" s="187">
        <v>27671995.195187304</v>
      </c>
      <c r="F32" s="187">
        <v>0</v>
      </c>
      <c r="G32" s="187">
        <v>0</v>
      </c>
      <c r="H32" s="187">
        <v>0</v>
      </c>
      <c r="I32" s="187">
        <v>0</v>
      </c>
      <c r="J32" s="187">
        <v>0</v>
      </c>
      <c r="K32" s="187">
        <v>0</v>
      </c>
      <c r="L32" s="187">
        <v>0</v>
      </c>
      <c r="M32" s="187">
        <v>0</v>
      </c>
      <c r="N32" s="187">
        <v>0</v>
      </c>
      <c r="O32" s="187">
        <v>0</v>
      </c>
      <c r="P32" s="187">
        <v>0</v>
      </c>
      <c r="Q32" s="187">
        <v>0</v>
      </c>
      <c r="R32" s="187">
        <v>0</v>
      </c>
      <c r="S32" s="187">
        <v>0</v>
      </c>
      <c r="T32" s="187">
        <v>0</v>
      </c>
      <c r="U32" s="187">
        <v>0</v>
      </c>
      <c r="V32" s="187">
        <v>0</v>
      </c>
      <c r="W32" s="187">
        <v>0</v>
      </c>
    </row>
    <row r="33" spans="1:31" ht="12.75" x14ac:dyDescent="0.2">
      <c r="A33" s="184"/>
      <c r="B33" s="194"/>
      <c r="C33" s="186"/>
      <c r="D33" s="187"/>
      <c r="E33" s="187"/>
      <c r="F33" s="187"/>
      <c r="G33" s="187"/>
      <c r="H33" s="187"/>
      <c r="I33" s="187"/>
      <c r="J33" s="187"/>
      <c r="K33" s="187"/>
      <c r="L33" s="187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AA33" s="174"/>
      <c r="AB33" s="174"/>
      <c r="AC33" s="174" t="s">
        <v>551</v>
      </c>
      <c r="AD33" s="174"/>
      <c r="AE33" s="174"/>
    </row>
    <row r="34" spans="1:31" ht="12.75" x14ac:dyDescent="0.2">
      <c r="A34" s="184"/>
      <c r="B34" s="192" t="s">
        <v>504</v>
      </c>
      <c r="C34" s="186">
        <f>SUM(D34:W34)</f>
        <v>1823201837.3787744</v>
      </c>
      <c r="D34" s="201">
        <v>1721664571.684011</v>
      </c>
      <c r="E34" s="201">
        <v>101537265.69476353</v>
      </c>
      <c r="F34" s="201">
        <f t="shared" ref="F34:W34" si="2">F30+F32</f>
        <v>0</v>
      </c>
      <c r="G34" s="201">
        <f t="shared" si="2"/>
        <v>0</v>
      </c>
      <c r="H34" s="201">
        <f t="shared" si="2"/>
        <v>0</v>
      </c>
      <c r="I34" s="201">
        <f t="shared" si="2"/>
        <v>0</v>
      </c>
      <c r="J34" s="201">
        <f t="shared" si="2"/>
        <v>0</v>
      </c>
      <c r="K34" s="201">
        <f t="shared" si="2"/>
        <v>0</v>
      </c>
      <c r="L34" s="201">
        <f t="shared" si="2"/>
        <v>0</v>
      </c>
      <c r="M34" s="201">
        <f t="shared" si="2"/>
        <v>0</v>
      </c>
      <c r="N34" s="201">
        <f t="shared" si="2"/>
        <v>0</v>
      </c>
      <c r="O34" s="201">
        <f t="shared" si="2"/>
        <v>0</v>
      </c>
      <c r="P34" s="201">
        <f t="shared" si="2"/>
        <v>0</v>
      </c>
      <c r="Q34" s="201">
        <f t="shared" si="2"/>
        <v>0</v>
      </c>
      <c r="R34" s="201">
        <f t="shared" si="2"/>
        <v>0</v>
      </c>
      <c r="S34" s="201">
        <f t="shared" si="2"/>
        <v>0</v>
      </c>
      <c r="T34" s="201">
        <f t="shared" si="2"/>
        <v>0</v>
      </c>
      <c r="U34" s="201">
        <f t="shared" si="2"/>
        <v>0</v>
      </c>
      <c r="V34" s="201">
        <f t="shared" si="2"/>
        <v>0</v>
      </c>
      <c r="W34" s="201">
        <f t="shared" si="2"/>
        <v>0</v>
      </c>
    </row>
    <row r="35" spans="1:31" ht="16.5" customHeight="1" x14ac:dyDescent="0.2">
      <c r="A35" s="191"/>
      <c r="B35" s="194"/>
      <c r="C35" s="269" t="str">
        <f>IF(ISERROR(ROUND('I3 TB Data (20%)'!G14-C34,-1)=0), "-", IF(ROUND('I3 TB Data (20%)'!G14-C34,-1)=0,"Revenue Requirement Input equals Output","Revenue Requirement Input Does Not Equal Output"))</f>
        <v>Revenue Requirement Input equals Output</v>
      </c>
      <c r="D35" s="270"/>
      <c r="E35" s="271"/>
      <c r="F35" s="187"/>
      <c r="G35" s="187"/>
      <c r="H35" s="187"/>
      <c r="I35" s="187"/>
      <c r="J35" s="187"/>
      <c r="K35" s="187"/>
      <c r="L35" s="187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AA35" s="1" t="s">
        <v>503</v>
      </c>
      <c r="AC35" s="225">
        <v>2021</v>
      </c>
    </row>
    <row r="36" spans="1:31" ht="12.75" x14ac:dyDescent="0.2">
      <c r="A36" s="184"/>
      <c r="B36" s="194"/>
      <c r="C36" s="186"/>
      <c r="D36" s="187"/>
      <c r="E36" s="187"/>
      <c r="F36" s="187"/>
      <c r="G36" s="187"/>
      <c r="H36" s="187"/>
      <c r="I36" s="187"/>
      <c r="J36" s="187"/>
      <c r="K36" s="187"/>
      <c r="L36" s="187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AA36" s="1" t="s">
        <v>552</v>
      </c>
      <c r="AC36" s="225">
        <v>2023</v>
      </c>
    </row>
    <row r="37" spans="1:31" ht="12.75" x14ac:dyDescent="0.2">
      <c r="A37" s="184"/>
      <c r="B37" s="192" t="s">
        <v>506</v>
      </c>
      <c r="C37" s="186"/>
      <c r="D37" s="187"/>
      <c r="E37" s="187"/>
      <c r="F37" s="187"/>
      <c r="G37" s="187"/>
      <c r="H37" s="187"/>
      <c r="I37" s="187"/>
      <c r="J37" s="187"/>
      <c r="K37" s="187"/>
      <c r="L37" s="187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AA37" s="226" t="s">
        <v>505</v>
      </c>
      <c r="AB37" s="227"/>
      <c r="AC37" s="225" t="s">
        <v>443</v>
      </c>
      <c r="AD37" s="1" t="s">
        <v>555</v>
      </c>
    </row>
    <row r="38" spans="1:31" ht="12.75" x14ac:dyDescent="0.2">
      <c r="A38" s="184" t="s">
        <v>507</v>
      </c>
      <c r="B38" s="194" t="s">
        <v>508</v>
      </c>
      <c r="C38" s="186">
        <f>SUM(D38:W38)</f>
        <v>-40137522.584132433</v>
      </c>
      <c r="D38" s="187">
        <v>-38448884.336614169</v>
      </c>
      <c r="E38" s="187">
        <v>-1688638.2475182612</v>
      </c>
      <c r="F38" s="187">
        <v>0</v>
      </c>
      <c r="G38" s="187">
        <v>0</v>
      </c>
      <c r="H38" s="187">
        <v>0</v>
      </c>
      <c r="I38" s="187">
        <v>0</v>
      </c>
      <c r="J38" s="187">
        <v>0</v>
      </c>
      <c r="K38" s="187">
        <v>0</v>
      </c>
      <c r="L38" s="187">
        <v>0</v>
      </c>
      <c r="M38" s="187">
        <v>0</v>
      </c>
      <c r="N38" s="187">
        <v>0</v>
      </c>
      <c r="O38" s="187">
        <v>0</v>
      </c>
      <c r="P38" s="187">
        <v>0</v>
      </c>
      <c r="Q38" s="187">
        <v>0</v>
      </c>
      <c r="R38" s="187">
        <v>0</v>
      </c>
      <c r="S38" s="187">
        <v>0</v>
      </c>
      <c r="T38" s="187">
        <v>0</v>
      </c>
      <c r="U38" s="187">
        <v>0</v>
      </c>
      <c r="V38" s="187">
        <v>0</v>
      </c>
      <c r="W38" s="187">
        <v>0</v>
      </c>
      <c r="AC38" s="228"/>
    </row>
    <row r="39" spans="1:31" ht="12.75" x14ac:dyDescent="0.2">
      <c r="A39" s="184" t="s">
        <v>510</v>
      </c>
      <c r="B39" s="194" t="s">
        <v>511</v>
      </c>
      <c r="C39" s="186">
        <f>SUM(D39:W39)</f>
        <v>0</v>
      </c>
      <c r="D39" s="187">
        <v>0</v>
      </c>
      <c r="E39" s="187">
        <v>0</v>
      </c>
      <c r="F39" s="187">
        <v>0</v>
      </c>
      <c r="G39" s="187">
        <v>0</v>
      </c>
      <c r="H39" s="187">
        <v>0</v>
      </c>
      <c r="I39" s="187">
        <v>0</v>
      </c>
      <c r="J39" s="187">
        <v>0</v>
      </c>
      <c r="K39" s="187">
        <v>0</v>
      </c>
      <c r="L39" s="187">
        <v>0</v>
      </c>
      <c r="M39" s="187">
        <v>0</v>
      </c>
      <c r="N39" s="187">
        <v>0</v>
      </c>
      <c r="O39" s="187">
        <v>0</v>
      </c>
      <c r="P39" s="187">
        <v>0</v>
      </c>
      <c r="Q39" s="187">
        <v>0</v>
      </c>
      <c r="R39" s="187">
        <v>0</v>
      </c>
      <c r="S39" s="187">
        <v>0</v>
      </c>
      <c r="T39" s="187">
        <v>0</v>
      </c>
      <c r="U39" s="187">
        <v>0</v>
      </c>
      <c r="V39" s="187">
        <v>0</v>
      </c>
      <c r="W39" s="187">
        <v>0</v>
      </c>
    </row>
    <row r="40" spans="1:31" ht="12.75" x14ac:dyDescent="0.2">
      <c r="A40" s="184" t="s">
        <v>512</v>
      </c>
      <c r="B40" s="194" t="s">
        <v>513</v>
      </c>
      <c r="C40" s="186">
        <f>SUM(D40:W40)</f>
        <v>-31600.000000000004</v>
      </c>
      <c r="D40" s="187">
        <v>-31600.000000000004</v>
      </c>
      <c r="E40" s="187">
        <v>0</v>
      </c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</row>
    <row r="41" spans="1:31" ht="12.75" x14ac:dyDescent="0.2">
      <c r="A41" s="184" t="s">
        <v>514</v>
      </c>
      <c r="B41" s="194" t="s">
        <v>554</v>
      </c>
      <c r="C41" s="186">
        <f>SUM(D41:W41)</f>
        <v>915281.15359717712</v>
      </c>
      <c r="D41" s="187">
        <v>864307.56209848728</v>
      </c>
      <c r="E41" s="187">
        <v>50973.591498689872</v>
      </c>
      <c r="F41" s="187">
        <v>0</v>
      </c>
      <c r="G41" s="187">
        <v>0</v>
      </c>
      <c r="H41" s="187">
        <v>0</v>
      </c>
      <c r="I41" s="187">
        <v>0</v>
      </c>
      <c r="J41" s="187">
        <v>0</v>
      </c>
      <c r="K41" s="187">
        <v>0</v>
      </c>
      <c r="L41" s="187">
        <v>0</v>
      </c>
      <c r="M41" s="187">
        <v>0</v>
      </c>
      <c r="N41" s="187">
        <v>0</v>
      </c>
      <c r="O41" s="187">
        <v>0</v>
      </c>
      <c r="P41" s="187">
        <v>0</v>
      </c>
      <c r="Q41" s="187">
        <v>0</v>
      </c>
      <c r="R41" s="187">
        <v>0</v>
      </c>
      <c r="S41" s="187">
        <v>0</v>
      </c>
      <c r="T41" s="187">
        <v>0</v>
      </c>
      <c r="U41" s="187">
        <v>0</v>
      </c>
      <c r="V41" s="187">
        <v>0</v>
      </c>
      <c r="W41" s="187">
        <v>0</v>
      </c>
    </row>
    <row r="42" spans="1:31" ht="13.5" thickBot="1" x14ac:dyDescent="0.25">
      <c r="A42" s="184" t="s">
        <v>515</v>
      </c>
      <c r="B42" s="194" t="s">
        <v>516</v>
      </c>
      <c r="C42" s="202">
        <f>SUM(D42:W42)</f>
        <v>16464707.519632306</v>
      </c>
      <c r="D42" s="197">
        <v>16464707.519632306</v>
      </c>
      <c r="E42" s="197">
        <v>0</v>
      </c>
      <c r="F42" s="187">
        <v>0</v>
      </c>
      <c r="G42" s="187">
        <v>0</v>
      </c>
      <c r="H42" s="187">
        <v>0</v>
      </c>
      <c r="I42" s="187">
        <v>0</v>
      </c>
      <c r="J42" s="187">
        <v>0</v>
      </c>
      <c r="K42" s="187">
        <v>0</v>
      </c>
      <c r="L42" s="187">
        <v>0</v>
      </c>
      <c r="M42" s="187">
        <v>0</v>
      </c>
      <c r="N42" s="187">
        <v>0</v>
      </c>
      <c r="O42" s="187">
        <v>0</v>
      </c>
      <c r="P42" s="187">
        <v>0</v>
      </c>
      <c r="Q42" s="187">
        <v>0</v>
      </c>
      <c r="R42" s="187">
        <v>0</v>
      </c>
      <c r="S42" s="187">
        <v>0</v>
      </c>
      <c r="T42" s="187">
        <v>0</v>
      </c>
      <c r="U42" s="187">
        <v>0</v>
      </c>
      <c r="V42" s="187">
        <v>0</v>
      </c>
      <c r="W42" s="187">
        <v>0</v>
      </c>
    </row>
    <row r="43" spans="1:31" ht="13.5" thickBot="1" x14ac:dyDescent="0.25">
      <c r="A43" s="184"/>
      <c r="B43" s="192" t="s">
        <v>517</v>
      </c>
      <c r="C43" s="203">
        <f>SUM(C38:C42)</f>
        <v>-22789133.910902951</v>
      </c>
      <c r="D43" s="204">
        <v>-21151469.254883375</v>
      </c>
      <c r="E43" s="204">
        <v>-1637664.6560195712</v>
      </c>
      <c r="F43" s="187">
        <f t="shared" ref="F43:W43" si="3">SUM(F38:F42)</f>
        <v>0</v>
      </c>
      <c r="G43" s="187">
        <f t="shared" si="3"/>
        <v>0</v>
      </c>
      <c r="H43" s="187">
        <f t="shared" si="3"/>
        <v>0</v>
      </c>
      <c r="I43" s="187">
        <f t="shared" si="3"/>
        <v>0</v>
      </c>
      <c r="J43" s="187">
        <f t="shared" si="3"/>
        <v>0</v>
      </c>
      <c r="K43" s="187">
        <f t="shared" si="3"/>
        <v>0</v>
      </c>
      <c r="L43" s="187">
        <f t="shared" si="3"/>
        <v>0</v>
      </c>
      <c r="M43" s="187">
        <f t="shared" si="3"/>
        <v>0</v>
      </c>
      <c r="N43" s="187">
        <f t="shared" si="3"/>
        <v>0</v>
      </c>
      <c r="O43" s="187">
        <f t="shared" si="3"/>
        <v>0</v>
      </c>
      <c r="P43" s="187">
        <f t="shared" si="3"/>
        <v>0</v>
      </c>
      <c r="Q43" s="187">
        <f t="shared" si="3"/>
        <v>0</v>
      </c>
      <c r="R43" s="187">
        <f t="shared" si="3"/>
        <v>0</v>
      </c>
      <c r="S43" s="187">
        <f t="shared" si="3"/>
        <v>0</v>
      </c>
      <c r="T43" s="187">
        <f t="shared" si="3"/>
        <v>0</v>
      </c>
      <c r="U43" s="187">
        <f t="shared" si="3"/>
        <v>0</v>
      </c>
      <c r="V43" s="187">
        <f t="shared" si="3"/>
        <v>0</v>
      </c>
      <c r="W43" s="187">
        <f t="shared" si="3"/>
        <v>0</v>
      </c>
    </row>
    <row r="44" spans="1:31" ht="14.25" thickTop="1" thickBot="1" x14ac:dyDescent="0.25">
      <c r="A44" s="184"/>
      <c r="B44" s="194"/>
      <c r="C44" s="186"/>
      <c r="D44" s="187"/>
      <c r="E44" s="187"/>
      <c r="F44" s="187"/>
      <c r="G44" s="187"/>
      <c r="H44" s="187"/>
      <c r="I44" s="187"/>
      <c r="J44" s="187"/>
      <c r="K44" s="187"/>
      <c r="L44" s="187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</row>
    <row r="45" spans="1:31" ht="13.5" thickBot="1" x14ac:dyDescent="0.25">
      <c r="A45" s="184"/>
      <c r="B45" s="188" t="s">
        <v>518</v>
      </c>
      <c r="C45" s="199">
        <f>C34+C43</f>
        <v>1800412703.4678714</v>
      </c>
      <c r="D45" s="200">
        <v>1700513102.4291277</v>
      </c>
      <c r="E45" s="200">
        <v>99899601.038743958</v>
      </c>
      <c r="F45" s="200">
        <f t="shared" ref="F45:W45" si="4">F34+F43</f>
        <v>0</v>
      </c>
      <c r="G45" s="200">
        <f t="shared" si="4"/>
        <v>0</v>
      </c>
      <c r="H45" s="200">
        <f t="shared" si="4"/>
        <v>0</v>
      </c>
      <c r="I45" s="200">
        <f t="shared" si="4"/>
        <v>0</v>
      </c>
      <c r="J45" s="200">
        <f t="shared" si="4"/>
        <v>0</v>
      </c>
      <c r="K45" s="200">
        <f t="shared" si="4"/>
        <v>0</v>
      </c>
      <c r="L45" s="200">
        <f t="shared" si="4"/>
        <v>0</v>
      </c>
      <c r="M45" s="200">
        <f t="shared" si="4"/>
        <v>0</v>
      </c>
      <c r="N45" s="200">
        <f t="shared" si="4"/>
        <v>0</v>
      </c>
      <c r="O45" s="200">
        <f t="shared" si="4"/>
        <v>0</v>
      </c>
      <c r="P45" s="200">
        <f t="shared" si="4"/>
        <v>0</v>
      </c>
      <c r="Q45" s="200">
        <f t="shared" si="4"/>
        <v>0</v>
      </c>
      <c r="R45" s="200">
        <f t="shared" si="4"/>
        <v>0</v>
      </c>
      <c r="S45" s="200">
        <f t="shared" si="4"/>
        <v>0</v>
      </c>
      <c r="T45" s="200">
        <f t="shared" si="4"/>
        <v>0</v>
      </c>
      <c r="U45" s="200">
        <f t="shared" si="4"/>
        <v>0</v>
      </c>
      <c r="V45" s="200">
        <f t="shared" si="4"/>
        <v>0</v>
      </c>
      <c r="W45" s="200">
        <f t="shared" si="4"/>
        <v>0</v>
      </c>
    </row>
    <row r="46" spans="1:31" ht="13.5" thickTop="1" x14ac:dyDescent="0.2">
      <c r="A46" s="184"/>
      <c r="B46" s="194"/>
      <c r="C46" s="186"/>
      <c r="D46" s="187"/>
      <c r="E46" s="187"/>
      <c r="F46" s="187"/>
      <c r="G46" s="187"/>
      <c r="H46" s="187"/>
      <c r="I46" s="187"/>
      <c r="J46" s="187"/>
      <c r="K46" s="187"/>
      <c r="L46" s="187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</row>
    <row r="47" spans="1:31" ht="12.75" x14ac:dyDescent="0.2">
      <c r="A47" s="184"/>
      <c r="B47" s="194" t="s">
        <v>519</v>
      </c>
      <c r="C47" s="205">
        <v>1</v>
      </c>
      <c r="D47" s="206">
        <v>0.99999999999999989</v>
      </c>
      <c r="E47" s="207">
        <v>1</v>
      </c>
      <c r="F47" s="187"/>
      <c r="G47" s="187"/>
      <c r="H47" s="187"/>
      <c r="I47" s="187"/>
      <c r="J47" s="187"/>
      <c r="K47" s="187"/>
      <c r="L47" s="187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</row>
    <row r="48" spans="1:31" ht="12.75" x14ac:dyDescent="0.2">
      <c r="A48" s="184"/>
      <c r="B48" s="194" t="s">
        <v>520</v>
      </c>
      <c r="C48" s="208">
        <f>C45*C47</f>
        <v>1800412703.4678714</v>
      </c>
      <c r="D48" s="209">
        <v>1700513102.4291275</v>
      </c>
      <c r="E48" s="210">
        <v>99899601.038743958</v>
      </c>
      <c r="F48" s="187"/>
      <c r="G48" s="187"/>
      <c r="H48" s="187"/>
      <c r="I48" s="187"/>
      <c r="J48" s="187"/>
      <c r="K48" s="187"/>
      <c r="L48" s="187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Y48" s="211"/>
    </row>
    <row r="49" spans="1:39" ht="12.75" x14ac:dyDescent="0.2">
      <c r="A49" s="184"/>
      <c r="B49" s="194"/>
      <c r="C49" s="208"/>
      <c r="D49" s="187"/>
      <c r="E49" s="210"/>
      <c r="F49" s="187"/>
      <c r="G49" s="187"/>
      <c r="H49" s="187"/>
      <c r="I49" s="187"/>
      <c r="J49" s="187"/>
      <c r="K49" s="187"/>
      <c r="L49" s="187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</row>
    <row r="50" spans="1:39" ht="12.75" x14ac:dyDescent="0.2">
      <c r="A50" s="184"/>
      <c r="B50" s="194" t="s">
        <v>521</v>
      </c>
      <c r="C50" s="212">
        <f>SUM(D50:W50)</f>
        <v>151059110</v>
      </c>
      <c r="D50" s="213">
        <v>133844210</v>
      </c>
      <c r="E50" s="213">
        <v>17214900</v>
      </c>
      <c r="F50" s="187">
        <f>'I8 Demand Data (20%)'!F35</f>
        <v>0</v>
      </c>
      <c r="G50" s="187">
        <f>'I8 Demand Data (20%)'!G35</f>
        <v>0</v>
      </c>
      <c r="H50" s="187">
        <f>'I8 Demand Data (20%)'!H35</f>
        <v>0</v>
      </c>
      <c r="I50" s="187">
        <f>'I8 Demand Data (20%)'!I35</f>
        <v>0</v>
      </c>
      <c r="J50" s="187">
        <f>'I8 Demand Data (20%)'!J35</f>
        <v>0</v>
      </c>
      <c r="K50" s="187">
        <f>'I8 Demand Data (20%)'!K35</f>
        <v>0</v>
      </c>
      <c r="L50" s="187">
        <f>'I8 Demand Data (20%)'!L35</f>
        <v>0</v>
      </c>
      <c r="M50" s="187">
        <f>'I8 Demand Data (20%)'!M35</f>
        <v>0</v>
      </c>
      <c r="N50" s="187">
        <f>'I8 Demand Data (20%)'!N35</f>
        <v>0</v>
      </c>
      <c r="O50" s="187">
        <f>'I8 Demand Data (20%)'!O35</f>
        <v>0</v>
      </c>
      <c r="P50" s="187">
        <f>'I8 Demand Data (20%)'!P35</f>
        <v>0</v>
      </c>
      <c r="Q50" s="187">
        <f>'I8 Demand Data (20%)'!Q35</f>
        <v>0</v>
      </c>
      <c r="R50" s="187">
        <f>'I8 Demand Data (20%)'!R35</f>
        <v>0</v>
      </c>
      <c r="S50" s="187">
        <f>'I8 Demand Data (20%)'!S35</f>
        <v>0</v>
      </c>
      <c r="T50" s="187">
        <f>'I8 Demand Data (20%)'!T35</f>
        <v>0</v>
      </c>
      <c r="U50" s="187">
        <f>'I8 Demand Data (20%)'!U35</f>
        <v>0</v>
      </c>
      <c r="V50" s="187">
        <f>'I8 Demand Data (20%)'!V35</f>
        <v>0</v>
      </c>
      <c r="W50" s="187">
        <f>'I8 Demand Data (20%)'!W35</f>
        <v>0</v>
      </c>
      <c r="Y50" s="211"/>
      <c r="AA50" s="195"/>
    </row>
    <row r="51" spans="1:39" ht="13.5" thickBot="1" x14ac:dyDescent="0.25">
      <c r="A51" s="1"/>
      <c r="B51" s="194"/>
      <c r="C51" s="214"/>
      <c r="D51" s="215"/>
      <c r="E51" s="215"/>
      <c r="F51" s="197"/>
      <c r="G51" s="197"/>
      <c r="H51" s="197"/>
      <c r="I51" s="197"/>
      <c r="J51" s="197"/>
      <c r="K51" s="197"/>
      <c r="L51" s="197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</row>
    <row r="52" spans="1:39" s="174" customFormat="1" ht="23.25" customHeight="1" thickBot="1" x14ac:dyDescent="0.25">
      <c r="B52" s="217" t="s">
        <v>522</v>
      </c>
      <c r="C52" s="218"/>
      <c r="D52" s="219"/>
      <c r="E52" s="219">
        <v>5.8030892447091738</v>
      </c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Y52" s="221"/>
      <c r="AA52" s="222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2.75" x14ac:dyDescent="0.2">
      <c r="A53" s="184"/>
      <c r="F53" s="187"/>
      <c r="G53" s="187"/>
      <c r="H53" s="187"/>
      <c r="I53" s="187"/>
      <c r="J53" s="187"/>
      <c r="K53" s="187"/>
      <c r="L53" s="187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</row>
    <row r="54" spans="1:39" ht="12.75" hidden="1" x14ac:dyDescent="0.2">
      <c r="A54" s="184"/>
      <c r="F54" s="187">
        <f>'I8 Demand Data (20%)'!F55</f>
        <v>0</v>
      </c>
      <c r="G54" s="187">
        <f>'I8 Demand Data (20%)'!G55</f>
        <v>0</v>
      </c>
      <c r="H54" s="187">
        <f>'I8 Demand Data (20%)'!H55</f>
        <v>0</v>
      </c>
      <c r="I54" s="187">
        <f>'I8 Demand Data (20%)'!I55</f>
        <v>0</v>
      </c>
      <c r="J54" s="187">
        <f>'I8 Demand Data (20%)'!J55</f>
        <v>0</v>
      </c>
      <c r="K54" s="187">
        <f>'I8 Demand Data (20%)'!K55</f>
        <v>0</v>
      </c>
      <c r="L54" s="187">
        <f>'I8 Demand Data (20%)'!L55</f>
        <v>0</v>
      </c>
      <c r="M54" s="187">
        <f>'I8 Demand Data (20%)'!M55</f>
        <v>0</v>
      </c>
      <c r="N54" s="187">
        <f>'I8 Demand Data (20%)'!N55</f>
        <v>0</v>
      </c>
      <c r="O54" s="187">
        <f>'I8 Demand Data (20%)'!O55</f>
        <v>0</v>
      </c>
      <c r="P54" s="187">
        <f>'I8 Demand Data (20%)'!P55</f>
        <v>0</v>
      </c>
      <c r="Q54" s="187">
        <f>'I8 Demand Data (20%)'!Q55</f>
        <v>0</v>
      </c>
      <c r="R54" s="187">
        <f>'I8 Demand Data (20%)'!R55</f>
        <v>0</v>
      </c>
      <c r="S54" s="187">
        <f>'I8 Demand Data (20%)'!S55</f>
        <v>0</v>
      </c>
      <c r="T54" s="187">
        <f>'I8 Demand Data (20%)'!T55</f>
        <v>0</v>
      </c>
      <c r="U54" s="187">
        <f>'I8 Demand Data (20%)'!U55</f>
        <v>0</v>
      </c>
      <c r="V54" s="187">
        <f>'I8 Demand Data (20%)'!V55</f>
        <v>0</v>
      </c>
      <c r="W54" s="187">
        <f>'I8 Demand Data (20%)'!W55</f>
        <v>0</v>
      </c>
    </row>
    <row r="55" spans="1:39" ht="13.5" hidden="1" thickBot="1" x14ac:dyDescent="0.25">
      <c r="A55" s="1"/>
      <c r="F55" s="197"/>
      <c r="G55" s="197"/>
      <c r="H55" s="197"/>
      <c r="I55" s="197"/>
      <c r="J55" s="197"/>
      <c r="K55" s="197"/>
      <c r="L55" s="197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</row>
    <row r="56" spans="1:39" s="174" customFormat="1" ht="23.25" hidden="1" customHeight="1" thickBot="1" x14ac:dyDescent="0.25">
      <c r="B56" s="1"/>
      <c r="C56" s="170"/>
      <c r="D56" s="171"/>
      <c r="E56" s="171"/>
      <c r="F56" s="220"/>
      <c r="G56" s="220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2.75" x14ac:dyDescent="0.2">
      <c r="A57" s="29"/>
    </row>
    <row r="58" spans="1:39" ht="12.75" x14ac:dyDescent="0.2">
      <c r="A58" s="29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</row>
    <row r="59" spans="1:39" ht="12.75" x14ac:dyDescent="0.2">
      <c r="A59" s="29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</row>
    <row r="60" spans="1:39" ht="12.75" x14ac:dyDescent="0.2">
      <c r="A60" s="29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</row>
    <row r="61" spans="1:39" ht="12.75" x14ac:dyDescent="0.2">
      <c r="A61" s="29"/>
    </row>
    <row r="62" spans="1:39" ht="12.75" x14ac:dyDescent="0.2">
      <c r="A62" s="29"/>
    </row>
    <row r="63" spans="1:39" ht="12.75" x14ac:dyDescent="0.2">
      <c r="A63" s="29"/>
    </row>
    <row r="64" spans="1:39" ht="12.75" x14ac:dyDescent="0.2">
      <c r="A64" s="29"/>
    </row>
    <row r="65" spans="1:5" ht="12.75" x14ac:dyDescent="0.2">
      <c r="A65" s="143"/>
    </row>
    <row r="66" spans="1:5" ht="12.75" x14ac:dyDescent="0.2">
      <c r="A66" s="143"/>
      <c r="E66" s="224"/>
    </row>
    <row r="67" spans="1:5" ht="12.75" x14ac:dyDescent="0.2">
      <c r="A67" s="143"/>
    </row>
    <row r="68" spans="1:5" ht="12.75" x14ac:dyDescent="0.2">
      <c r="A68" s="143"/>
    </row>
    <row r="69" spans="1:5" ht="12.75" x14ac:dyDescent="0.2">
      <c r="A69" s="143"/>
    </row>
    <row r="70" spans="1:5" ht="12.75" x14ac:dyDescent="0.2">
      <c r="A70" s="143"/>
    </row>
    <row r="71" spans="1:5" ht="12.75" x14ac:dyDescent="0.2">
      <c r="A71" s="143"/>
    </row>
    <row r="72" spans="1:5" ht="12.75" x14ac:dyDescent="0.2">
      <c r="A72" s="143"/>
    </row>
    <row r="73" spans="1:5" ht="12.75" x14ac:dyDescent="0.2">
      <c r="A73" s="143"/>
    </row>
    <row r="74" spans="1:5" ht="12.75" x14ac:dyDescent="0.2">
      <c r="A74" s="143"/>
    </row>
    <row r="75" spans="1:5" ht="12.75" x14ac:dyDescent="0.2">
      <c r="A75" s="143"/>
    </row>
    <row r="76" spans="1:5" ht="12.75" x14ac:dyDescent="0.2">
      <c r="A76" s="143"/>
    </row>
    <row r="77" spans="1:5" ht="12.75" x14ac:dyDescent="0.2">
      <c r="A77" s="143"/>
    </row>
    <row r="78" spans="1:5" ht="12.75" x14ac:dyDescent="0.2">
      <c r="A78" s="143"/>
    </row>
    <row r="79" spans="1:5" ht="12.75" x14ac:dyDescent="0.2">
      <c r="A79" s="143"/>
    </row>
    <row r="80" spans="1:5" ht="12.75" x14ac:dyDescent="0.2">
      <c r="A80" s="143"/>
    </row>
    <row r="81" spans="1:1" ht="12.75" x14ac:dyDescent="0.2">
      <c r="A81" s="143"/>
    </row>
    <row r="82" spans="1:1" ht="12.75" x14ac:dyDescent="0.2">
      <c r="A82" s="143"/>
    </row>
    <row r="83" spans="1:1" ht="12.75" x14ac:dyDescent="0.2">
      <c r="A83" s="143"/>
    </row>
    <row r="84" spans="1:1" ht="12.75" x14ac:dyDescent="0.2">
      <c r="A84" s="143"/>
    </row>
    <row r="85" spans="1:1" ht="12.75" x14ac:dyDescent="0.2">
      <c r="A85" s="143"/>
    </row>
    <row r="86" spans="1:1" ht="12.75" x14ac:dyDescent="0.2">
      <c r="A86" s="143"/>
    </row>
    <row r="87" spans="1:1" ht="12.75" x14ac:dyDescent="0.2">
      <c r="A87" s="143"/>
    </row>
    <row r="88" spans="1:1" ht="12.75" x14ac:dyDescent="0.2">
      <c r="A88" s="143"/>
    </row>
    <row r="89" spans="1:1" ht="12.75" x14ac:dyDescent="0.2">
      <c r="A89" s="143"/>
    </row>
    <row r="90" spans="1:1" ht="12.75" x14ac:dyDescent="0.2">
      <c r="A90" s="143"/>
    </row>
    <row r="91" spans="1:1" ht="12.75" x14ac:dyDescent="0.2">
      <c r="A91" s="143"/>
    </row>
    <row r="92" spans="1:1" ht="12.75" x14ac:dyDescent="0.2">
      <c r="A92" s="143"/>
    </row>
  </sheetData>
  <mergeCells count="7">
    <mergeCell ref="C35:E35"/>
    <mergeCell ref="A1:F1"/>
    <mergeCell ref="A2:E2"/>
    <mergeCell ref="A3:E3"/>
    <mergeCell ref="A4:E4"/>
    <mergeCell ref="C10:L10"/>
    <mergeCell ref="C16:E16"/>
  </mergeCells>
  <conditionalFormatting sqref="C35 C16">
    <cfRule type="cellIs" dxfId="1" priority="1" stopIfTrue="1" operator="equal">
      <formula>"Error"</formula>
    </cfRule>
  </conditionalFormatting>
  <pageMargins left="0.39370078740157483" right="0.39370078740157483" top="0.39370078740157483" bottom="0.39370078740157483" header="0.15748031496062992" footer="0.51181102362204722"/>
  <pageSetup scale="49" fitToHeight="3" orientation="landscape" r:id="rId1"/>
  <headerFooter alignWithMargins="0"/>
  <colBreaks count="2" manualBreakCount="2">
    <brk id="9" max="1048575" man="1"/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6880-5992-47EF-9487-838D3252E1C9}">
  <sheetPr codeName="Sheet4">
    <tabColor theme="9" tint="0.79998168889431442"/>
  </sheetPr>
  <dimension ref="A1:M587"/>
  <sheetViews>
    <sheetView zoomScaleNormal="100" workbookViewId="0">
      <selection activeCell="L13" sqref="L13"/>
    </sheetView>
  </sheetViews>
  <sheetFormatPr defaultColWidth="9.28515625" defaultRowHeight="11.25" x14ac:dyDescent="0.2"/>
  <cols>
    <col min="1" max="1" width="2.7109375" style="1" customWidth="1"/>
    <col min="2" max="2" width="46" style="9" customWidth="1"/>
    <col min="3" max="3" width="3" style="9" customWidth="1"/>
    <col min="4" max="4" width="19.42578125" style="10" customWidth="1"/>
    <col min="5" max="5" width="18.7109375" style="10" customWidth="1"/>
    <col min="6" max="6" width="21.7109375" style="10" bestFit="1" customWidth="1"/>
    <col min="7" max="7" width="29.7109375" style="10" bestFit="1" customWidth="1"/>
    <col min="8" max="8" width="10.7109375" style="1" bestFit="1" customWidth="1"/>
    <col min="9" max="9" width="9.28515625" style="1"/>
    <col min="10" max="10" width="13.42578125" style="1" customWidth="1"/>
    <col min="11" max="12" width="9.28515625" style="1"/>
    <col min="13" max="13" width="9.28515625" style="2"/>
    <col min="14" max="16384" width="9.28515625" style="1"/>
  </cols>
  <sheetData>
    <row r="1" spans="1:13" ht="21.75" x14ac:dyDescent="0.2">
      <c r="A1" s="253"/>
      <c r="B1" s="253"/>
      <c r="C1" s="253"/>
      <c r="D1" s="253"/>
      <c r="E1" s="253"/>
      <c r="F1" s="253"/>
      <c r="G1" s="1"/>
    </row>
    <row r="2" spans="1:13" ht="20.25" x14ac:dyDescent="0.3">
      <c r="B2" s="254"/>
      <c r="C2" s="254"/>
      <c r="D2" s="254"/>
      <c r="E2" s="254"/>
      <c r="F2" s="254"/>
      <c r="G2" s="1"/>
    </row>
    <row r="3" spans="1:13" ht="18" x14ac:dyDescent="0.25">
      <c r="A3" s="3"/>
      <c r="B3" s="255" t="e">
        <f>#REF!</f>
        <v>#REF!</v>
      </c>
      <c r="C3" s="255"/>
      <c r="D3" s="255"/>
      <c r="E3" s="255"/>
      <c r="F3" s="255"/>
      <c r="G3" s="1"/>
    </row>
    <row r="4" spans="1:13" ht="18" x14ac:dyDescent="0.25">
      <c r="A4" s="3"/>
      <c r="B4" s="4"/>
      <c r="C4" s="4"/>
      <c r="D4" s="4"/>
      <c r="E4" s="4"/>
      <c r="F4" s="4"/>
      <c r="G4" s="1"/>
    </row>
    <row r="5" spans="1:13" ht="18" x14ac:dyDescent="0.25">
      <c r="A5" s="3"/>
      <c r="B5" s="4"/>
      <c r="C5" s="4"/>
      <c r="D5" s="4"/>
      <c r="E5" s="4"/>
      <c r="F5" s="4"/>
      <c r="G5" s="1"/>
    </row>
    <row r="6" spans="1:13" ht="18" x14ac:dyDescent="0.25">
      <c r="A6" s="3"/>
      <c r="B6" s="4"/>
      <c r="C6" s="4"/>
      <c r="D6" s="4"/>
      <c r="E6" s="4"/>
      <c r="F6" s="4"/>
      <c r="G6" s="1"/>
    </row>
    <row r="7" spans="1:13" ht="18" x14ac:dyDescent="0.25">
      <c r="A7" s="3"/>
      <c r="B7" s="4"/>
      <c r="C7" s="4"/>
      <c r="D7" s="4"/>
      <c r="E7" s="4"/>
      <c r="F7" s="4"/>
      <c r="G7" s="1"/>
    </row>
    <row r="8" spans="1:13" ht="18" x14ac:dyDescent="0.25">
      <c r="B8" s="256" t="s">
        <v>474</v>
      </c>
      <c r="C8" s="256"/>
      <c r="D8" s="256"/>
      <c r="E8" s="256"/>
      <c r="F8" s="256"/>
      <c r="G8" s="1"/>
    </row>
    <row r="9" spans="1:13" ht="20.25" x14ac:dyDescent="0.3">
      <c r="B9" s="5" t="str">
        <f>"Sheet I3 Trial Balance Data "</f>
        <v xml:space="preserve">Sheet I3 Trial Balance Data </v>
      </c>
      <c r="C9" s="6"/>
      <c r="D9" s="6"/>
      <c r="E9" s="1"/>
      <c r="F9" s="7"/>
      <c r="G9" s="1"/>
    </row>
    <row r="10" spans="1:13" x14ac:dyDescent="0.2">
      <c r="A10" s="8"/>
      <c r="B10" s="8"/>
      <c r="C10" s="8"/>
      <c r="D10" s="8"/>
      <c r="E10" s="8"/>
      <c r="F10" s="8"/>
      <c r="G10" s="8"/>
    </row>
    <row r="11" spans="1:13" ht="12" thickBot="1" x14ac:dyDescent="0.25">
      <c r="D11" s="9"/>
      <c r="E11" s="9"/>
      <c r="F11" s="9"/>
    </row>
    <row r="12" spans="1:13" s="15" customFormat="1" ht="12.75" x14ac:dyDescent="0.2">
      <c r="A12" s="11"/>
      <c r="B12" s="12"/>
      <c r="C12" s="13"/>
      <c r="D12" s="257"/>
      <c r="E12" s="258"/>
      <c r="F12" s="14"/>
      <c r="M12" s="16"/>
    </row>
    <row r="13" spans="1:13" s="15" customFormat="1" ht="12.75" x14ac:dyDescent="0.2">
      <c r="A13" s="11"/>
      <c r="B13" s="12"/>
      <c r="C13" s="13"/>
      <c r="D13" s="248" t="s">
        <v>0</v>
      </c>
      <c r="E13" s="249"/>
      <c r="F13" s="17">
        <v>1823201837.3787751</v>
      </c>
      <c r="G13" s="18" t="s">
        <v>1</v>
      </c>
      <c r="H13" s="247" t="s">
        <v>2</v>
      </c>
      <c r="I13" s="247"/>
      <c r="M13" s="16"/>
    </row>
    <row r="14" spans="1:13" s="15" customFormat="1" ht="12.75" x14ac:dyDescent="0.2">
      <c r="A14" s="11"/>
      <c r="B14" s="12"/>
      <c r="C14" s="13"/>
      <c r="D14" s="248" t="s">
        <v>3</v>
      </c>
      <c r="E14" s="249"/>
      <c r="F14" s="19">
        <f>ROUND(F13,0)</f>
        <v>1823201837</v>
      </c>
      <c r="G14" s="20">
        <f>ROUND(F12+SUM(G121:G408),0)</f>
        <v>1823201837</v>
      </c>
      <c r="H14" s="250" t="str">
        <f>IF(ROUND(F14-G14,-1)=0,"Rev Req Matches", "Rev Req does not match")</f>
        <v>Rev Req Matches</v>
      </c>
      <c r="I14" s="250"/>
      <c r="J14" s="21">
        <f>F14-G14</f>
        <v>0</v>
      </c>
      <c r="M14" s="16"/>
    </row>
    <row r="15" spans="1:13" s="15" customFormat="1" ht="12.75" x14ac:dyDescent="0.2">
      <c r="A15" s="11"/>
      <c r="B15" s="12"/>
      <c r="C15" s="13"/>
      <c r="D15" s="248" t="s">
        <v>4</v>
      </c>
      <c r="E15" s="249"/>
      <c r="F15" s="17">
        <v>14592741199.408365</v>
      </c>
      <c r="G15" s="22"/>
      <c r="H15" s="23"/>
      <c r="M15" s="16"/>
    </row>
    <row r="16" spans="1:13" s="15" customFormat="1" ht="13.5" thickBot="1" x14ac:dyDescent="0.25">
      <c r="A16" s="24"/>
      <c r="B16" s="13"/>
      <c r="C16" s="13"/>
      <c r="D16" s="251" t="s">
        <v>5</v>
      </c>
      <c r="E16" s="252"/>
      <c r="F16" s="25">
        <f>ROUND(F15,0)</f>
        <v>14592741199</v>
      </c>
      <c r="G16" s="20">
        <f>ROUND(SUM(G19:G45),0)</f>
        <v>14592741199</v>
      </c>
      <c r="H16" s="250" t="str">
        <f>IF(ROUND(F16-G16,-1)=0,"Rate Base Matches","Rate Base does not match")</f>
        <v>Rate Base Matches</v>
      </c>
      <c r="I16" s="250"/>
      <c r="J16" s="21">
        <f>F16-G16</f>
        <v>0</v>
      </c>
      <c r="K16" s="21">
        <f>J16*(100/15)</f>
        <v>0</v>
      </c>
      <c r="M16" s="26"/>
    </row>
    <row r="17" spans="1:12" s="15" customFormat="1" ht="12.75" x14ac:dyDescent="0.2">
      <c r="A17" s="24"/>
      <c r="B17" s="13"/>
      <c r="C17" s="13"/>
      <c r="D17" s="27"/>
      <c r="E17" s="27"/>
      <c r="F17" s="28"/>
      <c r="G17" s="29"/>
      <c r="L17" s="26"/>
    </row>
    <row r="18" spans="1:12" s="36" customFormat="1" ht="25.5" x14ac:dyDescent="0.2">
      <c r="A18" s="30"/>
      <c r="B18" s="31" t="s">
        <v>6</v>
      </c>
      <c r="C18" s="32"/>
      <c r="D18" s="33" t="s">
        <v>7</v>
      </c>
      <c r="E18" s="34" t="s">
        <v>8</v>
      </c>
      <c r="F18" s="35" t="s">
        <v>9</v>
      </c>
      <c r="G18" s="35" t="s">
        <v>10</v>
      </c>
      <c r="H18" s="1"/>
      <c r="L18" s="37"/>
    </row>
    <row r="19" spans="1:12" s="43" customFormat="1" ht="12.75" x14ac:dyDescent="0.2">
      <c r="A19" s="30"/>
      <c r="B19" s="38" t="s">
        <v>11</v>
      </c>
      <c r="C19" s="39"/>
      <c r="D19" s="40">
        <v>0</v>
      </c>
      <c r="E19" s="41"/>
      <c r="F19" s="40"/>
      <c r="G19" s="42">
        <f t="shared" ref="G19:G82" si="0">+D19+E19+F19</f>
        <v>0</v>
      </c>
      <c r="H19" s="43" t="str">
        <f t="shared" ref="H19:H82" si="1">LEFT(B19,FIND("-",B19)-2)</f>
        <v>Rate Base</v>
      </c>
      <c r="L19" s="16"/>
    </row>
    <row r="20" spans="1:12" s="43" customFormat="1" ht="12.75" x14ac:dyDescent="0.2">
      <c r="A20" s="30"/>
      <c r="B20" s="38" t="s">
        <v>12</v>
      </c>
      <c r="C20" s="39"/>
      <c r="D20" s="40">
        <v>94126151.216540605</v>
      </c>
      <c r="E20" s="41"/>
      <c r="F20" s="40"/>
      <c r="G20" s="42">
        <f t="shared" si="0"/>
        <v>94126151.216540605</v>
      </c>
      <c r="H20" s="43" t="str">
        <f t="shared" si="1"/>
        <v>Rate Base</v>
      </c>
      <c r="L20" s="16"/>
    </row>
    <row r="21" spans="1:12" s="43" customFormat="1" ht="12.75" x14ac:dyDescent="0.2">
      <c r="A21" s="30"/>
      <c r="B21" s="38" t="s">
        <v>13</v>
      </c>
      <c r="C21" s="39"/>
      <c r="D21" s="40">
        <v>7068194662.1670198</v>
      </c>
      <c r="E21" s="41"/>
      <c r="F21" s="40"/>
      <c r="G21" s="42">
        <f t="shared" si="0"/>
        <v>7068194662.1670198</v>
      </c>
      <c r="H21" s="43" t="str">
        <f t="shared" si="1"/>
        <v>Rate Base</v>
      </c>
      <c r="L21" s="16"/>
    </row>
    <row r="22" spans="1:12" s="43" customFormat="1" ht="25.5" x14ac:dyDescent="0.2">
      <c r="A22" s="30"/>
      <c r="B22" s="38" t="s">
        <v>14</v>
      </c>
      <c r="C22" s="39"/>
      <c r="D22" s="40">
        <v>1321516185.176868</v>
      </c>
      <c r="E22" s="41"/>
      <c r="F22" s="40"/>
      <c r="G22" s="42">
        <f t="shared" si="0"/>
        <v>1321516185.176868</v>
      </c>
      <c r="H22" s="43" t="str">
        <f t="shared" si="1"/>
        <v>Rate Base</v>
      </c>
      <c r="L22" s="16"/>
    </row>
    <row r="23" spans="1:12" s="43" customFormat="1" ht="25.5" x14ac:dyDescent="0.2">
      <c r="A23" s="30"/>
      <c r="B23" s="38" t="s">
        <v>15</v>
      </c>
      <c r="C23" s="39"/>
      <c r="D23" s="40">
        <v>0</v>
      </c>
      <c r="E23" s="41"/>
      <c r="F23" s="40"/>
      <c r="G23" s="42">
        <f t="shared" si="0"/>
        <v>0</v>
      </c>
      <c r="H23" s="43" t="str">
        <f t="shared" si="1"/>
        <v>Rate Base</v>
      </c>
      <c r="L23" s="16"/>
    </row>
    <row r="24" spans="1:12" s="43" customFormat="1" ht="12.75" x14ac:dyDescent="0.2">
      <c r="A24" s="30"/>
      <c r="B24" s="38" t="s">
        <v>16</v>
      </c>
      <c r="C24" s="39"/>
      <c r="D24" s="40">
        <v>0</v>
      </c>
      <c r="E24" s="41"/>
      <c r="F24" s="40"/>
      <c r="G24" s="42">
        <f t="shared" si="0"/>
        <v>0</v>
      </c>
      <c r="H24" s="43" t="str">
        <f t="shared" si="1"/>
        <v>Rate Base</v>
      </c>
      <c r="L24" s="16"/>
    </row>
    <row r="25" spans="1:12" s="43" customFormat="1" ht="25.5" x14ac:dyDescent="0.2">
      <c r="A25" s="30"/>
      <c r="B25" s="38" t="s">
        <v>17</v>
      </c>
      <c r="C25" s="39"/>
      <c r="D25" s="40">
        <v>3951462957.1338449</v>
      </c>
      <c r="E25" s="41"/>
      <c r="F25" s="40"/>
      <c r="G25" s="42">
        <f t="shared" si="0"/>
        <v>3951462957.1338449</v>
      </c>
      <c r="H25" s="43" t="str">
        <f t="shared" si="1"/>
        <v>Rate Base</v>
      </c>
      <c r="L25" s="16"/>
    </row>
    <row r="26" spans="1:12" s="43" customFormat="1" ht="25.5" x14ac:dyDescent="0.2">
      <c r="A26" s="30"/>
      <c r="B26" s="38" t="s">
        <v>18</v>
      </c>
      <c r="C26" s="39"/>
      <c r="D26" s="40">
        <v>0</v>
      </c>
      <c r="E26" s="41"/>
      <c r="F26" s="40"/>
      <c r="G26" s="42">
        <f t="shared" si="0"/>
        <v>0</v>
      </c>
      <c r="H26" s="43" t="str">
        <f t="shared" si="1"/>
        <v>Rate Base</v>
      </c>
      <c r="L26" s="16"/>
    </row>
    <row r="27" spans="1:12" s="43" customFormat="1" ht="12.75" x14ac:dyDescent="0.2">
      <c r="A27" s="30"/>
      <c r="B27" s="38" t="s">
        <v>19</v>
      </c>
      <c r="C27" s="39"/>
      <c r="D27" s="40">
        <v>0</v>
      </c>
      <c r="E27" s="41"/>
      <c r="F27" s="40"/>
      <c r="G27" s="42">
        <f t="shared" si="0"/>
        <v>0</v>
      </c>
      <c r="H27" s="43" t="str">
        <f t="shared" si="1"/>
        <v>Rate Base</v>
      </c>
      <c r="L27" s="16"/>
    </row>
    <row r="28" spans="1:12" s="43" customFormat="1" ht="25.5" x14ac:dyDescent="0.2">
      <c r="A28" s="30"/>
      <c r="B28" s="38" t="s">
        <v>20</v>
      </c>
      <c r="C28" s="39"/>
      <c r="D28" s="40">
        <v>0</v>
      </c>
      <c r="E28" s="41"/>
      <c r="F28" s="40"/>
      <c r="G28" s="42">
        <f t="shared" si="0"/>
        <v>0</v>
      </c>
      <c r="H28" s="43" t="str">
        <f t="shared" si="1"/>
        <v>Rate Base</v>
      </c>
      <c r="L28" s="16"/>
    </row>
    <row r="29" spans="1:12" s="43" customFormat="1" ht="25.5" x14ac:dyDescent="0.2">
      <c r="A29" s="30"/>
      <c r="B29" s="38" t="s">
        <v>21</v>
      </c>
      <c r="C29" s="39"/>
      <c r="D29" s="40">
        <v>0</v>
      </c>
      <c r="E29" s="41"/>
      <c r="F29" s="40"/>
      <c r="G29" s="42">
        <f t="shared" si="0"/>
        <v>0</v>
      </c>
      <c r="H29" s="43" t="str">
        <f t="shared" si="1"/>
        <v>Rate Base</v>
      </c>
      <c r="L29" s="16"/>
    </row>
    <row r="30" spans="1:12" s="43" customFormat="1" ht="12.75" x14ac:dyDescent="0.2">
      <c r="A30" s="30"/>
      <c r="B30" s="38" t="s">
        <v>22</v>
      </c>
      <c r="C30" s="39"/>
      <c r="D30" s="40">
        <v>0</v>
      </c>
      <c r="E30" s="41"/>
      <c r="F30" s="40"/>
      <c r="G30" s="42">
        <f t="shared" si="0"/>
        <v>0</v>
      </c>
      <c r="H30" s="43" t="str">
        <f t="shared" si="1"/>
        <v>Rate Base</v>
      </c>
      <c r="L30" s="16"/>
    </row>
    <row r="31" spans="1:12" s="43" customFormat="1" ht="25.5" x14ac:dyDescent="0.2">
      <c r="A31" s="30"/>
      <c r="B31" s="38" t="s">
        <v>23</v>
      </c>
      <c r="C31" s="39"/>
      <c r="D31" s="40">
        <v>0</v>
      </c>
      <c r="E31" s="41"/>
      <c r="F31" s="40"/>
      <c r="G31" s="42">
        <f t="shared" si="0"/>
        <v>0</v>
      </c>
      <c r="H31" s="43" t="str">
        <f t="shared" si="1"/>
        <v>Rate Base</v>
      </c>
      <c r="L31" s="16"/>
    </row>
    <row r="32" spans="1:12" s="43" customFormat="1" ht="25.5" x14ac:dyDescent="0.2">
      <c r="A32" s="30"/>
      <c r="B32" s="38" t="s">
        <v>24</v>
      </c>
      <c r="C32" s="39"/>
      <c r="D32" s="40">
        <v>0</v>
      </c>
      <c r="E32" s="41"/>
      <c r="F32" s="40"/>
      <c r="G32" s="42">
        <f t="shared" si="0"/>
        <v>0</v>
      </c>
      <c r="H32" s="43" t="str">
        <f t="shared" si="1"/>
        <v>Rate Base</v>
      </c>
      <c r="L32" s="16"/>
    </row>
    <row r="33" spans="1:12" s="43" customFormat="1" ht="12.75" x14ac:dyDescent="0.2">
      <c r="A33" s="30"/>
      <c r="B33" s="38" t="s">
        <v>25</v>
      </c>
      <c r="C33" s="39"/>
      <c r="D33" s="40">
        <v>1486764006.5478308</v>
      </c>
      <c r="E33" s="41"/>
      <c r="F33" s="40"/>
      <c r="G33" s="42">
        <f t="shared" si="0"/>
        <v>1486764006.5478308</v>
      </c>
      <c r="H33" s="43" t="str">
        <f t="shared" si="1"/>
        <v>Rate Base</v>
      </c>
      <c r="L33" s="16"/>
    </row>
    <row r="34" spans="1:12" s="43" customFormat="1" ht="25.5" x14ac:dyDescent="0.2">
      <c r="A34" s="30"/>
      <c r="B34" s="38" t="s">
        <v>26</v>
      </c>
      <c r="C34" s="39"/>
      <c r="D34" s="40">
        <v>252538131.17161512</v>
      </c>
      <c r="E34" s="41"/>
      <c r="F34" s="40"/>
      <c r="G34" s="42">
        <f t="shared" si="0"/>
        <v>252538131.17161512</v>
      </c>
      <c r="H34" s="43" t="str">
        <f t="shared" si="1"/>
        <v>Rate Base</v>
      </c>
      <c r="L34" s="16"/>
    </row>
    <row r="35" spans="1:12" s="43" customFormat="1" ht="25.5" x14ac:dyDescent="0.2">
      <c r="A35" s="30"/>
      <c r="B35" s="38" t="s">
        <v>27</v>
      </c>
      <c r="C35" s="39"/>
      <c r="D35" s="40">
        <v>0</v>
      </c>
      <c r="E35" s="41"/>
      <c r="F35" s="40"/>
      <c r="G35" s="42">
        <f t="shared" si="0"/>
        <v>0</v>
      </c>
      <c r="H35" s="43" t="str">
        <f t="shared" si="1"/>
        <v>Rate Base</v>
      </c>
      <c r="L35" s="16"/>
    </row>
    <row r="36" spans="1:12" s="43" customFormat="1" ht="25.5" x14ac:dyDescent="0.2">
      <c r="A36" s="30"/>
      <c r="B36" s="38" t="s">
        <v>28</v>
      </c>
      <c r="C36" s="39"/>
      <c r="D36" s="40">
        <v>0</v>
      </c>
      <c r="E36" s="41"/>
      <c r="F36" s="40"/>
      <c r="G36" s="42">
        <f t="shared" si="0"/>
        <v>0</v>
      </c>
      <c r="H36" s="43" t="str">
        <f t="shared" si="1"/>
        <v>Rate Base</v>
      </c>
      <c r="L36" s="16"/>
    </row>
    <row r="37" spans="1:12" s="43" customFormat="1" ht="25.5" x14ac:dyDescent="0.2">
      <c r="A37" s="30"/>
      <c r="B37" s="38" t="s">
        <v>29</v>
      </c>
      <c r="C37" s="39"/>
      <c r="D37" s="40">
        <v>0</v>
      </c>
      <c r="E37" s="41"/>
      <c r="F37" s="40"/>
      <c r="G37" s="42">
        <f t="shared" si="0"/>
        <v>0</v>
      </c>
      <c r="H37" s="43" t="str">
        <f t="shared" si="1"/>
        <v>Rate Base</v>
      </c>
      <c r="L37" s="16"/>
    </row>
    <row r="38" spans="1:12" s="43" customFormat="1" ht="25.5" x14ac:dyDescent="0.2">
      <c r="A38" s="30"/>
      <c r="B38" s="38" t="s">
        <v>30</v>
      </c>
      <c r="C38" s="39"/>
      <c r="D38" s="40">
        <v>0</v>
      </c>
      <c r="E38" s="41"/>
      <c r="F38" s="40"/>
      <c r="G38" s="42">
        <f t="shared" si="0"/>
        <v>0</v>
      </c>
      <c r="H38" s="43" t="str">
        <f t="shared" si="1"/>
        <v>Rate Base</v>
      </c>
      <c r="L38" s="16"/>
    </row>
    <row r="39" spans="1:12" s="43" customFormat="1" ht="12.75" x14ac:dyDescent="0.2">
      <c r="A39" s="30"/>
      <c r="B39" s="38" t="s">
        <v>31</v>
      </c>
      <c r="C39" s="39"/>
      <c r="D39" s="40">
        <v>356072951.75520176</v>
      </c>
      <c r="E39" s="41"/>
      <c r="F39" s="40"/>
      <c r="G39" s="42">
        <f t="shared" si="0"/>
        <v>356072951.75520176</v>
      </c>
      <c r="H39" s="43" t="str">
        <f t="shared" si="1"/>
        <v>Rate Base</v>
      </c>
      <c r="L39" s="16"/>
    </row>
    <row r="40" spans="1:12" s="43" customFormat="1" ht="25.5" x14ac:dyDescent="0.2">
      <c r="A40" s="30"/>
      <c r="B40" s="38" t="s">
        <v>32</v>
      </c>
      <c r="C40" s="39"/>
      <c r="D40" s="40">
        <v>0</v>
      </c>
      <c r="E40" s="41"/>
      <c r="F40" s="40"/>
      <c r="G40" s="42">
        <f t="shared" si="0"/>
        <v>0</v>
      </c>
      <c r="H40" s="43" t="str">
        <f t="shared" si="1"/>
        <v>Rate Base</v>
      </c>
      <c r="L40" s="16"/>
    </row>
    <row r="41" spans="1:12" s="43" customFormat="1" ht="25.5" x14ac:dyDescent="0.2">
      <c r="A41" s="30"/>
      <c r="B41" s="38" t="s">
        <v>33</v>
      </c>
      <c r="C41" s="39"/>
      <c r="D41" s="40">
        <v>0</v>
      </c>
      <c r="E41" s="41"/>
      <c r="F41" s="40"/>
      <c r="G41" s="42">
        <f t="shared" si="0"/>
        <v>0</v>
      </c>
      <c r="H41" s="43" t="str">
        <f t="shared" si="1"/>
        <v>Rate Base</v>
      </c>
      <c r="L41" s="16"/>
    </row>
    <row r="42" spans="1:12" s="43" customFormat="1" ht="25.5" x14ac:dyDescent="0.2">
      <c r="A42" s="30"/>
      <c r="B42" s="38" t="s">
        <v>34</v>
      </c>
      <c r="C42" s="39"/>
      <c r="D42" s="40">
        <v>62066154.239442781</v>
      </c>
      <c r="E42" s="41"/>
      <c r="F42" s="40"/>
      <c r="G42" s="42">
        <f t="shared" si="0"/>
        <v>62066154.239442781</v>
      </c>
      <c r="H42" s="43" t="str">
        <f t="shared" si="1"/>
        <v>Rate Base</v>
      </c>
      <c r="L42" s="16"/>
    </row>
    <row r="43" spans="1:12" s="43" customFormat="1" ht="12.75" x14ac:dyDescent="0.2">
      <c r="A43" s="30"/>
      <c r="B43" s="38" t="s">
        <v>35</v>
      </c>
      <c r="C43" s="39"/>
      <c r="D43" s="40">
        <v>0</v>
      </c>
      <c r="E43" s="41"/>
      <c r="F43" s="40"/>
      <c r="G43" s="42">
        <f t="shared" si="0"/>
        <v>0</v>
      </c>
      <c r="H43" s="43" t="str">
        <f t="shared" si="1"/>
        <v>Contributions and Grants</v>
      </c>
      <c r="L43" s="16"/>
    </row>
    <row r="44" spans="1:12" s="43" customFormat="1" ht="25.5" x14ac:dyDescent="0.2">
      <c r="A44" s="30"/>
      <c r="B44" s="38" t="s">
        <v>36</v>
      </c>
      <c r="C44" s="39"/>
      <c r="D44" s="40">
        <v>0</v>
      </c>
      <c r="E44" s="41"/>
      <c r="F44" s="40"/>
      <c r="G44" s="42">
        <f t="shared" si="0"/>
        <v>0</v>
      </c>
      <c r="H44" s="43" t="str">
        <f t="shared" si="1"/>
        <v>Accum. Amortization of Electric Utility Plant</v>
      </c>
      <c r="L44" s="16"/>
    </row>
    <row r="45" spans="1:12" s="43" customFormat="1" ht="25.5" x14ac:dyDescent="0.2">
      <c r="A45" s="30"/>
      <c r="B45" s="38" t="s">
        <v>37</v>
      </c>
      <c r="C45" s="39"/>
      <c r="D45" s="40">
        <v>0</v>
      </c>
      <c r="E45" s="41"/>
      <c r="F45" s="40"/>
      <c r="G45" s="42">
        <f t="shared" si="0"/>
        <v>0</v>
      </c>
      <c r="H45" s="43" t="str">
        <f t="shared" si="1"/>
        <v>Accumulated Amortization of Electric Utility Plant</v>
      </c>
      <c r="L45" s="16"/>
    </row>
    <row r="46" spans="1:12" s="43" customFormat="1" ht="25.5" x14ac:dyDescent="0.2">
      <c r="A46" s="30"/>
      <c r="B46" s="38" t="s">
        <v>38</v>
      </c>
      <c r="C46" s="39"/>
      <c r="D46" s="40">
        <v>-19588023.717349023</v>
      </c>
      <c r="E46" s="41"/>
      <c r="F46" s="40">
        <f>-D46</f>
        <v>19588023.717349023</v>
      </c>
      <c r="G46" s="42">
        <f t="shared" si="0"/>
        <v>0</v>
      </c>
      <c r="H46" s="43" t="str">
        <f t="shared" si="1"/>
        <v>External Revenues</v>
      </c>
      <c r="L46" s="16"/>
    </row>
    <row r="47" spans="1:12" s="43" customFormat="1" ht="25.5" x14ac:dyDescent="0.2">
      <c r="A47" s="30"/>
      <c r="B47" s="38" t="s">
        <v>39</v>
      </c>
      <c r="C47" s="39"/>
      <c r="D47" s="40">
        <v>0</v>
      </c>
      <c r="E47" s="44"/>
      <c r="F47" s="40"/>
      <c r="G47" s="42">
        <f t="shared" si="0"/>
        <v>0</v>
      </c>
      <c r="H47" s="43" t="str">
        <f t="shared" si="1"/>
        <v>External Revenues</v>
      </c>
      <c r="L47" s="16"/>
    </row>
    <row r="48" spans="1:12" s="43" customFormat="1" ht="12.75" x14ac:dyDescent="0.2">
      <c r="A48" s="30"/>
      <c r="B48" s="38" t="s">
        <v>40</v>
      </c>
      <c r="C48" s="39"/>
      <c r="D48" s="40">
        <v>0</v>
      </c>
      <c r="E48" s="41"/>
      <c r="F48" s="40">
        <f>-F46</f>
        <v>-19588023.717349023</v>
      </c>
      <c r="G48" s="42">
        <f>+D48+E48+F48</f>
        <v>-19588023.717349023</v>
      </c>
      <c r="H48" s="43" t="str">
        <f t="shared" si="1"/>
        <v>External Revenues</v>
      </c>
      <c r="L48" s="16"/>
    </row>
    <row r="49" spans="1:12" s="43" customFormat="1" ht="25.5" x14ac:dyDescent="0.2">
      <c r="A49" s="30"/>
      <c r="B49" s="38" t="s">
        <v>41</v>
      </c>
      <c r="C49" s="39"/>
      <c r="D49" s="40">
        <v>-3518751.3598388764</v>
      </c>
      <c r="E49" s="41"/>
      <c r="F49" s="40"/>
      <c r="G49" s="42">
        <f t="shared" si="0"/>
        <v>-3518751.3598388764</v>
      </c>
      <c r="H49" s="43" t="str">
        <f t="shared" si="1"/>
        <v>External Revenues</v>
      </c>
      <c r="L49" s="16"/>
    </row>
    <row r="50" spans="1:12" s="43" customFormat="1" ht="25.5" x14ac:dyDescent="0.2">
      <c r="A50" s="30"/>
      <c r="B50" s="38" t="s">
        <v>42</v>
      </c>
      <c r="C50" s="39"/>
      <c r="D50" s="40">
        <v>0</v>
      </c>
      <c r="E50" s="41"/>
      <c r="F50" s="40"/>
      <c r="G50" s="42">
        <f t="shared" si="0"/>
        <v>0</v>
      </c>
      <c r="H50" s="43" t="str">
        <f t="shared" si="1"/>
        <v>External Revenues</v>
      </c>
      <c r="L50" s="16"/>
    </row>
    <row r="51" spans="1:12" s="43" customFormat="1" ht="12.75" x14ac:dyDescent="0.2">
      <c r="A51" s="30"/>
      <c r="B51" s="38" t="s">
        <v>43</v>
      </c>
      <c r="C51" s="39"/>
      <c r="D51" s="40">
        <v>0</v>
      </c>
      <c r="E51" s="41"/>
      <c r="F51" s="40"/>
      <c r="G51" s="42">
        <f t="shared" si="0"/>
        <v>0</v>
      </c>
      <c r="H51" s="43" t="str">
        <f t="shared" si="1"/>
        <v>External Revenues</v>
      </c>
      <c r="L51" s="16"/>
    </row>
    <row r="52" spans="1:12" s="43" customFormat="1" ht="25.5" x14ac:dyDescent="0.2">
      <c r="A52" s="30"/>
      <c r="B52" s="38" t="s">
        <v>44</v>
      </c>
      <c r="C52" s="39"/>
      <c r="D52" s="40">
        <v>-11569843.692585498</v>
      </c>
      <c r="E52" s="41"/>
      <c r="F52" s="40"/>
      <c r="G52" s="42">
        <f t="shared" si="0"/>
        <v>-11569843.692585498</v>
      </c>
      <c r="H52" s="43" t="str">
        <f t="shared" si="1"/>
        <v>External Revenues</v>
      </c>
      <c r="L52" s="16"/>
    </row>
    <row r="53" spans="1:12" s="43" customFormat="1" ht="25.5" x14ac:dyDescent="0.2">
      <c r="A53" s="30"/>
      <c r="B53" s="38" t="s">
        <v>45</v>
      </c>
      <c r="C53" s="39"/>
      <c r="D53" s="40">
        <v>0</v>
      </c>
      <c r="E53" s="41"/>
      <c r="F53" s="40"/>
      <c r="G53" s="42">
        <f t="shared" si="0"/>
        <v>0</v>
      </c>
      <c r="H53" s="43" t="str">
        <f t="shared" si="1"/>
        <v>External Revenues</v>
      </c>
      <c r="L53" s="16"/>
    </row>
    <row r="54" spans="1:12" s="43" customFormat="1" ht="25.5" x14ac:dyDescent="0.2">
      <c r="A54" s="30"/>
      <c r="B54" s="38" t="s">
        <v>46</v>
      </c>
      <c r="C54" s="39"/>
      <c r="D54" s="40">
        <v>0</v>
      </c>
      <c r="E54" s="41"/>
      <c r="F54" s="40"/>
      <c r="G54" s="42">
        <f t="shared" si="0"/>
        <v>0</v>
      </c>
      <c r="H54" s="43" t="str">
        <f t="shared" si="1"/>
        <v>External Revenues</v>
      </c>
      <c r="L54" s="16"/>
    </row>
    <row r="55" spans="1:12" s="43" customFormat="1" ht="25.5" x14ac:dyDescent="0.2">
      <c r="A55" s="30"/>
      <c r="B55" s="38" t="s">
        <v>47</v>
      </c>
      <c r="C55" s="39"/>
      <c r="D55" s="40">
        <v>0</v>
      </c>
      <c r="E55" s="41"/>
      <c r="F55" s="40"/>
      <c r="G55" s="42">
        <f t="shared" si="0"/>
        <v>0</v>
      </c>
      <c r="H55" s="43" t="str">
        <f t="shared" si="1"/>
        <v>External Revenues</v>
      </c>
      <c r="L55" s="16"/>
    </row>
    <row r="56" spans="1:12" s="43" customFormat="1" ht="25.5" x14ac:dyDescent="0.2">
      <c r="A56" s="30"/>
      <c r="B56" s="38" t="s">
        <v>48</v>
      </c>
      <c r="C56" s="39"/>
      <c r="D56" s="40">
        <v>0</v>
      </c>
      <c r="E56" s="41"/>
      <c r="F56" s="40"/>
      <c r="G56" s="42">
        <f t="shared" si="0"/>
        <v>0</v>
      </c>
      <c r="H56" s="43" t="str">
        <f t="shared" si="1"/>
        <v>External Revenues</v>
      </c>
      <c r="L56" s="16"/>
    </row>
    <row r="57" spans="1:12" s="43" customFormat="1" ht="25.5" x14ac:dyDescent="0.2">
      <c r="A57" s="30"/>
      <c r="B57" s="38" t="s">
        <v>49</v>
      </c>
      <c r="C57" s="39"/>
      <c r="D57" s="40">
        <v>0</v>
      </c>
      <c r="E57" s="41"/>
      <c r="F57" s="40"/>
      <c r="G57" s="42">
        <f t="shared" si="0"/>
        <v>0</v>
      </c>
      <c r="H57" s="43" t="str">
        <f t="shared" si="1"/>
        <v>External Revenues</v>
      </c>
      <c r="L57" s="16"/>
    </row>
    <row r="58" spans="1:12" s="43" customFormat="1" ht="25.5" x14ac:dyDescent="0.2">
      <c r="A58" s="30"/>
      <c r="B58" s="38" t="s">
        <v>50</v>
      </c>
      <c r="C58" s="39"/>
      <c r="D58" s="40">
        <v>-3728031.3108878904</v>
      </c>
      <c r="E58" s="41"/>
      <c r="F58" s="40"/>
      <c r="G58" s="42">
        <f t="shared" si="0"/>
        <v>-3728031.3108878904</v>
      </c>
      <c r="H58" s="43" t="str">
        <f t="shared" si="1"/>
        <v>External Revenues</v>
      </c>
      <c r="L58" s="16"/>
    </row>
    <row r="59" spans="1:12" s="43" customFormat="1" ht="25.5" x14ac:dyDescent="0.2">
      <c r="A59" s="30"/>
      <c r="B59" s="38" t="s">
        <v>51</v>
      </c>
      <c r="C59" s="39"/>
      <c r="D59" s="40">
        <v>0</v>
      </c>
      <c r="E59" s="41"/>
      <c r="F59" s="40"/>
      <c r="G59" s="42">
        <f t="shared" si="0"/>
        <v>0</v>
      </c>
      <c r="H59" s="43" t="str">
        <f t="shared" si="1"/>
        <v>External Revenues</v>
      </c>
      <c r="L59" s="16"/>
    </row>
    <row r="60" spans="1:12" s="43" customFormat="1" ht="25.5" x14ac:dyDescent="0.2">
      <c r="A60" s="30"/>
      <c r="B60" s="38" t="s">
        <v>52</v>
      </c>
      <c r="C60" s="39"/>
      <c r="D60" s="40">
        <v>0</v>
      </c>
      <c r="E60" s="41"/>
      <c r="F60" s="40"/>
      <c r="G60" s="42">
        <f t="shared" si="0"/>
        <v>0</v>
      </c>
      <c r="H60" s="43" t="str">
        <f t="shared" si="1"/>
        <v>External Revenues</v>
      </c>
      <c r="L60" s="16"/>
    </row>
    <row r="61" spans="1:12" s="43" customFormat="1" ht="25.5" x14ac:dyDescent="0.2">
      <c r="A61" s="30"/>
      <c r="B61" s="38" t="s">
        <v>53</v>
      </c>
      <c r="C61" s="39"/>
      <c r="D61" s="40">
        <v>-636787.35834468901</v>
      </c>
      <c r="E61" s="41"/>
      <c r="F61" s="40"/>
      <c r="G61" s="42">
        <f t="shared" si="0"/>
        <v>-636787.35834468901</v>
      </c>
      <c r="H61" s="43" t="str">
        <f t="shared" si="1"/>
        <v>External Revenues</v>
      </c>
      <c r="L61" s="16"/>
    </row>
    <row r="62" spans="1:12" s="43" customFormat="1" ht="25.5" x14ac:dyDescent="0.2">
      <c r="A62" s="30"/>
      <c r="B62" s="38" t="s">
        <v>54</v>
      </c>
      <c r="C62" s="39"/>
      <c r="D62" s="40">
        <v>0</v>
      </c>
      <c r="E62" s="41"/>
      <c r="F62" s="40"/>
      <c r="G62" s="42">
        <f t="shared" si="0"/>
        <v>0</v>
      </c>
      <c r="H62" s="43" t="str">
        <f t="shared" si="1"/>
        <v>External Revenues</v>
      </c>
      <c r="L62" s="16"/>
    </row>
    <row r="63" spans="1:12" s="43" customFormat="1" ht="25.5" x14ac:dyDescent="0.2">
      <c r="A63" s="30"/>
      <c r="B63" s="38" t="s">
        <v>55</v>
      </c>
      <c r="C63" s="39"/>
      <c r="D63" s="40">
        <v>0</v>
      </c>
      <c r="E63" s="41"/>
      <c r="F63" s="40"/>
      <c r="G63" s="42">
        <f t="shared" si="0"/>
        <v>0</v>
      </c>
      <c r="H63" s="43" t="str">
        <f t="shared" si="1"/>
        <v>External Revenues</v>
      </c>
      <c r="L63" s="16"/>
    </row>
    <row r="64" spans="1:12" s="43" customFormat="1" ht="25.5" x14ac:dyDescent="0.2">
      <c r="A64" s="30"/>
      <c r="B64" s="38" t="s">
        <v>56</v>
      </c>
      <c r="C64" s="39"/>
      <c r="D64" s="40">
        <v>-891290.25207306375</v>
      </c>
      <c r="E64" s="41"/>
      <c r="F64" s="40"/>
      <c r="G64" s="42">
        <f t="shared" si="0"/>
        <v>-891290.25207306375</v>
      </c>
      <c r="H64" s="43" t="str">
        <f t="shared" si="1"/>
        <v>External Revenues</v>
      </c>
      <c r="L64" s="16"/>
    </row>
    <row r="65" spans="1:12" s="43" customFormat="1" ht="25.5" x14ac:dyDescent="0.2">
      <c r="A65" s="30"/>
      <c r="B65" s="38" t="s">
        <v>57</v>
      </c>
      <c r="C65" s="39"/>
      <c r="D65" s="40">
        <v>0</v>
      </c>
      <c r="E65" s="41"/>
      <c r="F65" s="40"/>
      <c r="G65" s="42">
        <f t="shared" si="0"/>
        <v>0</v>
      </c>
      <c r="H65" s="43" t="str">
        <f t="shared" si="1"/>
        <v>External Revenues</v>
      </c>
      <c r="L65" s="16"/>
    </row>
    <row r="66" spans="1:12" s="43" customFormat="1" ht="25.5" x14ac:dyDescent="0.2">
      <c r="A66" s="30"/>
      <c r="B66" s="38" t="s">
        <v>58</v>
      </c>
      <c r="C66" s="39"/>
      <c r="D66" s="40">
        <v>0</v>
      </c>
      <c r="E66" s="41"/>
      <c r="F66" s="40"/>
      <c r="G66" s="42">
        <f t="shared" si="0"/>
        <v>0</v>
      </c>
      <c r="H66" s="43" t="str">
        <f t="shared" si="1"/>
        <v>External Revenues</v>
      </c>
      <c r="L66" s="16"/>
    </row>
    <row r="67" spans="1:12" s="43" customFormat="1" ht="25.5" x14ac:dyDescent="0.2">
      <c r="A67" s="30"/>
      <c r="B67" s="38" t="s">
        <v>59</v>
      </c>
      <c r="C67" s="39"/>
      <c r="D67" s="40">
        <v>-204794.89305339346</v>
      </c>
      <c r="E67" s="41"/>
      <c r="F67" s="40"/>
      <c r="G67" s="42">
        <f t="shared" si="0"/>
        <v>-204794.89305339346</v>
      </c>
      <c r="H67" s="43" t="str">
        <f t="shared" si="1"/>
        <v>External Revenues</v>
      </c>
      <c r="L67" s="16"/>
    </row>
    <row r="68" spans="1:12" s="43" customFormat="1" ht="25.5" x14ac:dyDescent="0.2">
      <c r="A68" s="30"/>
      <c r="B68" s="38" t="s">
        <v>60</v>
      </c>
      <c r="C68" s="39"/>
      <c r="D68" s="40">
        <v>0</v>
      </c>
      <c r="E68" s="41"/>
      <c r="F68" s="40"/>
      <c r="G68" s="42">
        <f t="shared" si="0"/>
        <v>0</v>
      </c>
      <c r="H68" s="43" t="str">
        <f t="shared" si="1"/>
        <v>External Revenues</v>
      </c>
      <c r="L68" s="16"/>
    </row>
    <row r="69" spans="1:12" s="43" customFormat="1" ht="25.5" x14ac:dyDescent="0.2">
      <c r="A69" s="30"/>
      <c r="B69" s="38" t="s">
        <v>61</v>
      </c>
      <c r="C69" s="39"/>
      <c r="D69" s="40">
        <v>0</v>
      </c>
      <c r="E69" s="41"/>
      <c r="F69" s="40"/>
      <c r="G69" s="42">
        <f t="shared" si="0"/>
        <v>0</v>
      </c>
      <c r="H69" s="43" t="str">
        <f t="shared" si="1"/>
        <v>External Revenues</v>
      </c>
      <c r="L69" s="16"/>
    </row>
    <row r="70" spans="1:12" s="43" customFormat="1" ht="25.5" x14ac:dyDescent="0.2">
      <c r="A70" s="30"/>
      <c r="B70" s="38" t="s">
        <v>62</v>
      </c>
      <c r="C70" s="39"/>
      <c r="D70" s="40"/>
      <c r="E70" s="41"/>
      <c r="F70" s="40"/>
      <c r="G70" s="42">
        <f t="shared" si="0"/>
        <v>0</v>
      </c>
      <c r="H70" s="43" t="str">
        <f t="shared" si="1"/>
        <v>Export Revenue Credit</v>
      </c>
      <c r="L70" s="16"/>
    </row>
    <row r="71" spans="1:12" s="43" customFormat="1" ht="25.5" x14ac:dyDescent="0.2">
      <c r="A71" s="30"/>
      <c r="B71" s="38" t="s">
        <v>63</v>
      </c>
      <c r="C71" s="39"/>
      <c r="D71" s="40"/>
      <c r="E71" s="41"/>
      <c r="F71" s="40"/>
      <c r="G71" s="42">
        <f t="shared" si="0"/>
        <v>0</v>
      </c>
      <c r="H71" s="43" t="str">
        <f t="shared" si="1"/>
        <v>Export Revenue Credit</v>
      </c>
      <c r="L71" s="16"/>
    </row>
    <row r="72" spans="1:12" s="43" customFormat="1" ht="12.75" x14ac:dyDescent="0.2">
      <c r="A72" s="30"/>
      <c r="B72" s="38" t="s">
        <v>64</v>
      </c>
      <c r="C72" s="39"/>
      <c r="D72" s="40"/>
      <c r="E72" s="41"/>
      <c r="F72" s="40"/>
      <c r="G72" s="42">
        <f t="shared" si="0"/>
        <v>0</v>
      </c>
      <c r="H72" s="43" t="str">
        <f t="shared" si="1"/>
        <v>Export Revenue Credit</v>
      </c>
      <c r="L72" s="16"/>
    </row>
    <row r="73" spans="1:12" s="43" customFormat="1" ht="25.5" x14ac:dyDescent="0.2">
      <c r="A73" s="30"/>
      <c r="B73" s="38" t="s">
        <v>65</v>
      </c>
      <c r="C73" s="39"/>
      <c r="D73" s="40"/>
      <c r="E73" s="41"/>
      <c r="F73" s="40"/>
      <c r="G73" s="42">
        <f t="shared" si="0"/>
        <v>0</v>
      </c>
      <c r="H73" s="43" t="str">
        <f t="shared" si="1"/>
        <v>Export Revenue Credit</v>
      </c>
      <c r="L73" s="16"/>
    </row>
    <row r="74" spans="1:12" s="43" customFormat="1" ht="25.5" x14ac:dyDescent="0.2">
      <c r="A74" s="30"/>
      <c r="B74" s="38" t="s">
        <v>66</v>
      </c>
      <c r="C74" s="39"/>
      <c r="D74" s="40"/>
      <c r="E74" s="41"/>
      <c r="F74" s="40"/>
      <c r="G74" s="42">
        <f t="shared" si="0"/>
        <v>0</v>
      </c>
      <c r="H74" s="43" t="str">
        <f t="shared" si="1"/>
        <v>Export Revenue Credit</v>
      </c>
      <c r="L74" s="16"/>
    </row>
    <row r="75" spans="1:12" s="43" customFormat="1" ht="12.75" x14ac:dyDescent="0.2">
      <c r="A75" s="30"/>
      <c r="B75" s="38" t="s">
        <v>67</v>
      </c>
      <c r="C75" s="39"/>
      <c r="D75" s="40"/>
      <c r="E75" s="41"/>
      <c r="F75" s="40"/>
      <c r="G75" s="42">
        <f t="shared" si="0"/>
        <v>0</v>
      </c>
      <c r="H75" s="43" t="str">
        <f t="shared" si="1"/>
        <v>Export Revenue Credit</v>
      </c>
      <c r="L75" s="16"/>
    </row>
    <row r="76" spans="1:12" s="43" customFormat="1" ht="25.5" x14ac:dyDescent="0.2">
      <c r="A76" s="30"/>
      <c r="B76" s="38" t="s">
        <v>68</v>
      </c>
      <c r="C76" s="39"/>
      <c r="D76" s="40"/>
      <c r="E76" s="41"/>
      <c r="F76" s="40"/>
      <c r="G76" s="42">
        <f t="shared" si="0"/>
        <v>0</v>
      </c>
      <c r="H76" s="43" t="str">
        <f t="shared" si="1"/>
        <v>Export Revenue Credit</v>
      </c>
      <c r="L76" s="16"/>
    </row>
    <row r="77" spans="1:12" s="43" customFormat="1" ht="25.5" x14ac:dyDescent="0.2">
      <c r="A77" s="30"/>
      <c r="B77" s="38" t="s">
        <v>69</v>
      </c>
      <c r="C77" s="39"/>
      <c r="D77" s="40"/>
      <c r="E77" s="41"/>
      <c r="F77" s="40"/>
      <c r="G77" s="42">
        <f t="shared" si="0"/>
        <v>0</v>
      </c>
      <c r="H77" s="43" t="str">
        <f t="shared" si="1"/>
        <v>Export Revenue Credit</v>
      </c>
      <c r="L77" s="16"/>
    </row>
    <row r="78" spans="1:12" s="43" customFormat="1" ht="25.5" x14ac:dyDescent="0.2">
      <c r="A78" s="30"/>
      <c r="B78" s="38" t="s">
        <v>70</v>
      </c>
      <c r="C78" s="39"/>
      <c r="D78" s="40"/>
      <c r="E78" s="41"/>
      <c r="F78" s="40"/>
      <c r="G78" s="42">
        <f t="shared" si="0"/>
        <v>0</v>
      </c>
      <c r="H78" s="43" t="str">
        <f t="shared" si="1"/>
        <v>Export Revenue Credit</v>
      </c>
      <c r="L78" s="16"/>
    </row>
    <row r="79" spans="1:12" s="43" customFormat="1" ht="25.5" x14ac:dyDescent="0.2">
      <c r="A79" s="30"/>
      <c r="B79" s="38" t="s">
        <v>71</v>
      </c>
      <c r="C79" s="39"/>
      <c r="D79" s="40"/>
      <c r="E79" s="41"/>
      <c r="F79" s="40"/>
      <c r="G79" s="42">
        <f t="shared" si="0"/>
        <v>0</v>
      </c>
      <c r="H79" s="43" t="str">
        <f t="shared" si="1"/>
        <v>Export Revenue Credit</v>
      </c>
      <c r="L79" s="16"/>
    </row>
    <row r="80" spans="1:12" s="43" customFormat="1" ht="25.5" x14ac:dyDescent="0.2">
      <c r="A80" s="30"/>
      <c r="B80" s="38" t="s">
        <v>72</v>
      </c>
      <c r="C80" s="39"/>
      <c r="D80" s="40"/>
      <c r="E80" s="41"/>
      <c r="F80" s="40"/>
      <c r="G80" s="42">
        <f t="shared" si="0"/>
        <v>0</v>
      </c>
      <c r="H80" s="43" t="str">
        <f t="shared" si="1"/>
        <v>Export Revenue Credit</v>
      </c>
      <c r="L80" s="16"/>
    </row>
    <row r="81" spans="1:12" s="43" customFormat="1" ht="25.5" x14ac:dyDescent="0.2">
      <c r="A81" s="30"/>
      <c r="B81" s="38" t="s">
        <v>73</v>
      </c>
      <c r="C81" s="39"/>
      <c r="D81" s="40"/>
      <c r="E81" s="41"/>
      <c r="F81" s="40"/>
      <c r="G81" s="42">
        <f t="shared" si="0"/>
        <v>0</v>
      </c>
      <c r="H81" s="43" t="str">
        <f t="shared" si="1"/>
        <v>Export Revenue Credit</v>
      </c>
      <c r="L81" s="16"/>
    </row>
    <row r="82" spans="1:12" s="43" customFormat="1" ht="25.5" x14ac:dyDescent="0.2">
      <c r="A82" s="30"/>
      <c r="B82" s="38" t="s">
        <v>74</v>
      </c>
      <c r="C82" s="39"/>
      <c r="D82" s="40"/>
      <c r="E82" s="41"/>
      <c r="F82" s="40"/>
      <c r="G82" s="42">
        <f t="shared" si="0"/>
        <v>0</v>
      </c>
      <c r="H82" s="43" t="str">
        <f t="shared" si="1"/>
        <v>Export Revenue Credit</v>
      </c>
      <c r="L82" s="16"/>
    </row>
    <row r="83" spans="1:12" s="43" customFormat="1" ht="25.5" x14ac:dyDescent="0.2">
      <c r="A83" s="30"/>
      <c r="B83" s="38" t="s">
        <v>75</v>
      </c>
      <c r="C83" s="39"/>
      <c r="D83" s="40"/>
      <c r="E83" s="41"/>
      <c r="F83" s="40"/>
      <c r="G83" s="42">
        <f t="shared" ref="G83:G149" si="2">+D83+E83+F83</f>
        <v>0</v>
      </c>
      <c r="H83" s="43" t="str">
        <f t="shared" ref="H83:H149" si="3">LEFT(B83,FIND("-",B83)-2)</f>
        <v>Export Revenue Credit</v>
      </c>
      <c r="L83" s="16"/>
    </row>
    <row r="84" spans="1:12" s="43" customFormat="1" ht="25.5" x14ac:dyDescent="0.2">
      <c r="A84" s="30"/>
      <c r="B84" s="38" t="s">
        <v>76</v>
      </c>
      <c r="C84" s="39"/>
      <c r="D84" s="40"/>
      <c r="E84" s="41"/>
      <c r="F84" s="40"/>
      <c r="G84" s="42">
        <f t="shared" si="2"/>
        <v>0</v>
      </c>
      <c r="H84" s="43" t="str">
        <f t="shared" si="3"/>
        <v>Export Revenue Credit</v>
      </c>
      <c r="L84" s="16"/>
    </row>
    <row r="85" spans="1:12" s="43" customFormat="1" ht="25.5" x14ac:dyDescent="0.2">
      <c r="A85" s="30"/>
      <c r="B85" s="38" t="s">
        <v>77</v>
      </c>
      <c r="C85" s="39"/>
      <c r="D85" s="40"/>
      <c r="E85" s="41"/>
      <c r="F85" s="40"/>
      <c r="G85" s="42">
        <f t="shared" si="2"/>
        <v>0</v>
      </c>
      <c r="H85" s="43" t="str">
        <f t="shared" si="3"/>
        <v>Export Revenue Credit</v>
      </c>
      <c r="L85" s="16"/>
    </row>
    <row r="86" spans="1:12" s="43" customFormat="1" ht="25.5" x14ac:dyDescent="0.2">
      <c r="A86" s="30"/>
      <c r="B86" s="38" t="s">
        <v>78</v>
      </c>
      <c r="C86" s="39"/>
      <c r="D86" s="40"/>
      <c r="E86" s="41"/>
      <c r="F86" s="40"/>
      <c r="G86" s="42">
        <f t="shared" si="2"/>
        <v>0</v>
      </c>
      <c r="H86" s="43" t="str">
        <f t="shared" si="3"/>
        <v>Export Revenue Credit</v>
      </c>
      <c r="L86" s="16"/>
    </row>
    <row r="87" spans="1:12" s="43" customFormat="1" ht="25.5" x14ac:dyDescent="0.2">
      <c r="A87" s="30"/>
      <c r="B87" s="38" t="s">
        <v>79</v>
      </c>
      <c r="C87" s="39"/>
      <c r="D87" s="40"/>
      <c r="E87" s="41"/>
      <c r="F87" s="40"/>
      <c r="G87" s="42">
        <f t="shared" si="2"/>
        <v>0</v>
      </c>
      <c r="H87" s="43" t="str">
        <f t="shared" si="3"/>
        <v>Export Revenue Credit</v>
      </c>
      <c r="L87" s="16"/>
    </row>
    <row r="88" spans="1:12" s="43" customFormat="1" ht="25.5" x14ac:dyDescent="0.2">
      <c r="A88" s="30"/>
      <c r="B88" s="38" t="s">
        <v>80</v>
      </c>
      <c r="C88" s="39"/>
      <c r="D88" s="40"/>
      <c r="E88" s="41"/>
      <c r="F88" s="40"/>
      <c r="G88" s="42">
        <f t="shared" si="2"/>
        <v>0</v>
      </c>
      <c r="H88" s="43" t="str">
        <f t="shared" si="3"/>
        <v>Export Revenue Credit</v>
      </c>
      <c r="L88" s="16"/>
    </row>
    <row r="89" spans="1:12" s="43" customFormat="1" ht="25.5" x14ac:dyDescent="0.2">
      <c r="A89" s="30"/>
      <c r="B89" s="38" t="s">
        <v>81</v>
      </c>
      <c r="C89" s="39"/>
      <c r="D89" s="40"/>
      <c r="E89" s="41"/>
      <c r="F89" s="40"/>
      <c r="G89" s="42">
        <f t="shared" si="2"/>
        <v>0</v>
      </c>
      <c r="H89" s="43" t="str">
        <f t="shared" si="3"/>
        <v>Export Revenue Credit</v>
      </c>
      <c r="L89" s="16"/>
    </row>
    <row r="90" spans="1:12" s="43" customFormat="1" ht="25.5" x14ac:dyDescent="0.2">
      <c r="A90" s="30"/>
      <c r="B90" s="38" t="s">
        <v>82</v>
      </c>
      <c r="C90" s="39"/>
      <c r="D90" s="40"/>
      <c r="E90" s="41"/>
      <c r="F90" s="40"/>
      <c r="G90" s="42">
        <f t="shared" si="2"/>
        <v>0</v>
      </c>
      <c r="H90" s="43" t="str">
        <f t="shared" si="3"/>
        <v>Export Revenue Credit</v>
      </c>
      <c r="L90" s="16"/>
    </row>
    <row r="91" spans="1:12" s="43" customFormat="1" ht="25.5" x14ac:dyDescent="0.2">
      <c r="A91" s="30"/>
      <c r="B91" s="38" t="s">
        <v>83</v>
      </c>
      <c r="C91" s="39"/>
      <c r="D91" s="40"/>
      <c r="E91" s="41"/>
      <c r="F91" s="40"/>
      <c r="G91" s="42">
        <f t="shared" si="2"/>
        <v>0</v>
      </c>
      <c r="H91" s="43" t="str">
        <f t="shared" si="3"/>
        <v>Export Revenue Credit</v>
      </c>
      <c r="L91" s="16"/>
    </row>
    <row r="92" spans="1:12" s="43" customFormat="1" ht="25.5" x14ac:dyDescent="0.2">
      <c r="A92" s="30"/>
      <c r="B92" s="38" t="s">
        <v>84</v>
      </c>
      <c r="C92" s="39"/>
      <c r="D92" s="40"/>
      <c r="E92" s="41"/>
      <c r="F92" s="40"/>
      <c r="G92" s="42">
        <f t="shared" si="2"/>
        <v>0</v>
      </c>
      <c r="H92" s="43" t="str">
        <f t="shared" si="3"/>
        <v>Export Revenue Credit</v>
      </c>
      <c r="L92" s="16"/>
    </row>
    <row r="93" spans="1:12" s="43" customFormat="1" ht="25.5" x14ac:dyDescent="0.2">
      <c r="A93" s="30"/>
      <c r="B93" s="38" t="s">
        <v>85</v>
      </c>
      <c r="C93" s="39"/>
      <c r="D93" s="40"/>
      <c r="E93" s="41"/>
      <c r="F93" s="40"/>
      <c r="G93" s="42">
        <f t="shared" si="2"/>
        <v>0</v>
      </c>
      <c r="H93" s="43" t="str">
        <f t="shared" si="3"/>
        <v>Export Revenue Credit</v>
      </c>
      <c r="L93" s="16"/>
    </row>
    <row r="94" spans="1:12" s="43" customFormat="1" ht="25.5" x14ac:dyDescent="0.2">
      <c r="A94" s="30"/>
      <c r="B94" s="38" t="s">
        <v>86</v>
      </c>
      <c r="C94" s="39"/>
      <c r="D94" s="45">
        <v>-31600.000000000004</v>
      </c>
      <c r="E94" s="41"/>
      <c r="F94" s="40"/>
      <c r="G94" s="42">
        <f t="shared" si="2"/>
        <v>-31600.000000000004</v>
      </c>
      <c r="H94" s="43" t="s">
        <v>87</v>
      </c>
      <c r="L94" s="16"/>
    </row>
    <row r="95" spans="1:12" s="43" customFormat="1" ht="25.5" x14ac:dyDescent="0.2">
      <c r="A95" s="30"/>
      <c r="B95" s="38" t="s">
        <v>88</v>
      </c>
      <c r="C95" s="39"/>
      <c r="D95" s="45">
        <v>0</v>
      </c>
      <c r="E95" s="41"/>
      <c r="F95" s="40"/>
      <c r="G95" s="42">
        <f t="shared" si="2"/>
        <v>0</v>
      </c>
      <c r="H95" s="43" t="s">
        <v>87</v>
      </c>
      <c r="L95" s="16"/>
    </row>
    <row r="96" spans="1:12" s="43" customFormat="1" ht="12.75" x14ac:dyDescent="0.2">
      <c r="A96" s="30"/>
      <c r="B96" s="38" t="s">
        <v>89</v>
      </c>
      <c r="C96" s="39"/>
      <c r="D96" s="45">
        <v>0</v>
      </c>
      <c r="E96" s="41"/>
      <c r="F96" s="40"/>
      <c r="G96" s="42">
        <f t="shared" si="2"/>
        <v>0</v>
      </c>
      <c r="H96" s="43" t="s">
        <v>87</v>
      </c>
      <c r="L96" s="16"/>
    </row>
    <row r="97" spans="1:12" s="43" customFormat="1" ht="12.75" x14ac:dyDescent="0.2">
      <c r="A97" s="30"/>
      <c r="B97" s="38" t="s">
        <v>90</v>
      </c>
      <c r="C97" s="39"/>
      <c r="D97" s="40">
        <v>0</v>
      </c>
      <c r="E97" s="41"/>
      <c r="F97" s="40"/>
      <c r="G97" s="42">
        <f t="shared" si="2"/>
        <v>0</v>
      </c>
      <c r="H97" s="43" t="str">
        <f t="shared" si="3"/>
        <v>LVSG Credit</v>
      </c>
      <c r="L97" s="16"/>
    </row>
    <row r="98" spans="1:12" s="43" customFormat="1" ht="12.75" x14ac:dyDescent="0.2">
      <c r="A98" s="30"/>
      <c r="B98" s="38" t="s">
        <v>91</v>
      </c>
      <c r="C98" s="39"/>
      <c r="D98" s="40">
        <v>0</v>
      </c>
      <c r="E98" s="41"/>
      <c r="F98" s="40"/>
      <c r="G98" s="42">
        <f t="shared" si="2"/>
        <v>0</v>
      </c>
      <c r="H98" s="43" t="str">
        <f t="shared" si="3"/>
        <v>LVSG Credit</v>
      </c>
      <c r="L98" s="16"/>
    </row>
    <row r="99" spans="1:12" s="43" customFormat="1" ht="12.75" x14ac:dyDescent="0.2">
      <c r="A99" s="30"/>
      <c r="B99" s="38" t="s">
        <v>92</v>
      </c>
      <c r="C99" s="39"/>
      <c r="D99" s="40">
        <v>0</v>
      </c>
      <c r="E99" s="41"/>
      <c r="F99" s="40"/>
      <c r="G99" s="42">
        <f t="shared" si="2"/>
        <v>0</v>
      </c>
      <c r="H99" s="43" t="str">
        <f t="shared" si="3"/>
        <v>LVSG Credit</v>
      </c>
      <c r="L99" s="16"/>
    </row>
    <row r="100" spans="1:12" s="43" customFormat="1" ht="25.5" x14ac:dyDescent="0.2">
      <c r="A100" s="30"/>
      <c r="B100" s="38" t="s">
        <v>93</v>
      </c>
      <c r="C100" s="39"/>
      <c r="D100" s="40">
        <v>0</v>
      </c>
      <c r="E100" s="41"/>
      <c r="F100" s="40"/>
      <c r="G100" s="42">
        <f t="shared" si="2"/>
        <v>0</v>
      </c>
      <c r="H100" s="43" t="str">
        <f t="shared" si="3"/>
        <v>LVSG Credit</v>
      </c>
      <c r="L100" s="16"/>
    </row>
    <row r="101" spans="1:12" s="43" customFormat="1" ht="25.5" x14ac:dyDescent="0.2">
      <c r="A101" s="30"/>
      <c r="B101" s="38" t="s">
        <v>94</v>
      </c>
      <c r="C101" s="39"/>
      <c r="D101" s="40">
        <v>0</v>
      </c>
      <c r="E101" s="41"/>
      <c r="F101" s="40"/>
      <c r="G101" s="42">
        <f t="shared" si="2"/>
        <v>0</v>
      </c>
      <c r="H101" s="43" t="str">
        <f t="shared" si="3"/>
        <v>LVSG Credit</v>
      </c>
      <c r="L101" s="16"/>
    </row>
    <row r="102" spans="1:12" s="43" customFormat="1" ht="12.75" x14ac:dyDescent="0.2">
      <c r="A102" s="30"/>
      <c r="B102" s="38" t="s">
        <v>95</v>
      </c>
      <c r="C102" s="39"/>
      <c r="D102" s="40">
        <v>0</v>
      </c>
      <c r="E102" s="41"/>
      <c r="F102" s="40"/>
      <c r="G102" s="42">
        <f t="shared" si="2"/>
        <v>0</v>
      </c>
      <c r="H102" s="43" t="str">
        <f t="shared" si="3"/>
        <v>LVSG Credit</v>
      </c>
      <c r="L102" s="16"/>
    </row>
    <row r="103" spans="1:12" s="43" customFormat="1" ht="25.5" x14ac:dyDescent="0.2">
      <c r="A103" s="30"/>
      <c r="B103" s="38" t="s">
        <v>96</v>
      </c>
      <c r="C103" s="39"/>
      <c r="D103" s="40">
        <v>16464707.519632306</v>
      </c>
      <c r="E103" s="41"/>
      <c r="F103" s="40"/>
      <c r="G103" s="42">
        <f t="shared" si="2"/>
        <v>16464707.519632306</v>
      </c>
      <c r="H103" s="43" t="str">
        <f t="shared" si="3"/>
        <v>LVSG Credit</v>
      </c>
      <c r="L103" s="16"/>
    </row>
    <row r="104" spans="1:12" s="43" customFormat="1" ht="25.5" x14ac:dyDescent="0.2">
      <c r="A104" s="30"/>
      <c r="B104" s="38" t="s">
        <v>97</v>
      </c>
      <c r="C104" s="39"/>
      <c r="D104" s="40">
        <v>0</v>
      </c>
      <c r="E104" s="41"/>
      <c r="F104" s="40"/>
      <c r="G104" s="42">
        <f t="shared" si="2"/>
        <v>0</v>
      </c>
      <c r="H104" s="43" t="str">
        <f t="shared" si="3"/>
        <v>LVSG Credit</v>
      </c>
      <c r="L104" s="16"/>
    </row>
    <row r="105" spans="1:12" s="43" customFormat="1" ht="12.75" x14ac:dyDescent="0.2">
      <c r="A105" s="30"/>
      <c r="B105" s="38" t="s">
        <v>98</v>
      </c>
      <c r="C105" s="39"/>
      <c r="D105" s="40">
        <v>0</v>
      </c>
      <c r="E105" s="41"/>
      <c r="F105" s="40"/>
      <c r="G105" s="42">
        <f t="shared" si="2"/>
        <v>0</v>
      </c>
      <c r="H105" s="43" t="str">
        <f t="shared" si="3"/>
        <v>LVSG Credit</v>
      </c>
      <c r="L105" s="16"/>
    </row>
    <row r="106" spans="1:12" s="43" customFormat="1" ht="25.5" x14ac:dyDescent="0.2">
      <c r="A106" s="30"/>
      <c r="B106" s="38" t="s">
        <v>99</v>
      </c>
      <c r="C106" s="39"/>
      <c r="D106" s="40">
        <v>0</v>
      </c>
      <c r="E106" s="41"/>
      <c r="F106" s="40"/>
      <c r="G106" s="42">
        <f t="shared" si="2"/>
        <v>0</v>
      </c>
      <c r="H106" s="43" t="str">
        <f t="shared" si="3"/>
        <v>LVSG Credit</v>
      </c>
      <c r="L106" s="16"/>
    </row>
    <row r="107" spans="1:12" s="43" customFormat="1" ht="25.5" x14ac:dyDescent="0.2">
      <c r="A107" s="30"/>
      <c r="B107" s="38" t="s">
        <v>100</v>
      </c>
      <c r="C107" s="39"/>
      <c r="D107" s="40">
        <v>0</v>
      </c>
      <c r="E107" s="41"/>
      <c r="F107" s="40"/>
      <c r="G107" s="42">
        <f t="shared" si="2"/>
        <v>0</v>
      </c>
      <c r="H107" s="43" t="str">
        <f t="shared" si="3"/>
        <v>LVSG Credit</v>
      </c>
      <c r="L107" s="16"/>
    </row>
    <row r="108" spans="1:12" s="43" customFormat="1" ht="12.75" x14ac:dyDescent="0.2">
      <c r="A108" s="30"/>
      <c r="B108" s="38" t="s">
        <v>101</v>
      </c>
      <c r="C108" s="39"/>
      <c r="D108" s="40">
        <v>0</v>
      </c>
      <c r="E108" s="41"/>
      <c r="F108" s="40"/>
      <c r="G108" s="42">
        <f t="shared" si="2"/>
        <v>0</v>
      </c>
      <c r="H108" s="43" t="str">
        <f t="shared" si="3"/>
        <v>LVSG Credit</v>
      </c>
      <c r="L108" s="16"/>
    </row>
    <row r="109" spans="1:12" s="43" customFormat="1" ht="25.5" x14ac:dyDescent="0.2">
      <c r="A109" s="30"/>
      <c r="B109" s="38" t="s">
        <v>102</v>
      </c>
      <c r="C109" s="39"/>
      <c r="D109" s="40">
        <v>0</v>
      </c>
      <c r="E109" s="41"/>
      <c r="F109" s="40"/>
      <c r="G109" s="42">
        <f t="shared" si="2"/>
        <v>0</v>
      </c>
      <c r="H109" s="43" t="str">
        <f t="shared" si="3"/>
        <v>LVSG Credit</v>
      </c>
      <c r="L109" s="16"/>
    </row>
    <row r="110" spans="1:12" s="43" customFormat="1" ht="25.5" x14ac:dyDescent="0.2">
      <c r="A110" s="30"/>
      <c r="B110" s="38" t="s">
        <v>103</v>
      </c>
      <c r="C110" s="39"/>
      <c r="D110" s="40">
        <v>0</v>
      </c>
      <c r="E110" s="41"/>
      <c r="F110" s="40"/>
      <c r="G110" s="42">
        <f t="shared" si="2"/>
        <v>0</v>
      </c>
      <c r="H110" s="43" t="str">
        <f t="shared" si="3"/>
        <v>LVSG Credit</v>
      </c>
      <c r="L110" s="16"/>
    </row>
    <row r="111" spans="1:12" s="43" customFormat="1" ht="12.75" x14ac:dyDescent="0.2">
      <c r="A111" s="30"/>
      <c r="B111" s="38" t="s">
        <v>104</v>
      </c>
      <c r="C111" s="39"/>
      <c r="D111" s="40">
        <v>0</v>
      </c>
      <c r="E111" s="41"/>
      <c r="F111" s="40"/>
      <c r="G111" s="42">
        <f t="shared" si="2"/>
        <v>0</v>
      </c>
      <c r="H111" s="43" t="str">
        <f t="shared" si="3"/>
        <v>LVSG Credit</v>
      </c>
      <c r="L111" s="16"/>
    </row>
    <row r="112" spans="1:12" s="43" customFormat="1" ht="25.5" x14ac:dyDescent="0.2">
      <c r="A112" s="30"/>
      <c r="B112" s="38" t="s">
        <v>105</v>
      </c>
      <c r="C112" s="39"/>
      <c r="D112" s="40">
        <v>0</v>
      </c>
      <c r="E112" s="41"/>
      <c r="F112" s="40"/>
      <c r="G112" s="42">
        <f t="shared" si="2"/>
        <v>0</v>
      </c>
      <c r="H112" s="43" t="str">
        <f t="shared" si="3"/>
        <v>LVSG Credit</v>
      </c>
      <c r="L112" s="16"/>
    </row>
    <row r="113" spans="1:12" s="43" customFormat="1" ht="25.5" x14ac:dyDescent="0.2">
      <c r="A113" s="30"/>
      <c r="B113" s="38" t="s">
        <v>106</v>
      </c>
      <c r="C113" s="39"/>
      <c r="D113" s="40">
        <v>0</v>
      </c>
      <c r="E113" s="41"/>
      <c r="F113" s="40"/>
      <c r="G113" s="42">
        <f t="shared" si="2"/>
        <v>0</v>
      </c>
      <c r="H113" s="43" t="str">
        <f t="shared" si="3"/>
        <v>LVSG Credit</v>
      </c>
      <c r="L113" s="16"/>
    </row>
    <row r="114" spans="1:12" s="43" customFormat="1" ht="25.5" x14ac:dyDescent="0.2">
      <c r="A114" s="30"/>
      <c r="B114" s="38" t="s">
        <v>107</v>
      </c>
      <c r="C114" s="39"/>
      <c r="D114" s="40">
        <v>0</v>
      </c>
      <c r="E114" s="41"/>
      <c r="F114" s="40"/>
      <c r="G114" s="42">
        <f t="shared" si="2"/>
        <v>0</v>
      </c>
      <c r="H114" s="43" t="str">
        <f t="shared" si="3"/>
        <v>LVSG Credit</v>
      </c>
      <c r="L114" s="16"/>
    </row>
    <row r="115" spans="1:12" s="43" customFormat="1" ht="25.5" x14ac:dyDescent="0.2">
      <c r="A115" s="30"/>
      <c r="B115" s="38" t="s">
        <v>108</v>
      </c>
      <c r="C115" s="39"/>
      <c r="D115" s="40">
        <v>0</v>
      </c>
      <c r="E115" s="41"/>
      <c r="F115" s="40"/>
      <c r="G115" s="42">
        <f t="shared" si="2"/>
        <v>0</v>
      </c>
      <c r="H115" s="43" t="str">
        <f t="shared" si="3"/>
        <v>LVSG Credit</v>
      </c>
      <c r="L115" s="16"/>
    </row>
    <row r="116" spans="1:12" s="43" customFormat="1" ht="25.5" x14ac:dyDescent="0.2">
      <c r="A116" s="30"/>
      <c r="B116" s="38" t="s">
        <v>109</v>
      </c>
      <c r="C116" s="39"/>
      <c r="D116" s="40">
        <v>0</v>
      </c>
      <c r="E116" s="41"/>
      <c r="F116" s="40"/>
      <c r="G116" s="42">
        <f t="shared" si="2"/>
        <v>0</v>
      </c>
      <c r="H116" s="43" t="str">
        <f t="shared" si="3"/>
        <v>LVSG Credit</v>
      </c>
      <c r="L116" s="16"/>
    </row>
    <row r="117" spans="1:12" s="43" customFormat="1" ht="12.75" x14ac:dyDescent="0.2">
      <c r="A117" s="30"/>
      <c r="B117" s="38" t="s">
        <v>110</v>
      </c>
      <c r="C117" s="39"/>
      <c r="D117" s="40">
        <v>0</v>
      </c>
      <c r="E117" s="41"/>
      <c r="F117" s="40"/>
      <c r="G117" s="42">
        <f t="shared" si="2"/>
        <v>0</v>
      </c>
      <c r="H117" s="43" t="str">
        <f t="shared" si="3"/>
        <v>LVSG Credit</v>
      </c>
      <c r="L117" s="16"/>
    </row>
    <row r="118" spans="1:12" s="43" customFormat="1" ht="25.5" x14ac:dyDescent="0.2">
      <c r="A118" s="30"/>
      <c r="B118" s="38" t="s">
        <v>111</v>
      </c>
      <c r="C118" s="39"/>
      <c r="D118" s="40">
        <v>0</v>
      </c>
      <c r="E118" s="41"/>
      <c r="F118" s="40"/>
      <c r="G118" s="42">
        <f t="shared" si="2"/>
        <v>0</v>
      </c>
      <c r="H118" s="43" t="str">
        <f t="shared" si="3"/>
        <v>LVSG Credit</v>
      </c>
      <c r="L118" s="16"/>
    </row>
    <row r="119" spans="1:12" s="43" customFormat="1" ht="25.5" x14ac:dyDescent="0.2">
      <c r="A119" s="30"/>
      <c r="B119" s="38" t="s">
        <v>112</v>
      </c>
      <c r="C119" s="39"/>
      <c r="D119" s="40">
        <v>0</v>
      </c>
      <c r="E119" s="41"/>
      <c r="F119" s="40"/>
      <c r="G119" s="42">
        <f t="shared" si="2"/>
        <v>0</v>
      </c>
      <c r="H119" s="43" t="str">
        <f t="shared" si="3"/>
        <v>LVSG Credit</v>
      </c>
      <c r="L119" s="16"/>
    </row>
    <row r="120" spans="1:12" s="43" customFormat="1" ht="25.5" x14ac:dyDescent="0.2">
      <c r="A120" s="30"/>
      <c r="B120" s="38" t="s">
        <v>114</v>
      </c>
      <c r="C120" s="39"/>
      <c r="D120" s="40">
        <v>0</v>
      </c>
      <c r="E120" s="41"/>
      <c r="F120" s="40"/>
      <c r="G120" s="42">
        <f t="shared" si="2"/>
        <v>0</v>
      </c>
      <c r="H120" s="43" t="str">
        <f t="shared" si="3"/>
        <v>LVSG Credit</v>
      </c>
      <c r="L120" s="16"/>
    </row>
    <row r="121" spans="1:12" s="43" customFormat="1" ht="12.75" x14ac:dyDescent="0.2">
      <c r="A121" s="30"/>
      <c r="B121" s="38" t="s">
        <v>115</v>
      </c>
      <c r="C121" s="39"/>
      <c r="D121" s="40">
        <v>0</v>
      </c>
      <c r="E121" s="41"/>
      <c r="F121" s="40"/>
      <c r="G121" s="42">
        <f t="shared" si="2"/>
        <v>0</v>
      </c>
      <c r="H121" s="43" t="str">
        <f t="shared" si="3"/>
        <v>OM&amp;A</v>
      </c>
      <c r="L121" s="16"/>
    </row>
    <row r="122" spans="1:12" s="43" customFormat="1" ht="12.75" x14ac:dyDescent="0.2">
      <c r="A122" s="30"/>
      <c r="B122" s="38" t="s">
        <v>116</v>
      </c>
      <c r="C122" s="39"/>
      <c r="D122" s="40">
        <v>2208731.7079532039</v>
      </c>
      <c r="E122" s="41"/>
      <c r="F122" s="40"/>
      <c r="G122" s="42">
        <f t="shared" si="2"/>
        <v>2208731.7079532039</v>
      </c>
      <c r="H122" s="43" t="str">
        <f t="shared" si="3"/>
        <v>OM&amp;A</v>
      </c>
      <c r="L122" s="16"/>
    </row>
    <row r="123" spans="1:12" s="43" customFormat="1" ht="12.75" x14ac:dyDescent="0.2">
      <c r="A123" s="30"/>
      <c r="B123" s="38" t="s">
        <v>117</v>
      </c>
      <c r="C123" s="39"/>
      <c r="D123" s="40">
        <v>165859811.1846568</v>
      </c>
      <c r="E123" s="41"/>
      <c r="F123" s="40"/>
      <c r="G123" s="42">
        <f t="shared" si="2"/>
        <v>165859811.1846568</v>
      </c>
      <c r="H123" s="43" t="str">
        <f t="shared" si="3"/>
        <v>OM&amp;A</v>
      </c>
      <c r="L123" s="16"/>
    </row>
    <row r="124" spans="1:12" s="43" customFormat="1" ht="12.75" x14ac:dyDescent="0.2">
      <c r="A124" s="30"/>
      <c r="B124" s="38" t="s">
        <v>118</v>
      </c>
      <c r="C124" s="39"/>
      <c r="D124" s="40">
        <v>34766928.002315678</v>
      </c>
      <c r="E124" s="41"/>
      <c r="F124" s="40"/>
      <c r="G124" s="42">
        <f t="shared" si="2"/>
        <v>34766928.002315678</v>
      </c>
      <c r="H124" s="43" t="str">
        <f t="shared" si="3"/>
        <v>OM&amp;A</v>
      </c>
      <c r="L124" s="16"/>
    </row>
    <row r="125" spans="1:12" s="43" customFormat="1" ht="12.75" x14ac:dyDescent="0.2">
      <c r="A125" s="30"/>
      <c r="B125" s="38" t="s">
        <v>119</v>
      </c>
      <c r="C125" s="39"/>
      <c r="D125" s="40">
        <v>0</v>
      </c>
      <c r="E125" s="41"/>
      <c r="F125" s="40"/>
      <c r="G125" s="42">
        <f t="shared" si="2"/>
        <v>0</v>
      </c>
      <c r="H125" s="43" t="str">
        <f t="shared" si="3"/>
        <v>OM&amp;A</v>
      </c>
      <c r="L125" s="16"/>
    </row>
    <row r="126" spans="1:12" s="43" customFormat="1" ht="12.75" x14ac:dyDescent="0.2">
      <c r="A126" s="30"/>
      <c r="B126" s="38" t="s">
        <v>120</v>
      </c>
      <c r="C126" s="39"/>
      <c r="D126" s="40">
        <v>0</v>
      </c>
      <c r="E126" s="41"/>
      <c r="F126" s="40"/>
      <c r="G126" s="42">
        <f t="shared" si="2"/>
        <v>0</v>
      </c>
      <c r="H126" s="43" t="str">
        <f t="shared" si="3"/>
        <v>OM&amp;A</v>
      </c>
      <c r="L126" s="16"/>
    </row>
    <row r="127" spans="1:12" s="43" customFormat="1" ht="25.5" x14ac:dyDescent="0.2">
      <c r="A127" s="30"/>
      <c r="B127" s="38" t="s">
        <v>121</v>
      </c>
      <c r="C127" s="39"/>
      <c r="D127" s="40">
        <v>105654773.47085102</v>
      </c>
      <c r="E127" s="41"/>
      <c r="F127" s="40"/>
      <c r="G127" s="42">
        <f t="shared" si="2"/>
        <v>105654773.47085102</v>
      </c>
      <c r="H127" s="43" t="str">
        <f t="shared" si="3"/>
        <v>OM&amp;A</v>
      </c>
      <c r="L127" s="16"/>
    </row>
    <row r="128" spans="1:12" s="43" customFormat="1" ht="25.5" x14ac:dyDescent="0.2">
      <c r="A128" s="30"/>
      <c r="B128" s="38" t="s">
        <v>122</v>
      </c>
      <c r="C128" s="39"/>
      <c r="D128" s="40">
        <v>0</v>
      </c>
      <c r="E128" s="41"/>
      <c r="F128" s="40"/>
      <c r="G128" s="42">
        <f t="shared" si="2"/>
        <v>0</v>
      </c>
      <c r="H128" s="43" t="str">
        <f t="shared" si="3"/>
        <v>OM&amp;A</v>
      </c>
      <c r="L128" s="16"/>
    </row>
    <row r="129" spans="1:12" s="43" customFormat="1" ht="12.75" x14ac:dyDescent="0.2">
      <c r="A129" s="30"/>
      <c r="B129" s="38" t="s">
        <v>123</v>
      </c>
      <c r="C129" s="39"/>
      <c r="D129" s="40">
        <v>0</v>
      </c>
      <c r="E129" s="41"/>
      <c r="F129" s="40"/>
      <c r="G129" s="42">
        <f t="shared" si="2"/>
        <v>0</v>
      </c>
      <c r="H129" s="43" t="str">
        <f t="shared" si="3"/>
        <v>OM&amp;A</v>
      </c>
      <c r="L129" s="16"/>
    </row>
    <row r="130" spans="1:12" s="43" customFormat="1" ht="25.5" x14ac:dyDescent="0.2">
      <c r="A130" s="30"/>
      <c r="B130" s="38" t="s">
        <v>124</v>
      </c>
      <c r="C130" s="39"/>
      <c r="D130" s="40">
        <v>0</v>
      </c>
      <c r="E130" s="41"/>
      <c r="F130" s="40"/>
      <c r="G130" s="42">
        <f t="shared" si="2"/>
        <v>0</v>
      </c>
      <c r="H130" s="43" t="str">
        <f t="shared" si="3"/>
        <v>OM&amp;A</v>
      </c>
      <c r="L130" s="16"/>
    </row>
    <row r="131" spans="1:12" s="43" customFormat="1" ht="25.5" x14ac:dyDescent="0.2">
      <c r="A131" s="30"/>
      <c r="B131" s="38" t="s">
        <v>125</v>
      </c>
      <c r="C131" s="39"/>
      <c r="D131" s="40">
        <v>0</v>
      </c>
      <c r="E131" s="41"/>
      <c r="F131" s="46"/>
      <c r="G131" s="42">
        <f t="shared" si="2"/>
        <v>0</v>
      </c>
      <c r="H131" s="43" t="str">
        <f t="shared" si="3"/>
        <v>OM&amp;A</v>
      </c>
      <c r="L131" s="16"/>
    </row>
    <row r="132" spans="1:12" s="43" customFormat="1" ht="12.75" x14ac:dyDescent="0.2">
      <c r="A132" s="30"/>
      <c r="B132" s="38" t="s">
        <v>126</v>
      </c>
      <c r="C132" s="39"/>
      <c r="D132" s="40">
        <v>0</v>
      </c>
      <c r="E132" s="41"/>
      <c r="F132" s="40"/>
      <c r="G132" s="42">
        <f t="shared" si="2"/>
        <v>0</v>
      </c>
      <c r="H132" s="43" t="str">
        <f t="shared" si="3"/>
        <v>OM&amp;A</v>
      </c>
      <c r="L132" s="16"/>
    </row>
    <row r="133" spans="1:12" s="43" customFormat="1" ht="25.5" x14ac:dyDescent="0.2">
      <c r="A133" s="30"/>
      <c r="B133" s="38" t="s">
        <v>127</v>
      </c>
      <c r="C133" s="39"/>
      <c r="D133" s="40">
        <v>0</v>
      </c>
      <c r="E133" s="41"/>
      <c r="F133" s="40"/>
      <c r="G133" s="42">
        <f t="shared" si="2"/>
        <v>0</v>
      </c>
      <c r="H133" s="43" t="str">
        <f t="shared" si="3"/>
        <v>OM&amp;A</v>
      </c>
      <c r="L133" s="16"/>
    </row>
    <row r="134" spans="1:12" s="43" customFormat="1" ht="25.5" x14ac:dyDescent="0.2">
      <c r="A134" s="30"/>
      <c r="B134" s="38" t="s">
        <v>128</v>
      </c>
      <c r="C134" s="39"/>
      <c r="D134" s="40">
        <v>0</v>
      </c>
      <c r="E134" s="41"/>
      <c r="F134" s="40"/>
      <c r="G134" s="42">
        <f t="shared" si="2"/>
        <v>0</v>
      </c>
      <c r="H134" s="43" t="str">
        <f t="shared" si="3"/>
        <v>OM&amp;A</v>
      </c>
      <c r="L134" s="16"/>
    </row>
    <row r="135" spans="1:12" s="43" customFormat="1" ht="12.75" x14ac:dyDescent="0.2">
      <c r="A135" s="30"/>
      <c r="B135" s="38" t="s">
        <v>129</v>
      </c>
      <c r="C135" s="39"/>
      <c r="D135" s="40">
        <v>33730453.822047479</v>
      </c>
      <c r="E135" s="41"/>
      <c r="F135" s="46"/>
      <c r="G135" s="42">
        <f t="shared" si="2"/>
        <v>33730453.822047479</v>
      </c>
      <c r="H135" s="43" t="str">
        <f t="shared" si="3"/>
        <v>OM&amp;A</v>
      </c>
      <c r="L135" s="16"/>
    </row>
    <row r="136" spans="1:12" s="43" customFormat="1" ht="25.5" x14ac:dyDescent="0.2">
      <c r="A136" s="30"/>
      <c r="B136" s="38" t="s">
        <v>130</v>
      </c>
      <c r="C136" s="39"/>
      <c r="D136" s="40">
        <v>5829745.5001562973</v>
      </c>
      <c r="E136" s="41"/>
      <c r="F136" s="40"/>
      <c r="G136" s="42">
        <f t="shared" si="2"/>
        <v>5829745.5001562973</v>
      </c>
      <c r="H136" s="43" t="str">
        <f t="shared" si="3"/>
        <v>OM&amp;A</v>
      </c>
      <c r="L136" s="16"/>
    </row>
    <row r="137" spans="1:12" s="43" customFormat="1" ht="25.5" x14ac:dyDescent="0.2">
      <c r="A137" s="30"/>
      <c r="B137" s="38" t="s">
        <v>131</v>
      </c>
      <c r="C137" s="39"/>
      <c r="D137" s="40">
        <v>0</v>
      </c>
      <c r="E137" s="41"/>
      <c r="F137" s="40"/>
      <c r="G137" s="42">
        <f t="shared" si="2"/>
        <v>0</v>
      </c>
      <c r="H137" s="43" t="str">
        <f t="shared" si="3"/>
        <v>OM&amp;A</v>
      </c>
      <c r="L137" s="16"/>
    </row>
    <row r="138" spans="1:12" s="43" customFormat="1" ht="25.5" x14ac:dyDescent="0.2">
      <c r="A138" s="30"/>
      <c r="B138" s="38" t="s">
        <v>132</v>
      </c>
      <c r="C138" s="39"/>
      <c r="D138" s="40">
        <v>0</v>
      </c>
      <c r="E138" s="41"/>
      <c r="F138" s="40"/>
      <c r="G138" s="42">
        <f t="shared" si="2"/>
        <v>0</v>
      </c>
      <c r="H138" s="43" t="str">
        <f t="shared" si="3"/>
        <v>OM&amp;A</v>
      </c>
      <c r="L138" s="16"/>
    </row>
    <row r="139" spans="1:12" s="43" customFormat="1" ht="25.5" x14ac:dyDescent="0.2">
      <c r="A139" s="30"/>
      <c r="B139" s="38" t="s">
        <v>133</v>
      </c>
      <c r="C139" s="39"/>
      <c r="D139" s="40">
        <v>0</v>
      </c>
      <c r="E139" s="41"/>
      <c r="F139" s="40"/>
      <c r="G139" s="42">
        <f t="shared" si="2"/>
        <v>0</v>
      </c>
      <c r="H139" s="43" t="str">
        <f t="shared" si="3"/>
        <v>OM&amp;A</v>
      </c>
      <c r="L139" s="16"/>
    </row>
    <row r="140" spans="1:12" s="43" customFormat="1" ht="25.5" x14ac:dyDescent="0.2">
      <c r="A140" s="30"/>
      <c r="B140" s="38" t="s">
        <v>134</v>
      </c>
      <c r="C140" s="39"/>
      <c r="D140" s="40">
        <v>0</v>
      </c>
      <c r="E140" s="41"/>
      <c r="F140" s="40"/>
      <c r="G140" s="42">
        <f t="shared" si="2"/>
        <v>0</v>
      </c>
      <c r="H140" s="43" t="str">
        <f t="shared" si="3"/>
        <v>OM&amp;A</v>
      </c>
      <c r="L140" s="16"/>
    </row>
    <row r="141" spans="1:12" s="43" customFormat="1" ht="12.75" x14ac:dyDescent="0.2">
      <c r="A141" s="30"/>
      <c r="B141" s="38" t="s">
        <v>135</v>
      </c>
      <c r="C141" s="39"/>
      <c r="D141" s="40">
        <v>6073432.7851733686</v>
      </c>
      <c r="E141" s="41"/>
      <c r="F141" s="40"/>
      <c r="G141" s="42">
        <f t="shared" si="2"/>
        <v>6073432.7851733686</v>
      </c>
      <c r="H141" s="43" t="str">
        <f t="shared" si="3"/>
        <v>OM&amp;A</v>
      </c>
      <c r="L141" s="16"/>
    </row>
    <row r="142" spans="1:12" s="43" customFormat="1" ht="25.5" x14ac:dyDescent="0.2">
      <c r="A142" s="30"/>
      <c r="B142" s="38" t="s">
        <v>136</v>
      </c>
      <c r="C142" s="39"/>
      <c r="D142" s="40">
        <v>0</v>
      </c>
      <c r="E142" s="41"/>
      <c r="F142" s="40"/>
      <c r="G142" s="42">
        <f t="shared" si="2"/>
        <v>0</v>
      </c>
      <c r="H142" s="43" t="str">
        <f t="shared" si="3"/>
        <v>OM&amp;A</v>
      </c>
      <c r="L142" s="16"/>
    </row>
    <row r="143" spans="1:12" s="43" customFormat="1" ht="25.5" x14ac:dyDescent="0.2">
      <c r="A143" s="30"/>
      <c r="B143" s="38" t="s">
        <v>137</v>
      </c>
      <c r="C143" s="39"/>
      <c r="D143" s="40">
        <v>0</v>
      </c>
      <c r="E143" s="41"/>
      <c r="F143" s="40"/>
      <c r="G143" s="42">
        <f t="shared" si="2"/>
        <v>0</v>
      </c>
      <c r="H143" s="43" t="str">
        <f t="shared" si="3"/>
        <v>OM&amp;A</v>
      </c>
      <c r="L143" s="16"/>
    </row>
    <row r="144" spans="1:12" s="43" customFormat="1" ht="25.5" x14ac:dyDescent="0.2">
      <c r="A144" s="30"/>
      <c r="B144" s="38" t="s">
        <v>138</v>
      </c>
      <c r="C144" s="39"/>
      <c r="D144" s="40">
        <v>2655157.0495590032</v>
      </c>
      <c r="E144" s="41"/>
      <c r="F144" s="40"/>
      <c r="G144" s="42">
        <f t="shared" si="2"/>
        <v>2655157.0495590032</v>
      </c>
      <c r="H144" s="43" t="str">
        <f t="shared" si="3"/>
        <v>OM&amp;A</v>
      </c>
      <c r="L144" s="16"/>
    </row>
    <row r="145" spans="1:12" s="43" customFormat="1" ht="25.5" x14ac:dyDescent="0.2">
      <c r="A145" s="30"/>
      <c r="B145" s="38" t="s">
        <v>139</v>
      </c>
      <c r="C145" s="39"/>
      <c r="D145" s="40">
        <v>0</v>
      </c>
      <c r="E145" s="41"/>
      <c r="F145" s="40"/>
      <c r="G145" s="42">
        <f t="shared" si="2"/>
        <v>0</v>
      </c>
      <c r="H145" s="43" t="str">
        <f t="shared" si="3"/>
        <v>Other Taxes (Grants in Lieu)</v>
      </c>
      <c r="L145" s="16"/>
    </row>
    <row r="146" spans="1:12" s="43" customFormat="1" ht="25.5" x14ac:dyDescent="0.2">
      <c r="A146" s="30"/>
      <c r="B146" s="38" t="s">
        <v>140</v>
      </c>
      <c r="C146" s="39"/>
      <c r="D146" s="40">
        <v>460318.67411215836</v>
      </c>
      <c r="E146" s="41"/>
      <c r="F146" s="40"/>
      <c r="G146" s="42">
        <f t="shared" si="2"/>
        <v>460318.67411215836</v>
      </c>
      <c r="H146" s="43" t="str">
        <f t="shared" si="3"/>
        <v>Property Taxes (was Grants in Lieu)</v>
      </c>
      <c r="L146" s="16"/>
    </row>
    <row r="147" spans="1:12" s="43" customFormat="1" ht="25.5" x14ac:dyDescent="0.2">
      <c r="A147" s="30"/>
      <c r="B147" s="38" t="s">
        <v>141</v>
      </c>
      <c r="C147" s="39"/>
      <c r="D147" s="40">
        <v>34566610.375582896</v>
      </c>
      <c r="E147" s="41"/>
      <c r="F147" s="40"/>
      <c r="G147" s="42">
        <f t="shared" si="2"/>
        <v>34566610.375582896</v>
      </c>
      <c r="H147" s="43" t="str">
        <f t="shared" si="3"/>
        <v>Property Taxes (was Grants in Lieu)</v>
      </c>
      <c r="L147" s="16"/>
    </row>
    <row r="148" spans="1:12" s="43" customFormat="1" ht="25.5" x14ac:dyDescent="0.2">
      <c r="A148" s="30"/>
      <c r="B148" s="38" t="s">
        <v>142</v>
      </c>
      <c r="C148" s="39"/>
      <c r="D148" s="40">
        <v>6461154.4103893535</v>
      </c>
      <c r="E148" s="41"/>
      <c r="F148" s="40"/>
      <c r="G148" s="42">
        <f t="shared" si="2"/>
        <v>6461154.4103893535</v>
      </c>
      <c r="H148" s="43" t="str">
        <f t="shared" si="3"/>
        <v>Property Taxes (was Grants in Lieu)</v>
      </c>
      <c r="L148" s="16"/>
    </row>
    <row r="149" spans="1:12" s="43" customFormat="1" ht="25.5" x14ac:dyDescent="0.2">
      <c r="A149" s="30"/>
      <c r="B149" s="38" t="s">
        <v>143</v>
      </c>
      <c r="C149" s="39"/>
      <c r="D149" s="40">
        <v>0</v>
      </c>
      <c r="E149" s="41"/>
      <c r="F149" s="40"/>
      <c r="G149" s="42">
        <f t="shared" si="2"/>
        <v>0</v>
      </c>
      <c r="H149" s="43" t="str">
        <f t="shared" si="3"/>
        <v>Other Taxes (Grants in Lieu)</v>
      </c>
      <c r="L149" s="16"/>
    </row>
    <row r="150" spans="1:12" s="43" customFormat="1" ht="25.5" x14ac:dyDescent="0.2">
      <c r="A150" s="30"/>
      <c r="B150" s="38" t="s">
        <v>144</v>
      </c>
      <c r="C150" s="39"/>
      <c r="D150" s="40">
        <v>0</v>
      </c>
      <c r="E150" s="41"/>
      <c r="F150" s="40"/>
      <c r="G150" s="42">
        <f t="shared" ref="G150:G213" si="4">+D150+E150+F150</f>
        <v>0</v>
      </c>
      <c r="H150" s="43" t="str">
        <f t="shared" ref="H150:H213" si="5">LEFT(B150,FIND("-",B150)-2)</f>
        <v>Other Taxes (Grants in Lieu)</v>
      </c>
      <c r="L150" s="16"/>
    </row>
    <row r="151" spans="1:12" s="43" customFormat="1" ht="25.5" x14ac:dyDescent="0.2">
      <c r="A151" s="30"/>
      <c r="B151" s="38" t="s">
        <v>145</v>
      </c>
      <c r="C151" s="39"/>
      <c r="D151" s="40">
        <v>19320417.572189871</v>
      </c>
      <c r="E151" s="41"/>
      <c r="F151" s="40"/>
      <c r="G151" s="42">
        <f t="shared" si="4"/>
        <v>19320417.572189871</v>
      </c>
      <c r="H151" s="43" t="str">
        <f t="shared" si="5"/>
        <v>Property Taxes (was Grants in Lieu)</v>
      </c>
      <c r="L151" s="16"/>
    </row>
    <row r="152" spans="1:12" s="43" customFormat="1" ht="25.5" x14ac:dyDescent="0.2">
      <c r="A152" s="30"/>
      <c r="B152" s="38" t="s">
        <v>146</v>
      </c>
      <c r="C152" s="39"/>
      <c r="D152" s="40">
        <v>0</v>
      </c>
      <c r="E152" s="41"/>
      <c r="F152" s="40"/>
      <c r="G152" s="42">
        <f t="shared" si="4"/>
        <v>0</v>
      </c>
      <c r="H152" s="43" t="str">
        <f t="shared" si="5"/>
        <v>Other Taxes (Grants in Lieu)</v>
      </c>
      <c r="L152" s="16"/>
    </row>
    <row r="153" spans="1:12" s="43" customFormat="1" ht="25.5" x14ac:dyDescent="0.2">
      <c r="A153" s="30"/>
      <c r="B153" s="38" t="s">
        <v>147</v>
      </c>
      <c r="C153" s="39"/>
      <c r="D153" s="40">
        <v>0</v>
      </c>
      <c r="E153" s="41"/>
      <c r="F153" s="40"/>
      <c r="G153" s="42">
        <f t="shared" si="4"/>
        <v>0</v>
      </c>
      <c r="H153" s="43" t="str">
        <f t="shared" si="5"/>
        <v>Other Taxes (Grants in Lieu)</v>
      </c>
      <c r="L153" s="16"/>
    </row>
    <row r="154" spans="1:12" s="43" customFormat="1" ht="25.5" x14ac:dyDescent="0.2">
      <c r="A154" s="30"/>
      <c r="B154" s="38" t="s">
        <v>148</v>
      </c>
      <c r="C154" s="39"/>
      <c r="D154" s="40">
        <v>0</v>
      </c>
      <c r="E154" s="41"/>
      <c r="F154" s="40"/>
      <c r="G154" s="42">
        <f t="shared" si="4"/>
        <v>0</v>
      </c>
      <c r="H154" s="43" t="str">
        <f t="shared" si="5"/>
        <v>Property Taxes (was Grants in Lieu)</v>
      </c>
      <c r="L154" s="16"/>
    </row>
    <row r="155" spans="1:12" s="43" customFormat="1" ht="25.5" x14ac:dyDescent="0.2">
      <c r="A155" s="30"/>
      <c r="B155" s="38" t="s">
        <v>149</v>
      </c>
      <c r="C155" s="39"/>
      <c r="D155" s="40">
        <v>0</v>
      </c>
      <c r="E155" s="41"/>
      <c r="F155" s="46"/>
      <c r="G155" s="42">
        <f t="shared" si="4"/>
        <v>0</v>
      </c>
      <c r="H155" s="43" t="str">
        <f t="shared" si="5"/>
        <v>Other Taxes (Grants in Lieu)</v>
      </c>
      <c r="L155" s="16"/>
    </row>
    <row r="156" spans="1:12" s="43" customFormat="1" ht="25.5" x14ac:dyDescent="0.2">
      <c r="A156" s="30"/>
      <c r="B156" s="38" t="s">
        <v>150</v>
      </c>
      <c r="C156" s="39"/>
      <c r="D156" s="40">
        <v>0</v>
      </c>
      <c r="E156" s="41"/>
      <c r="F156" s="40"/>
      <c r="G156" s="42">
        <f t="shared" si="4"/>
        <v>0</v>
      </c>
      <c r="H156" s="43" t="str">
        <f t="shared" si="5"/>
        <v>Other Taxes (Grants in Lieu)</v>
      </c>
      <c r="L156" s="16"/>
    </row>
    <row r="157" spans="1:12" s="43" customFormat="1" ht="25.5" x14ac:dyDescent="0.2">
      <c r="A157" s="30"/>
      <c r="B157" s="38" t="s">
        <v>151</v>
      </c>
      <c r="C157" s="39"/>
      <c r="D157" s="40">
        <v>0</v>
      </c>
      <c r="E157" s="41"/>
      <c r="F157" s="40"/>
      <c r="G157" s="42">
        <f t="shared" si="4"/>
        <v>0</v>
      </c>
      <c r="H157" s="43" t="str">
        <f t="shared" si="5"/>
        <v>Other Taxes (Grants in Lieu)</v>
      </c>
      <c r="L157" s="16"/>
    </row>
    <row r="158" spans="1:12" s="43" customFormat="1" ht="25.5" x14ac:dyDescent="0.2">
      <c r="A158" s="30"/>
      <c r="B158" s="38" t="s">
        <v>152</v>
      </c>
      <c r="C158" s="39"/>
      <c r="D158" s="40">
        <v>0</v>
      </c>
      <c r="E158" s="41"/>
      <c r="F158" s="40"/>
      <c r="G158" s="42">
        <f t="shared" si="4"/>
        <v>0</v>
      </c>
      <c r="H158" s="43" t="str">
        <f t="shared" si="5"/>
        <v>Other Taxes (Grants in Lieu)</v>
      </c>
      <c r="L158" s="16"/>
    </row>
    <row r="159" spans="1:12" s="43" customFormat="1" ht="25.5" x14ac:dyDescent="0.2">
      <c r="A159" s="30"/>
      <c r="B159" s="38" t="s">
        <v>153</v>
      </c>
      <c r="C159" s="39"/>
      <c r="D159" s="40">
        <v>7271781.2632195717</v>
      </c>
      <c r="E159" s="41"/>
      <c r="F159" s="40"/>
      <c r="G159" s="42">
        <f t="shared" si="4"/>
        <v>7271781.2632195717</v>
      </c>
      <c r="H159" s="43" t="str">
        <f t="shared" si="5"/>
        <v>Property Taxes (was Grants in Lieu)</v>
      </c>
      <c r="L159" s="16"/>
    </row>
    <row r="160" spans="1:12" s="43" customFormat="1" ht="38.25" x14ac:dyDescent="0.2">
      <c r="A160" s="30"/>
      <c r="B160" s="38" t="s">
        <v>154</v>
      </c>
      <c r="C160" s="39"/>
      <c r="D160" s="40">
        <v>1235137.617679443</v>
      </c>
      <c r="E160" s="41"/>
      <c r="F160" s="40"/>
      <c r="G160" s="42">
        <f t="shared" si="4"/>
        <v>1235137.617679443</v>
      </c>
      <c r="H160" s="43" t="str">
        <f t="shared" si="5"/>
        <v>Property Taxes (was Grants in Lieu)</v>
      </c>
      <c r="L160" s="16"/>
    </row>
    <row r="161" spans="1:12" s="43" customFormat="1" ht="25.5" x14ac:dyDescent="0.2">
      <c r="A161" s="30"/>
      <c r="B161" s="38" t="s">
        <v>155</v>
      </c>
      <c r="C161" s="39"/>
      <c r="D161" s="40">
        <v>0</v>
      </c>
      <c r="E161" s="41"/>
      <c r="F161" s="40"/>
      <c r="G161" s="42">
        <f t="shared" si="4"/>
        <v>0</v>
      </c>
      <c r="H161" s="43" t="str">
        <f t="shared" si="5"/>
        <v>Other Taxes (Grants in Lieu)</v>
      </c>
      <c r="L161" s="16"/>
    </row>
    <row r="162" spans="1:12" s="43" customFormat="1" ht="25.5" x14ac:dyDescent="0.2">
      <c r="A162" s="30"/>
      <c r="B162" s="38" t="s">
        <v>156</v>
      </c>
      <c r="C162" s="39"/>
      <c r="D162" s="40">
        <v>0</v>
      </c>
      <c r="E162" s="41"/>
      <c r="F162" s="40"/>
      <c r="G162" s="42">
        <f t="shared" si="4"/>
        <v>0</v>
      </c>
      <c r="H162" s="43" t="str">
        <f t="shared" si="5"/>
        <v>Other Taxes (Grants in Lieu)</v>
      </c>
      <c r="L162" s="16"/>
    </row>
    <row r="163" spans="1:12" s="43" customFormat="1" ht="25.5" x14ac:dyDescent="0.2">
      <c r="A163" s="30"/>
      <c r="B163" s="38" t="s">
        <v>157</v>
      </c>
      <c r="C163" s="39"/>
      <c r="D163" s="40">
        <v>0</v>
      </c>
      <c r="E163" s="41"/>
      <c r="F163" s="40"/>
      <c r="G163" s="42">
        <f t="shared" si="4"/>
        <v>0</v>
      </c>
      <c r="H163" s="43" t="str">
        <f t="shared" si="5"/>
        <v>Other Taxes (Grants in Lieu)</v>
      </c>
      <c r="L163" s="16"/>
    </row>
    <row r="164" spans="1:12" s="43" customFormat="1" ht="25.5" x14ac:dyDescent="0.2">
      <c r="A164" s="30"/>
      <c r="B164" s="38" t="s">
        <v>158</v>
      </c>
      <c r="C164" s="39"/>
      <c r="D164" s="40">
        <v>0</v>
      </c>
      <c r="E164" s="41"/>
      <c r="F164" s="40"/>
      <c r="G164" s="42">
        <f t="shared" si="4"/>
        <v>0</v>
      </c>
      <c r="H164" s="43" t="str">
        <f t="shared" si="5"/>
        <v>Other Taxes (Grants in Lieu)</v>
      </c>
      <c r="L164" s="16"/>
    </row>
    <row r="165" spans="1:12" s="43" customFormat="1" ht="25.5" x14ac:dyDescent="0.2">
      <c r="A165" s="30"/>
      <c r="B165" s="38" t="s">
        <v>159</v>
      </c>
      <c r="C165" s="39"/>
      <c r="D165" s="40">
        <v>1741974.0407464865</v>
      </c>
      <c r="E165" s="41"/>
      <c r="F165" s="40"/>
      <c r="G165" s="42">
        <f t="shared" si="4"/>
        <v>1741974.0407464865</v>
      </c>
      <c r="H165" s="43" t="str">
        <f t="shared" si="5"/>
        <v>Property Taxes (was Grants in Lieu)</v>
      </c>
      <c r="L165" s="16"/>
    </row>
    <row r="166" spans="1:12" s="43" customFormat="1" ht="25.5" x14ac:dyDescent="0.2">
      <c r="A166" s="30"/>
      <c r="B166" s="38" t="s">
        <v>160</v>
      </c>
      <c r="C166" s="39"/>
      <c r="D166" s="40">
        <v>0</v>
      </c>
      <c r="E166" s="41"/>
      <c r="F166" s="40"/>
      <c r="G166" s="42">
        <f t="shared" si="4"/>
        <v>0</v>
      </c>
      <c r="H166" s="43" t="str">
        <f t="shared" si="5"/>
        <v>Other Taxes (Grants in Lieu)</v>
      </c>
      <c r="L166" s="16"/>
    </row>
    <row r="167" spans="1:12" s="43" customFormat="1" ht="38.25" x14ac:dyDescent="0.2">
      <c r="A167" s="30"/>
      <c r="B167" s="38" t="s">
        <v>161</v>
      </c>
      <c r="C167" s="39"/>
      <c r="D167" s="40">
        <v>0</v>
      </c>
      <c r="E167" s="41"/>
      <c r="F167" s="40"/>
      <c r="G167" s="42">
        <f t="shared" si="4"/>
        <v>0</v>
      </c>
      <c r="H167" s="43" t="str">
        <f t="shared" si="5"/>
        <v>Other Taxes (Grants in Lieu)</v>
      </c>
      <c r="L167" s="16"/>
    </row>
    <row r="168" spans="1:12" s="43" customFormat="1" ht="25.5" x14ac:dyDescent="0.2">
      <c r="A168" s="30"/>
      <c r="B168" s="38" t="s">
        <v>162</v>
      </c>
      <c r="C168" s="39"/>
      <c r="D168" s="40">
        <v>303161.09540699277</v>
      </c>
      <c r="E168" s="41"/>
      <c r="F168" s="40"/>
      <c r="G168" s="42">
        <f t="shared" si="4"/>
        <v>303161.09540699277</v>
      </c>
      <c r="H168" s="43" t="str">
        <f t="shared" si="5"/>
        <v>Property Taxes (was Grants in Lieu)</v>
      </c>
      <c r="L168" s="16"/>
    </row>
    <row r="169" spans="1:12" s="43" customFormat="1" ht="25.5" x14ac:dyDescent="0.2">
      <c r="A169" s="30"/>
      <c r="B169" s="38" t="s">
        <v>163</v>
      </c>
      <c r="C169" s="39"/>
      <c r="D169" s="40">
        <v>0</v>
      </c>
      <c r="E169" s="41"/>
      <c r="F169" s="40"/>
      <c r="G169" s="42">
        <f t="shared" si="4"/>
        <v>0</v>
      </c>
      <c r="H169" s="43" t="str">
        <f t="shared" si="5"/>
        <v>Depreciation on fixed assets</v>
      </c>
      <c r="L169" s="16"/>
    </row>
    <row r="170" spans="1:12" s="43" customFormat="1" ht="25.5" x14ac:dyDescent="0.2">
      <c r="A170" s="30"/>
      <c r="B170" s="38" t="s">
        <v>164</v>
      </c>
      <c r="C170" s="39"/>
      <c r="D170" s="40">
        <v>3133748.8997291196</v>
      </c>
      <c r="E170" s="41"/>
      <c r="F170" s="40"/>
      <c r="G170" s="42">
        <f t="shared" si="4"/>
        <v>3133748.8997291196</v>
      </c>
      <c r="H170" s="43" t="str">
        <f t="shared" si="5"/>
        <v>Depreciation on fixed assets</v>
      </c>
      <c r="L170" s="16"/>
    </row>
    <row r="171" spans="1:12" s="43" customFormat="1" ht="12.75" x14ac:dyDescent="0.2">
      <c r="A171" s="30"/>
      <c r="B171" s="38" t="s">
        <v>165</v>
      </c>
      <c r="C171" s="39"/>
      <c r="D171" s="40">
        <v>235321926.57787928</v>
      </c>
      <c r="E171" s="41"/>
      <c r="F171" s="40"/>
      <c r="G171" s="42">
        <f t="shared" si="4"/>
        <v>235321926.57787928</v>
      </c>
      <c r="H171" s="43" t="str">
        <f t="shared" si="5"/>
        <v>Depreciation on fixed assets</v>
      </c>
      <c r="L171" s="16"/>
    </row>
    <row r="172" spans="1:12" s="43" customFormat="1" ht="25.5" x14ac:dyDescent="0.2">
      <c r="A172" s="30"/>
      <c r="B172" s="38" t="s">
        <v>166</v>
      </c>
      <c r="C172" s="39"/>
      <c r="D172" s="40">
        <v>36010901.773349576</v>
      </c>
      <c r="E172" s="41"/>
      <c r="F172" s="40"/>
      <c r="G172" s="42">
        <f t="shared" si="4"/>
        <v>36010901.773349576</v>
      </c>
      <c r="H172" s="43" t="str">
        <f t="shared" si="5"/>
        <v>Depreciation on fixed assets</v>
      </c>
      <c r="L172" s="16"/>
    </row>
    <row r="173" spans="1:12" s="43" customFormat="1" ht="25.5" x14ac:dyDescent="0.2">
      <c r="A173" s="30"/>
      <c r="B173" s="38" t="s">
        <v>167</v>
      </c>
      <c r="C173" s="39"/>
      <c r="D173" s="40">
        <v>0</v>
      </c>
      <c r="E173" s="41"/>
      <c r="F173" s="40"/>
      <c r="G173" s="42">
        <f t="shared" si="4"/>
        <v>0</v>
      </c>
      <c r="H173" s="43" t="str">
        <f t="shared" si="5"/>
        <v>Depreciation on fixed assets</v>
      </c>
      <c r="L173" s="16"/>
    </row>
    <row r="174" spans="1:12" s="43" customFormat="1" ht="25.5" x14ac:dyDescent="0.2">
      <c r="A174" s="30"/>
      <c r="B174" s="38" t="s">
        <v>168</v>
      </c>
      <c r="C174" s="39"/>
      <c r="D174" s="40">
        <v>0</v>
      </c>
      <c r="E174" s="41"/>
      <c r="F174" s="40"/>
      <c r="G174" s="42">
        <f t="shared" si="4"/>
        <v>0</v>
      </c>
      <c r="H174" s="43" t="str">
        <f t="shared" si="5"/>
        <v>Depreciation on fixed assets</v>
      </c>
      <c r="L174" s="16"/>
    </row>
    <row r="175" spans="1:12" s="43" customFormat="1" ht="25.5" x14ac:dyDescent="0.2">
      <c r="A175" s="30"/>
      <c r="B175" s="38" t="s">
        <v>169</v>
      </c>
      <c r="C175" s="39"/>
      <c r="D175" s="40">
        <v>152901397.37302583</v>
      </c>
      <c r="E175" s="41"/>
      <c r="F175" s="40"/>
      <c r="G175" s="42">
        <f t="shared" si="4"/>
        <v>152901397.37302583</v>
      </c>
      <c r="H175" s="43" t="str">
        <f t="shared" si="5"/>
        <v>Depreciation on fixed assets</v>
      </c>
      <c r="L175" s="16"/>
    </row>
    <row r="176" spans="1:12" s="43" customFormat="1" ht="25.5" x14ac:dyDescent="0.2">
      <c r="A176" s="30"/>
      <c r="B176" s="38" t="s">
        <v>170</v>
      </c>
      <c r="C176" s="39"/>
      <c r="D176" s="40">
        <v>0</v>
      </c>
      <c r="E176" s="41"/>
      <c r="F176" s="40"/>
      <c r="G176" s="42">
        <f t="shared" si="4"/>
        <v>0</v>
      </c>
      <c r="H176" s="43" t="str">
        <f t="shared" si="5"/>
        <v>Depreciation on fixed assets</v>
      </c>
      <c r="L176" s="16"/>
    </row>
    <row r="177" spans="1:12" s="43" customFormat="1" ht="25.5" x14ac:dyDescent="0.2">
      <c r="A177" s="30"/>
      <c r="B177" s="38" t="s">
        <v>171</v>
      </c>
      <c r="C177" s="39"/>
      <c r="D177" s="40">
        <v>0</v>
      </c>
      <c r="E177" s="41"/>
      <c r="F177" s="40"/>
      <c r="G177" s="42">
        <f t="shared" si="4"/>
        <v>0</v>
      </c>
      <c r="H177" s="43" t="str">
        <f t="shared" si="5"/>
        <v>Depreciation on fixed assets</v>
      </c>
      <c r="L177" s="16"/>
    </row>
    <row r="178" spans="1:12" s="43" customFormat="1" ht="25.5" x14ac:dyDescent="0.2">
      <c r="A178" s="30"/>
      <c r="B178" s="38" t="s">
        <v>172</v>
      </c>
      <c r="C178" s="39"/>
      <c r="D178" s="40">
        <v>0</v>
      </c>
      <c r="E178" s="41"/>
      <c r="F178" s="40"/>
      <c r="G178" s="42">
        <f t="shared" si="4"/>
        <v>0</v>
      </c>
      <c r="H178" s="43" t="str">
        <f t="shared" si="5"/>
        <v>Depreciation on fixed assets</v>
      </c>
      <c r="L178" s="16"/>
    </row>
    <row r="179" spans="1:12" s="43" customFormat="1" ht="25.5" x14ac:dyDescent="0.2">
      <c r="A179" s="30"/>
      <c r="B179" s="38" t="s">
        <v>173</v>
      </c>
      <c r="C179" s="39"/>
      <c r="D179" s="40">
        <v>0</v>
      </c>
      <c r="E179" s="41"/>
      <c r="F179" s="40"/>
      <c r="G179" s="42">
        <f t="shared" si="4"/>
        <v>0</v>
      </c>
      <c r="H179" s="43" t="str">
        <f t="shared" si="5"/>
        <v>Depreciation on fixed assets</v>
      </c>
      <c r="L179" s="16"/>
    </row>
    <row r="180" spans="1:12" s="43" customFormat="1" ht="25.5" x14ac:dyDescent="0.2">
      <c r="A180" s="30"/>
      <c r="B180" s="38" t="s">
        <v>174</v>
      </c>
      <c r="C180" s="39"/>
      <c r="D180" s="40">
        <v>0</v>
      </c>
      <c r="E180" s="41"/>
      <c r="F180" s="40"/>
      <c r="G180" s="42">
        <f t="shared" si="4"/>
        <v>0</v>
      </c>
      <c r="H180" s="43" t="str">
        <f t="shared" si="5"/>
        <v>Depreciation on fixed assets</v>
      </c>
      <c r="L180" s="16"/>
    </row>
    <row r="181" spans="1:12" s="43" customFormat="1" ht="25.5" x14ac:dyDescent="0.2">
      <c r="A181" s="30"/>
      <c r="B181" s="38" t="s">
        <v>175</v>
      </c>
      <c r="C181" s="39"/>
      <c r="D181" s="40">
        <v>0</v>
      </c>
      <c r="E181" s="41"/>
      <c r="F181" s="40"/>
      <c r="G181" s="42">
        <f t="shared" si="4"/>
        <v>0</v>
      </c>
      <c r="H181" s="43" t="str">
        <f t="shared" si="5"/>
        <v>Depreciation on fixed assets</v>
      </c>
      <c r="L181" s="16"/>
    </row>
    <row r="182" spans="1:12" s="43" customFormat="1" ht="25.5" x14ac:dyDescent="0.2">
      <c r="A182" s="30"/>
      <c r="B182" s="38" t="s">
        <v>176</v>
      </c>
      <c r="C182" s="39"/>
      <c r="D182" s="40">
        <v>0</v>
      </c>
      <c r="E182" s="41"/>
      <c r="F182" s="40"/>
      <c r="G182" s="42">
        <f t="shared" si="4"/>
        <v>0</v>
      </c>
      <c r="H182" s="43" t="str">
        <f t="shared" si="5"/>
        <v>Depreciation on fixed assets</v>
      </c>
      <c r="L182" s="16"/>
    </row>
    <row r="183" spans="1:12" s="43" customFormat="1" ht="25.5" x14ac:dyDescent="0.2">
      <c r="A183" s="30"/>
      <c r="B183" s="38" t="s">
        <v>177</v>
      </c>
      <c r="C183" s="39"/>
      <c r="D183" s="40">
        <v>35468950.581293546</v>
      </c>
      <c r="E183" s="41"/>
      <c r="F183" s="40"/>
      <c r="G183" s="42">
        <f t="shared" si="4"/>
        <v>35468950.581293546</v>
      </c>
      <c r="H183" s="43" t="str">
        <f t="shared" si="5"/>
        <v>Depreciation on fixed assets</v>
      </c>
      <c r="L183" s="16"/>
    </row>
    <row r="184" spans="1:12" s="43" customFormat="1" ht="25.5" x14ac:dyDescent="0.2">
      <c r="A184" s="30"/>
      <c r="B184" s="38" t="s">
        <v>178</v>
      </c>
      <c r="C184" s="39"/>
      <c r="D184" s="40">
        <v>6082763.1351226522</v>
      </c>
      <c r="E184" s="41"/>
      <c r="F184" s="40"/>
      <c r="G184" s="42">
        <f t="shared" si="4"/>
        <v>6082763.1351226522</v>
      </c>
      <c r="H184" s="43" t="str">
        <f t="shared" si="5"/>
        <v>Depreciation on fixed assets</v>
      </c>
      <c r="L184" s="16"/>
    </row>
    <row r="185" spans="1:12" s="43" customFormat="1" ht="25.5" x14ac:dyDescent="0.2">
      <c r="A185" s="30"/>
      <c r="B185" s="38" t="s">
        <v>179</v>
      </c>
      <c r="C185" s="39"/>
      <c r="D185" s="40">
        <v>0</v>
      </c>
      <c r="E185" s="41"/>
      <c r="F185" s="40"/>
      <c r="G185" s="42">
        <f t="shared" si="4"/>
        <v>0</v>
      </c>
      <c r="H185" s="43" t="str">
        <f t="shared" si="5"/>
        <v>Depreciation on fixed assets</v>
      </c>
      <c r="L185" s="16"/>
    </row>
    <row r="186" spans="1:12" s="43" customFormat="1" ht="25.5" x14ac:dyDescent="0.2">
      <c r="A186" s="30"/>
      <c r="B186" s="38" t="s">
        <v>180</v>
      </c>
      <c r="C186" s="39"/>
      <c r="D186" s="40">
        <v>0</v>
      </c>
      <c r="E186" s="41"/>
      <c r="F186" s="40"/>
      <c r="G186" s="42">
        <f t="shared" si="4"/>
        <v>0</v>
      </c>
      <c r="H186" s="43" t="str">
        <f t="shared" si="5"/>
        <v>Depreciation on fixed assets</v>
      </c>
      <c r="L186" s="16"/>
    </row>
    <row r="187" spans="1:12" s="43" customFormat="1" ht="25.5" x14ac:dyDescent="0.2">
      <c r="A187" s="30"/>
      <c r="B187" s="38" t="s">
        <v>181</v>
      </c>
      <c r="C187" s="39"/>
      <c r="D187" s="40">
        <v>0</v>
      </c>
      <c r="E187" s="41"/>
      <c r="F187" s="40"/>
      <c r="G187" s="42">
        <f t="shared" si="4"/>
        <v>0</v>
      </c>
      <c r="H187" s="43" t="str">
        <f t="shared" si="5"/>
        <v>Depreciation on fixed assets</v>
      </c>
      <c r="L187" s="16"/>
    </row>
    <row r="188" spans="1:12" s="43" customFormat="1" ht="25.5" x14ac:dyDescent="0.2">
      <c r="A188" s="30"/>
      <c r="B188" s="38" t="s">
        <v>182</v>
      </c>
      <c r="C188" s="39"/>
      <c r="D188" s="40">
        <v>0</v>
      </c>
      <c r="E188" s="41"/>
      <c r="F188" s="40"/>
      <c r="G188" s="42">
        <f t="shared" si="4"/>
        <v>0</v>
      </c>
      <c r="H188" s="43" t="str">
        <f t="shared" si="5"/>
        <v>Depreciation on fixed assets</v>
      </c>
      <c r="L188" s="16"/>
    </row>
    <row r="189" spans="1:12" s="43" customFormat="1" ht="25.5" x14ac:dyDescent="0.2">
      <c r="A189" s="30"/>
      <c r="B189" s="38" t="s">
        <v>183</v>
      </c>
      <c r="C189" s="39"/>
      <c r="D189" s="40">
        <v>10416226.088563584</v>
      </c>
      <c r="E189" s="41"/>
      <c r="F189" s="40"/>
      <c r="G189" s="42">
        <f t="shared" si="4"/>
        <v>10416226.088563584</v>
      </c>
      <c r="H189" s="43" t="str">
        <f t="shared" si="5"/>
        <v>Depreciation on fixed assets</v>
      </c>
      <c r="L189" s="16"/>
    </row>
    <row r="190" spans="1:12" s="43" customFormat="1" ht="25.5" x14ac:dyDescent="0.2">
      <c r="A190" s="30"/>
      <c r="B190" s="38" t="s">
        <v>184</v>
      </c>
      <c r="C190" s="39"/>
      <c r="D190" s="40">
        <v>0</v>
      </c>
      <c r="E190" s="41"/>
      <c r="F190" s="40"/>
      <c r="G190" s="42">
        <f t="shared" si="4"/>
        <v>0</v>
      </c>
      <c r="H190" s="43" t="str">
        <f t="shared" si="5"/>
        <v>Depreciation on fixed assets</v>
      </c>
      <c r="L190" s="16"/>
    </row>
    <row r="191" spans="1:12" s="43" customFormat="1" ht="38.25" x14ac:dyDescent="0.2">
      <c r="A191" s="30"/>
      <c r="B191" s="38" t="s">
        <v>185</v>
      </c>
      <c r="C191" s="39"/>
      <c r="D191" s="40">
        <v>0</v>
      </c>
      <c r="E191" s="41"/>
      <c r="F191" s="40"/>
      <c r="G191" s="42">
        <f t="shared" si="4"/>
        <v>0</v>
      </c>
      <c r="H191" s="43" t="str">
        <f t="shared" si="5"/>
        <v>Depreciation on fixed assets</v>
      </c>
      <c r="L191" s="16"/>
    </row>
    <row r="192" spans="1:12" s="43" customFormat="1" ht="25.5" x14ac:dyDescent="0.2">
      <c r="A192" s="30"/>
      <c r="B192" s="38" t="s">
        <v>186</v>
      </c>
      <c r="C192" s="39"/>
      <c r="D192" s="40">
        <v>2451267.3962833392</v>
      </c>
      <c r="E192" s="41"/>
      <c r="F192" s="40"/>
      <c r="G192" s="42">
        <f t="shared" si="4"/>
        <v>2451267.3962833392</v>
      </c>
      <c r="H192" s="43" t="str">
        <f t="shared" si="5"/>
        <v>Depreciation on fixed assets</v>
      </c>
      <c r="L192" s="16"/>
    </row>
    <row r="193" spans="1:12" s="43" customFormat="1" ht="25.5" x14ac:dyDescent="0.2">
      <c r="A193" s="30"/>
      <c r="B193" s="38" t="s">
        <v>187</v>
      </c>
      <c r="C193" s="39"/>
      <c r="D193" s="40">
        <v>0</v>
      </c>
      <c r="E193" s="41"/>
      <c r="F193" s="40"/>
      <c r="G193" s="42">
        <f t="shared" si="4"/>
        <v>0</v>
      </c>
      <c r="H193" s="43" t="str">
        <f t="shared" si="5"/>
        <v>Capitalized Depreciation</v>
      </c>
      <c r="L193" s="16"/>
    </row>
    <row r="194" spans="1:12" s="43" customFormat="1" ht="25.5" x14ac:dyDescent="0.2">
      <c r="A194" s="30"/>
      <c r="B194" s="38" t="s">
        <v>188</v>
      </c>
      <c r="C194" s="39"/>
      <c r="D194" s="40">
        <v>-95236.952144016715</v>
      </c>
      <c r="E194" s="41"/>
      <c r="F194" s="40"/>
      <c r="G194" s="42">
        <f t="shared" si="4"/>
        <v>-95236.952144016715</v>
      </c>
      <c r="H194" s="43" t="str">
        <f t="shared" si="5"/>
        <v>Capitalized Depreciation</v>
      </c>
      <c r="L194" s="16"/>
    </row>
    <row r="195" spans="1:12" s="43" customFormat="1" ht="12.75" x14ac:dyDescent="0.2">
      <c r="A195" s="30"/>
      <c r="B195" s="38" t="s">
        <v>189</v>
      </c>
      <c r="C195" s="39"/>
      <c r="D195" s="40">
        <v>-7151607.7953382088</v>
      </c>
      <c r="E195" s="41"/>
      <c r="F195" s="40"/>
      <c r="G195" s="42">
        <f t="shared" si="4"/>
        <v>-7151607.7953382088</v>
      </c>
      <c r="H195" s="43" t="str">
        <f t="shared" si="5"/>
        <v>Capitalized Depreciation</v>
      </c>
      <c r="L195" s="16"/>
    </row>
    <row r="196" spans="1:12" s="43" customFormat="1" ht="25.5" x14ac:dyDescent="0.2">
      <c r="A196" s="30"/>
      <c r="B196" s="38" t="s">
        <v>190</v>
      </c>
      <c r="C196" s="39"/>
      <c r="D196" s="40">
        <v>-1304253.7571508402</v>
      </c>
      <c r="E196" s="41"/>
      <c r="F196" s="40"/>
      <c r="G196" s="42">
        <f t="shared" si="4"/>
        <v>-1304253.7571508402</v>
      </c>
      <c r="H196" s="43" t="str">
        <f t="shared" si="5"/>
        <v>Capitalized Depreciation</v>
      </c>
      <c r="L196" s="16"/>
    </row>
    <row r="197" spans="1:12" s="43" customFormat="1" ht="25.5" x14ac:dyDescent="0.2">
      <c r="A197" s="30"/>
      <c r="B197" s="38" t="s">
        <v>191</v>
      </c>
      <c r="C197" s="39"/>
      <c r="D197" s="40">
        <v>0</v>
      </c>
      <c r="E197" s="41"/>
      <c r="F197" s="40"/>
      <c r="G197" s="42">
        <f t="shared" si="4"/>
        <v>0</v>
      </c>
      <c r="H197" s="43" t="str">
        <f t="shared" si="5"/>
        <v>Capitalized Depreciation</v>
      </c>
      <c r="L197" s="16"/>
    </row>
    <row r="198" spans="1:12" s="43" customFormat="1" ht="12.75" x14ac:dyDescent="0.2">
      <c r="A198" s="30"/>
      <c r="B198" s="38" t="s">
        <v>192</v>
      </c>
      <c r="C198" s="39"/>
      <c r="D198" s="40">
        <v>0</v>
      </c>
      <c r="E198" s="41"/>
      <c r="F198" s="40"/>
      <c r="G198" s="42">
        <f t="shared" si="4"/>
        <v>0</v>
      </c>
      <c r="H198" s="43" t="str">
        <f t="shared" si="5"/>
        <v>Capitalized Depreciation</v>
      </c>
      <c r="L198" s="16"/>
    </row>
    <row r="199" spans="1:12" s="43" customFormat="1" ht="25.5" x14ac:dyDescent="0.2">
      <c r="A199" s="30"/>
      <c r="B199" s="38" t="s">
        <v>193</v>
      </c>
      <c r="C199" s="39"/>
      <c r="D199" s="40">
        <v>-4122576.2693209555</v>
      </c>
      <c r="E199" s="41"/>
      <c r="F199" s="40"/>
      <c r="G199" s="42">
        <f t="shared" si="4"/>
        <v>-4122576.2693209555</v>
      </c>
      <c r="H199" s="43" t="str">
        <f t="shared" si="5"/>
        <v>Capitalized Depreciation</v>
      </c>
      <c r="L199" s="16"/>
    </row>
    <row r="200" spans="1:12" s="43" customFormat="1" ht="25.5" x14ac:dyDescent="0.2">
      <c r="A200" s="30"/>
      <c r="B200" s="38" t="s">
        <v>194</v>
      </c>
      <c r="C200" s="39"/>
      <c r="D200" s="40">
        <v>0</v>
      </c>
      <c r="E200" s="41"/>
      <c r="F200" s="40"/>
      <c r="G200" s="42">
        <f t="shared" si="4"/>
        <v>0</v>
      </c>
      <c r="H200" s="43" t="str">
        <f t="shared" si="5"/>
        <v>Capitalized Depreciation</v>
      </c>
      <c r="L200" s="16"/>
    </row>
    <row r="201" spans="1:12" s="43" customFormat="1" ht="25.5" x14ac:dyDescent="0.2">
      <c r="A201" s="30"/>
      <c r="B201" s="38" t="s">
        <v>195</v>
      </c>
      <c r="C201" s="39"/>
      <c r="D201" s="40">
        <v>0</v>
      </c>
      <c r="E201" s="41"/>
      <c r="F201" s="40"/>
      <c r="G201" s="42">
        <f t="shared" si="4"/>
        <v>0</v>
      </c>
      <c r="H201" s="43" t="str">
        <f t="shared" si="5"/>
        <v>Capitalized Depreciation</v>
      </c>
      <c r="L201" s="16"/>
    </row>
    <row r="202" spans="1:12" s="43" customFormat="1" ht="25.5" x14ac:dyDescent="0.2">
      <c r="A202" s="30"/>
      <c r="B202" s="38" t="s">
        <v>196</v>
      </c>
      <c r="C202" s="39"/>
      <c r="D202" s="40">
        <v>0</v>
      </c>
      <c r="E202" s="41"/>
      <c r="F202" s="40"/>
      <c r="G202" s="42">
        <f t="shared" si="4"/>
        <v>0</v>
      </c>
      <c r="H202" s="43" t="str">
        <f t="shared" si="5"/>
        <v>Capitalized Depreciation</v>
      </c>
      <c r="L202" s="16"/>
    </row>
    <row r="203" spans="1:12" s="43" customFormat="1" ht="25.5" x14ac:dyDescent="0.2">
      <c r="A203" s="30"/>
      <c r="B203" s="38" t="s">
        <v>197</v>
      </c>
      <c r="C203" s="39"/>
      <c r="D203" s="40">
        <v>0</v>
      </c>
      <c r="E203" s="41"/>
      <c r="F203" s="40"/>
      <c r="G203" s="42">
        <f t="shared" si="4"/>
        <v>0</v>
      </c>
      <c r="H203" s="43" t="str">
        <f t="shared" si="5"/>
        <v>Capitalized Depreciation</v>
      </c>
      <c r="L203" s="16"/>
    </row>
    <row r="204" spans="1:12" s="43" customFormat="1" ht="25.5" x14ac:dyDescent="0.2">
      <c r="A204" s="30"/>
      <c r="B204" s="38" t="s">
        <v>198</v>
      </c>
      <c r="C204" s="39"/>
      <c r="D204" s="40">
        <v>0</v>
      </c>
      <c r="E204" s="41"/>
      <c r="F204" s="40"/>
      <c r="G204" s="42">
        <f t="shared" si="4"/>
        <v>0</v>
      </c>
      <c r="H204" s="43" t="str">
        <f t="shared" si="5"/>
        <v>Capitalized Depreciation</v>
      </c>
      <c r="L204" s="16"/>
    </row>
    <row r="205" spans="1:12" s="43" customFormat="1" ht="25.5" x14ac:dyDescent="0.2">
      <c r="A205" s="30"/>
      <c r="B205" s="38" t="s">
        <v>199</v>
      </c>
      <c r="C205" s="39"/>
      <c r="D205" s="40">
        <v>0</v>
      </c>
      <c r="E205" s="41"/>
      <c r="F205" s="40"/>
      <c r="G205" s="42">
        <f t="shared" si="4"/>
        <v>0</v>
      </c>
      <c r="H205" s="43" t="str">
        <f t="shared" si="5"/>
        <v>Capitalized Depreciation</v>
      </c>
      <c r="L205" s="16"/>
    </row>
    <row r="206" spans="1:12" s="43" customFormat="1" ht="25.5" x14ac:dyDescent="0.2">
      <c r="A206" s="30"/>
      <c r="B206" s="38" t="s">
        <v>200</v>
      </c>
      <c r="C206" s="39"/>
      <c r="D206" s="40">
        <v>0</v>
      </c>
      <c r="E206" s="41"/>
      <c r="F206" s="40"/>
      <c r="G206" s="42">
        <f t="shared" si="4"/>
        <v>0</v>
      </c>
      <c r="H206" s="43" t="str">
        <f t="shared" si="5"/>
        <v>Capitalized Depreciation</v>
      </c>
      <c r="L206" s="16"/>
    </row>
    <row r="207" spans="1:12" s="43" customFormat="1" ht="25.5" x14ac:dyDescent="0.2">
      <c r="A207" s="30"/>
      <c r="B207" s="38" t="s">
        <v>201</v>
      </c>
      <c r="C207" s="39"/>
      <c r="D207" s="40">
        <v>-1450120.3585387177</v>
      </c>
      <c r="E207" s="41"/>
      <c r="F207" s="40"/>
      <c r="G207" s="42">
        <f t="shared" si="4"/>
        <v>-1450120.3585387177</v>
      </c>
      <c r="H207" s="43" t="str">
        <f t="shared" si="5"/>
        <v>Capitalized Depreciation</v>
      </c>
      <c r="L207" s="16"/>
    </row>
    <row r="208" spans="1:12" s="43" customFormat="1" ht="25.5" x14ac:dyDescent="0.2">
      <c r="A208" s="30"/>
      <c r="B208" s="38" t="s">
        <v>202</v>
      </c>
      <c r="C208" s="39"/>
      <c r="D208" s="40">
        <v>-247254.91153010231</v>
      </c>
      <c r="E208" s="41"/>
      <c r="F208" s="40"/>
      <c r="G208" s="42">
        <f t="shared" si="4"/>
        <v>-247254.91153010231</v>
      </c>
      <c r="H208" s="43" t="str">
        <f t="shared" si="5"/>
        <v>Capitalized Depreciation</v>
      </c>
      <c r="L208" s="16"/>
    </row>
    <row r="209" spans="1:12" s="43" customFormat="1" ht="25.5" x14ac:dyDescent="0.2">
      <c r="A209" s="30"/>
      <c r="B209" s="38" t="s">
        <v>203</v>
      </c>
      <c r="C209" s="39"/>
      <c r="D209" s="40">
        <v>0</v>
      </c>
      <c r="E209" s="41"/>
      <c r="F209" s="40"/>
      <c r="G209" s="42">
        <f t="shared" si="4"/>
        <v>0</v>
      </c>
      <c r="H209" s="43" t="str">
        <f t="shared" si="5"/>
        <v>Capitalized Depreciation</v>
      </c>
      <c r="L209" s="16"/>
    </row>
    <row r="210" spans="1:12" s="43" customFormat="1" ht="25.5" x14ac:dyDescent="0.2">
      <c r="A210" s="30"/>
      <c r="B210" s="38" t="s">
        <v>204</v>
      </c>
      <c r="C210" s="39"/>
      <c r="D210" s="40">
        <v>0</v>
      </c>
      <c r="E210" s="41"/>
      <c r="F210" s="40"/>
      <c r="G210" s="42">
        <f t="shared" si="4"/>
        <v>0</v>
      </c>
      <c r="H210" s="43" t="str">
        <f t="shared" si="5"/>
        <v>Capitalized Depreciation</v>
      </c>
      <c r="L210" s="16"/>
    </row>
    <row r="211" spans="1:12" s="43" customFormat="1" ht="25.5" x14ac:dyDescent="0.2">
      <c r="A211" s="30"/>
      <c r="B211" s="38" t="s">
        <v>205</v>
      </c>
      <c r="C211" s="39"/>
      <c r="D211" s="40">
        <v>0</v>
      </c>
      <c r="E211" s="41"/>
      <c r="F211" s="40"/>
      <c r="G211" s="42">
        <f t="shared" si="4"/>
        <v>0</v>
      </c>
      <c r="H211" s="43" t="str">
        <f t="shared" si="5"/>
        <v>Capitalized Depreciation</v>
      </c>
      <c r="L211" s="16"/>
    </row>
    <row r="212" spans="1:12" s="43" customFormat="1" ht="25.5" x14ac:dyDescent="0.2">
      <c r="A212" s="30"/>
      <c r="B212" s="38" t="s">
        <v>206</v>
      </c>
      <c r="C212" s="39"/>
      <c r="D212" s="40">
        <v>0</v>
      </c>
      <c r="E212" s="41"/>
      <c r="F212" s="40"/>
      <c r="G212" s="42">
        <f t="shared" si="4"/>
        <v>0</v>
      </c>
      <c r="H212" s="43" t="str">
        <f t="shared" si="5"/>
        <v>Capitalized Depreciation</v>
      </c>
      <c r="L212" s="16"/>
    </row>
    <row r="213" spans="1:12" s="43" customFormat="1" ht="25.5" x14ac:dyDescent="0.2">
      <c r="A213" s="30"/>
      <c r="B213" s="38" t="s">
        <v>207</v>
      </c>
      <c r="C213" s="39"/>
      <c r="D213" s="40">
        <v>-351179.64633179794</v>
      </c>
      <c r="E213" s="41"/>
      <c r="F213" s="40"/>
      <c r="G213" s="42">
        <f t="shared" si="4"/>
        <v>-351179.64633179794</v>
      </c>
      <c r="H213" s="43" t="str">
        <f t="shared" si="5"/>
        <v>Capitalized Depreciation</v>
      </c>
      <c r="L213" s="16"/>
    </row>
    <row r="214" spans="1:12" s="43" customFormat="1" ht="25.5" x14ac:dyDescent="0.2">
      <c r="A214" s="30"/>
      <c r="B214" s="38" t="s">
        <v>208</v>
      </c>
      <c r="C214" s="39"/>
      <c r="D214" s="40">
        <v>0</v>
      </c>
      <c r="E214" s="41"/>
      <c r="F214" s="40"/>
      <c r="G214" s="42">
        <f t="shared" ref="G214:G277" si="6">+D214+E214+F214</f>
        <v>0</v>
      </c>
      <c r="H214" s="43" t="str">
        <f t="shared" ref="H214:H277" si="7">LEFT(B214,FIND("-",B214)-2)</f>
        <v>Capitalized Depreciation</v>
      </c>
      <c r="L214" s="16"/>
    </row>
    <row r="215" spans="1:12" s="43" customFormat="1" ht="25.5" x14ac:dyDescent="0.2">
      <c r="A215" s="30"/>
      <c r="B215" s="38" t="s">
        <v>209</v>
      </c>
      <c r="C215" s="39"/>
      <c r="D215" s="40">
        <v>0</v>
      </c>
      <c r="E215" s="41"/>
      <c r="F215" s="40"/>
      <c r="G215" s="42">
        <f t="shared" si="6"/>
        <v>0</v>
      </c>
      <c r="H215" s="43" t="str">
        <f t="shared" si="7"/>
        <v>Capitalized Depreciation</v>
      </c>
      <c r="L215" s="16"/>
    </row>
    <row r="216" spans="1:12" s="43" customFormat="1" ht="25.5" x14ac:dyDescent="0.2">
      <c r="A216" s="30"/>
      <c r="B216" s="38" t="s">
        <v>210</v>
      </c>
      <c r="C216" s="39"/>
      <c r="D216" s="40">
        <v>-65644.870775330055</v>
      </c>
      <c r="E216" s="41"/>
      <c r="F216" s="40"/>
      <c r="G216" s="42">
        <f t="shared" si="6"/>
        <v>-65644.870775330055</v>
      </c>
      <c r="H216" s="43" t="str">
        <f t="shared" si="7"/>
        <v>Capitalized Depreciation</v>
      </c>
      <c r="L216" s="16"/>
    </row>
    <row r="217" spans="1:12" s="43" customFormat="1" ht="25.5" x14ac:dyDescent="0.2">
      <c r="A217" s="30"/>
      <c r="B217" s="38" t="s">
        <v>211</v>
      </c>
      <c r="C217" s="39"/>
      <c r="D217" s="40">
        <v>0</v>
      </c>
      <c r="E217" s="41"/>
      <c r="F217" s="40"/>
      <c r="G217" s="42">
        <f t="shared" si="6"/>
        <v>0</v>
      </c>
      <c r="H217" s="43" t="str">
        <f t="shared" si="7"/>
        <v>Asset Removal Costs</v>
      </c>
      <c r="L217" s="16"/>
    </row>
    <row r="218" spans="1:12" s="43" customFormat="1" ht="25.5" x14ac:dyDescent="0.2">
      <c r="A218" s="30"/>
      <c r="B218" s="38" t="s">
        <v>212</v>
      </c>
      <c r="C218" s="39"/>
      <c r="D218" s="40">
        <v>394292.58578996098</v>
      </c>
      <c r="E218" s="41"/>
      <c r="F218" s="40"/>
      <c r="G218" s="42">
        <f t="shared" si="6"/>
        <v>394292.58578996098</v>
      </c>
      <c r="H218" s="43" t="str">
        <f t="shared" si="7"/>
        <v>Asset Removal Costs</v>
      </c>
      <c r="L218" s="16"/>
    </row>
    <row r="219" spans="1:12" s="43" customFormat="1" ht="12.75" x14ac:dyDescent="0.2">
      <c r="A219" s="30"/>
      <c r="B219" s="38" t="s">
        <v>213</v>
      </c>
      <c r="C219" s="39"/>
      <c r="D219" s="40">
        <v>29608527.642877746</v>
      </c>
      <c r="E219" s="41"/>
      <c r="F219" s="40"/>
      <c r="G219" s="42">
        <f t="shared" si="6"/>
        <v>29608527.642877746</v>
      </c>
      <c r="H219" s="43" t="str">
        <f t="shared" si="7"/>
        <v>Asset Removal Costs</v>
      </c>
      <c r="L219" s="16"/>
    </row>
    <row r="220" spans="1:12" s="43" customFormat="1" ht="25.5" x14ac:dyDescent="0.2">
      <c r="A220" s="30"/>
      <c r="B220" s="38" t="s">
        <v>214</v>
      </c>
      <c r="C220" s="39"/>
      <c r="D220" s="40">
        <v>5399769.4682167014</v>
      </c>
      <c r="E220" s="41"/>
      <c r="F220" s="40"/>
      <c r="G220" s="42">
        <f t="shared" si="6"/>
        <v>5399769.4682167014</v>
      </c>
      <c r="H220" s="43" t="str">
        <f t="shared" si="7"/>
        <v>Asset Removal Costs</v>
      </c>
      <c r="L220" s="16"/>
    </row>
    <row r="221" spans="1:12" s="43" customFormat="1" ht="25.5" x14ac:dyDescent="0.2">
      <c r="A221" s="30"/>
      <c r="B221" s="38" t="s">
        <v>215</v>
      </c>
      <c r="C221" s="39"/>
      <c r="D221" s="40">
        <v>0</v>
      </c>
      <c r="E221" s="41"/>
      <c r="F221" s="40"/>
      <c r="G221" s="42">
        <f t="shared" si="6"/>
        <v>0</v>
      </c>
      <c r="H221" s="43" t="str">
        <f t="shared" si="7"/>
        <v>Asset Removal Costs</v>
      </c>
      <c r="L221" s="16"/>
    </row>
    <row r="222" spans="1:12" s="43" customFormat="1" ht="12.75" x14ac:dyDescent="0.2">
      <c r="A222" s="30"/>
      <c r="B222" s="38" t="s">
        <v>216</v>
      </c>
      <c r="C222" s="39"/>
      <c r="D222" s="40">
        <v>0</v>
      </c>
      <c r="E222" s="41"/>
      <c r="F222" s="40"/>
      <c r="G222" s="42">
        <f t="shared" si="6"/>
        <v>0</v>
      </c>
      <c r="H222" s="43" t="str">
        <f t="shared" si="7"/>
        <v>Asset Removal Costs</v>
      </c>
      <c r="L222" s="16"/>
    </row>
    <row r="223" spans="1:12" s="43" customFormat="1" ht="25.5" x14ac:dyDescent="0.2">
      <c r="A223" s="30"/>
      <c r="B223" s="38" t="s">
        <v>217</v>
      </c>
      <c r="C223" s="39"/>
      <c r="D223" s="40">
        <v>17067968.060221177</v>
      </c>
      <c r="E223" s="41"/>
      <c r="F223" s="40"/>
      <c r="G223" s="42">
        <f t="shared" si="6"/>
        <v>17067968.060221177</v>
      </c>
      <c r="H223" s="43" t="str">
        <f t="shared" si="7"/>
        <v>Asset Removal Costs</v>
      </c>
      <c r="L223" s="16"/>
    </row>
    <row r="224" spans="1:12" s="43" customFormat="1" ht="25.5" x14ac:dyDescent="0.2">
      <c r="A224" s="30"/>
      <c r="B224" s="38" t="s">
        <v>218</v>
      </c>
      <c r="C224" s="39"/>
      <c r="D224" s="40">
        <v>0</v>
      </c>
      <c r="E224" s="41"/>
      <c r="F224" s="40"/>
      <c r="G224" s="42">
        <f t="shared" si="6"/>
        <v>0</v>
      </c>
      <c r="H224" s="43" t="str">
        <f t="shared" si="7"/>
        <v>Asset Removal Costs</v>
      </c>
      <c r="L224" s="16"/>
    </row>
    <row r="225" spans="1:12" s="43" customFormat="1" ht="25.5" x14ac:dyDescent="0.2">
      <c r="A225" s="30"/>
      <c r="B225" s="38" t="s">
        <v>219</v>
      </c>
      <c r="C225" s="39"/>
      <c r="D225" s="40">
        <v>0</v>
      </c>
      <c r="E225" s="41"/>
      <c r="F225" s="40"/>
      <c r="G225" s="42">
        <f t="shared" si="6"/>
        <v>0</v>
      </c>
      <c r="H225" s="43" t="str">
        <f t="shared" si="7"/>
        <v>Asset Removal Costs</v>
      </c>
      <c r="L225" s="16"/>
    </row>
    <row r="226" spans="1:12" s="43" customFormat="1" ht="25.5" x14ac:dyDescent="0.2">
      <c r="A226" s="30"/>
      <c r="B226" s="38" t="s">
        <v>220</v>
      </c>
      <c r="C226" s="39"/>
      <c r="D226" s="40">
        <v>0</v>
      </c>
      <c r="E226" s="41"/>
      <c r="F226" s="40"/>
      <c r="G226" s="42">
        <f t="shared" si="6"/>
        <v>0</v>
      </c>
      <c r="H226" s="43" t="str">
        <f t="shared" si="7"/>
        <v>Asset Removal Costs</v>
      </c>
      <c r="L226" s="16"/>
    </row>
    <row r="227" spans="1:12" s="43" customFormat="1" ht="25.5" x14ac:dyDescent="0.2">
      <c r="A227" s="30"/>
      <c r="B227" s="38" t="s">
        <v>221</v>
      </c>
      <c r="C227" s="39"/>
      <c r="D227" s="40">
        <v>0</v>
      </c>
      <c r="E227" s="41"/>
      <c r="F227" s="40"/>
      <c r="G227" s="42">
        <f t="shared" si="6"/>
        <v>0</v>
      </c>
      <c r="H227" s="43" t="str">
        <f t="shared" si="7"/>
        <v>Asset Removal Costs</v>
      </c>
      <c r="L227" s="16"/>
    </row>
    <row r="228" spans="1:12" s="43" customFormat="1" ht="25.5" x14ac:dyDescent="0.2">
      <c r="A228" s="30"/>
      <c r="B228" s="38" t="s">
        <v>222</v>
      </c>
      <c r="C228" s="39"/>
      <c r="D228" s="40">
        <v>0</v>
      </c>
      <c r="E228" s="41"/>
      <c r="F228" s="40"/>
      <c r="G228" s="42">
        <f t="shared" si="6"/>
        <v>0</v>
      </c>
      <c r="H228" s="43" t="str">
        <f t="shared" si="7"/>
        <v>Asset Removal Costs</v>
      </c>
      <c r="L228" s="16"/>
    </row>
    <row r="229" spans="1:12" s="43" customFormat="1" ht="25.5" x14ac:dyDescent="0.2">
      <c r="A229" s="30"/>
      <c r="B229" s="38" t="s">
        <v>223</v>
      </c>
      <c r="C229" s="39"/>
      <c r="D229" s="40">
        <v>0</v>
      </c>
      <c r="E229" s="41"/>
      <c r="F229" s="40"/>
      <c r="G229" s="42">
        <f t="shared" si="6"/>
        <v>0</v>
      </c>
      <c r="H229" s="43" t="str">
        <f t="shared" si="7"/>
        <v>Asset Removal Costs</v>
      </c>
      <c r="L229" s="16"/>
    </row>
    <row r="230" spans="1:12" s="43" customFormat="1" ht="25.5" x14ac:dyDescent="0.2">
      <c r="A230" s="30"/>
      <c r="B230" s="38" t="s">
        <v>224</v>
      </c>
      <c r="C230" s="39"/>
      <c r="D230" s="40">
        <v>0</v>
      </c>
      <c r="E230" s="41"/>
      <c r="F230" s="40"/>
      <c r="G230" s="42">
        <f t="shared" si="6"/>
        <v>0</v>
      </c>
      <c r="H230" s="43" t="str">
        <f t="shared" si="7"/>
        <v>Asset Removal Costs</v>
      </c>
      <c r="L230" s="16"/>
    </row>
    <row r="231" spans="1:12" s="43" customFormat="1" ht="25.5" x14ac:dyDescent="0.2">
      <c r="A231" s="30"/>
      <c r="B231" s="38" t="s">
        <v>225</v>
      </c>
      <c r="C231" s="39"/>
      <c r="D231" s="40">
        <v>6003674.9707221482</v>
      </c>
      <c r="E231" s="41"/>
      <c r="F231" s="40"/>
      <c r="G231" s="42">
        <f t="shared" si="6"/>
        <v>6003674.9707221482</v>
      </c>
      <c r="H231" s="43" t="str">
        <f t="shared" si="7"/>
        <v>Asset Removal Costs</v>
      </c>
      <c r="L231" s="16"/>
    </row>
    <row r="232" spans="1:12" s="43" customFormat="1" ht="25.5" x14ac:dyDescent="0.2">
      <c r="A232" s="30"/>
      <c r="B232" s="38" t="s">
        <v>226</v>
      </c>
      <c r="C232" s="39"/>
      <c r="D232" s="40">
        <v>1023665.4599051755</v>
      </c>
      <c r="E232" s="41"/>
      <c r="F232" s="40"/>
      <c r="G232" s="42">
        <f t="shared" si="6"/>
        <v>1023665.4599051755</v>
      </c>
      <c r="H232" s="43" t="str">
        <f t="shared" si="7"/>
        <v>Asset Removal Costs</v>
      </c>
      <c r="L232" s="16"/>
    </row>
    <row r="233" spans="1:12" s="43" customFormat="1" ht="25.5" x14ac:dyDescent="0.2">
      <c r="A233" s="30"/>
      <c r="B233" s="38" t="s">
        <v>227</v>
      </c>
      <c r="C233" s="39"/>
      <c r="D233" s="40">
        <v>0</v>
      </c>
      <c r="E233" s="41"/>
      <c r="F233" s="40"/>
      <c r="G233" s="42">
        <f t="shared" si="6"/>
        <v>0</v>
      </c>
      <c r="H233" s="43" t="str">
        <f t="shared" si="7"/>
        <v>Asset Removal Costs</v>
      </c>
      <c r="L233" s="16"/>
    </row>
    <row r="234" spans="1:12" s="43" customFormat="1" ht="25.5" x14ac:dyDescent="0.2">
      <c r="A234" s="30"/>
      <c r="B234" s="38" t="s">
        <v>228</v>
      </c>
      <c r="C234" s="39"/>
      <c r="D234" s="40">
        <v>0</v>
      </c>
      <c r="E234" s="41"/>
      <c r="F234" s="40"/>
      <c r="G234" s="42">
        <f t="shared" si="6"/>
        <v>0</v>
      </c>
      <c r="H234" s="43" t="str">
        <f t="shared" si="7"/>
        <v>Asset Removal Costs</v>
      </c>
      <c r="L234" s="16"/>
    </row>
    <row r="235" spans="1:12" s="43" customFormat="1" ht="25.5" x14ac:dyDescent="0.2">
      <c r="A235" s="30"/>
      <c r="B235" s="38" t="s">
        <v>229</v>
      </c>
      <c r="C235" s="39"/>
      <c r="D235" s="40">
        <v>0</v>
      </c>
      <c r="E235" s="41"/>
      <c r="F235" s="40"/>
      <c r="G235" s="42">
        <f t="shared" si="6"/>
        <v>0</v>
      </c>
      <c r="H235" s="43" t="str">
        <f t="shared" si="7"/>
        <v>Asset Removal Costs</v>
      </c>
      <c r="L235" s="16"/>
    </row>
    <row r="236" spans="1:12" s="43" customFormat="1" ht="25.5" x14ac:dyDescent="0.2">
      <c r="A236" s="30"/>
      <c r="B236" s="38" t="s">
        <v>230</v>
      </c>
      <c r="C236" s="39"/>
      <c r="D236" s="40">
        <v>0</v>
      </c>
      <c r="E236" s="41"/>
      <c r="F236" s="40"/>
      <c r="G236" s="42">
        <f t="shared" si="6"/>
        <v>0</v>
      </c>
      <c r="H236" s="43" t="str">
        <f t="shared" si="7"/>
        <v>Asset Removal Costs</v>
      </c>
      <c r="L236" s="16"/>
    </row>
    <row r="237" spans="1:12" s="43" customFormat="1" ht="25.5" x14ac:dyDescent="0.2">
      <c r="A237" s="30"/>
      <c r="B237" s="38" t="s">
        <v>231</v>
      </c>
      <c r="C237" s="39"/>
      <c r="D237" s="40">
        <v>1453926.5244395772</v>
      </c>
      <c r="E237" s="41"/>
      <c r="F237" s="40"/>
      <c r="G237" s="42">
        <f t="shared" si="6"/>
        <v>1453926.5244395772</v>
      </c>
      <c r="H237" s="43" t="str">
        <f t="shared" si="7"/>
        <v>Asset Removal Costs</v>
      </c>
      <c r="L237" s="16"/>
    </row>
    <row r="238" spans="1:12" s="43" customFormat="1" ht="25.5" x14ac:dyDescent="0.2">
      <c r="A238" s="30"/>
      <c r="B238" s="38" t="s">
        <v>232</v>
      </c>
      <c r="C238" s="39"/>
      <c r="D238" s="40">
        <v>0</v>
      </c>
      <c r="E238" s="41"/>
      <c r="F238" s="40"/>
      <c r="G238" s="42">
        <f t="shared" si="6"/>
        <v>0</v>
      </c>
      <c r="H238" s="43" t="str">
        <f t="shared" si="7"/>
        <v>Asset Removal Costs</v>
      </c>
      <c r="L238" s="16"/>
    </row>
    <row r="239" spans="1:12" s="43" customFormat="1" ht="25.5" x14ac:dyDescent="0.2">
      <c r="A239" s="30"/>
      <c r="B239" s="38" t="s">
        <v>233</v>
      </c>
      <c r="C239" s="39"/>
      <c r="D239" s="40">
        <v>0</v>
      </c>
      <c r="E239" s="41"/>
      <c r="F239" s="40"/>
      <c r="G239" s="42">
        <f t="shared" si="6"/>
        <v>0</v>
      </c>
      <c r="H239" s="43" t="str">
        <f t="shared" si="7"/>
        <v>Asset Removal Costs</v>
      </c>
      <c r="L239" s="16"/>
    </row>
    <row r="240" spans="1:12" s="43" customFormat="1" ht="25.5" x14ac:dyDescent="0.2">
      <c r="A240" s="30"/>
      <c r="B240" s="38" t="s">
        <v>234</v>
      </c>
      <c r="C240" s="39"/>
      <c r="D240" s="40">
        <v>271777.7633487492</v>
      </c>
      <c r="E240" s="41"/>
      <c r="F240" s="40"/>
      <c r="G240" s="42">
        <f t="shared" si="6"/>
        <v>271777.7633487492</v>
      </c>
      <c r="H240" s="43" t="str">
        <f t="shared" si="7"/>
        <v>Asset Removal Costs</v>
      </c>
      <c r="L240" s="16"/>
    </row>
    <row r="241" spans="1:12" s="43" customFormat="1" ht="25.5" x14ac:dyDescent="0.2">
      <c r="A241" s="30"/>
      <c r="B241" s="38" t="s">
        <v>235</v>
      </c>
      <c r="C241" s="39"/>
      <c r="D241" s="40">
        <v>0</v>
      </c>
      <c r="E241" s="41"/>
      <c r="F241" s="40"/>
      <c r="G241" s="42">
        <f t="shared" si="6"/>
        <v>0</v>
      </c>
      <c r="H241" s="43" t="str">
        <f t="shared" si="7"/>
        <v>OPEB amortization</v>
      </c>
      <c r="L241" s="16"/>
    </row>
    <row r="242" spans="1:12" s="43" customFormat="1" ht="25.5" x14ac:dyDescent="0.2">
      <c r="A242" s="30"/>
      <c r="B242" s="38" t="s">
        <v>236</v>
      </c>
      <c r="C242" s="39"/>
      <c r="D242" s="40">
        <v>0</v>
      </c>
      <c r="E242" s="41"/>
      <c r="F242" s="40"/>
      <c r="G242" s="42">
        <f t="shared" si="6"/>
        <v>0</v>
      </c>
      <c r="H242" s="43" t="str">
        <f t="shared" si="7"/>
        <v>OPEB amortization</v>
      </c>
      <c r="L242" s="16"/>
    </row>
    <row r="243" spans="1:12" s="43" customFormat="1" ht="12.75" x14ac:dyDescent="0.2">
      <c r="A243" s="30"/>
      <c r="B243" s="38" t="s">
        <v>237</v>
      </c>
      <c r="C243" s="39"/>
      <c r="D243" s="40">
        <v>0</v>
      </c>
      <c r="E243" s="41"/>
      <c r="F243" s="40"/>
      <c r="G243" s="42">
        <f t="shared" si="6"/>
        <v>0</v>
      </c>
      <c r="H243" s="43" t="str">
        <f t="shared" si="7"/>
        <v>OPEB amortization</v>
      </c>
      <c r="L243" s="16"/>
    </row>
    <row r="244" spans="1:12" s="43" customFormat="1" ht="25.5" x14ac:dyDescent="0.2">
      <c r="A244" s="30"/>
      <c r="B244" s="38" t="s">
        <v>238</v>
      </c>
      <c r="C244" s="39"/>
      <c r="D244" s="40">
        <v>0</v>
      </c>
      <c r="E244" s="41"/>
      <c r="F244" s="40"/>
      <c r="G244" s="42">
        <f t="shared" si="6"/>
        <v>0</v>
      </c>
      <c r="H244" s="43" t="str">
        <f t="shared" si="7"/>
        <v>OPEB amortization</v>
      </c>
      <c r="L244" s="16"/>
    </row>
    <row r="245" spans="1:12" s="43" customFormat="1" ht="25.5" x14ac:dyDescent="0.2">
      <c r="A245" s="30"/>
      <c r="B245" s="38" t="s">
        <v>239</v>
      </c>
      <c r="C245" s="39"/>
      <c r="D245" s="40">
        <v>0</v>
      </c>
      <c r="E245" s="41"/>
      <c r="F245" s="40"/>
      <c r="G245" s="42">
        <f t="shared" si="6"/>
        <v>0</v>
      </c>
      <c r="H245" s="43" t="str">
        <f t="shared" si="7"/>
        <v>OPEB amortization</v>
      </c>
      <c r="L245" s="16"/>
    </row>
    <row r="246" spans="1:12" s="43" customFormat="1" ht="12.75" x14ac:dyDescent="0.2">
      <c r="A246" s="30"/>
      <c r="B246" s="38" t="s">
        <v>240</v>
      </c>
      <c r="C246" s="39"/>
      <c r="D246" s="40">
        <v>0</v>
      </c>
      <c r="E246" s="41"/>
      <c r="F246" s="40"/>
      <c r="G246" s="42">
        <f t="shared" si="6"/>
        <v>0</v>
      </c>
      <c r="H246" s="43" t="str">
        <f t="shared" si="7"/>
        <v>OPEB amortization</v>
      </c>
      <c r="L246" s="16"/>
    </row>
    <row r="247" spans="1:12" s="43" customFormat="1" ht="25.5" x14ac:dyDescent="0.2">
      <c r="A247" s="30"/>
      <c r="B247" s="38" t="s">
        <v>241</v>
      </c>
      <c r="C247" s="39"/>
      <c r="D247" s="40">
        <v>0</v>
      </c>
      <c r="E247" s="41"/>
      <c r="F247" s="40"/>
      <c r="G247" s="42">
        <f t="shared" si="6"/>
        <v>0</v>
      </c>
      <c r="H247" s="43" t="str">
        <f t="shared" si="7"/>
        <v>OPEB amortization</v>
      </c>
      <c r="L247" s="16"/>
    </row>
    <row r="248" spans="1:12" s="43" customFormat="1" ht="25.5" x14ac:dyDescent="0.2">
      <c r="A248" s="30"/>
      <c r="B248" s="38" t="s">
        <v>242</v>
      </c>
      <c r="C248" s="39"/>
      <c r="D248" s="40">
        <v>0</v>
      </c>
      <c r="E248" s="41"/>
      <c r="F248" s="40"/>
      <c r="G248" s="42">
        <f t="shared" si="6"/>
        <v>0</v>
      </c>
      <c r="H248" s="43" t="str">
        <f t="shared" si="7"/>
        <v>OPEB amortization</v>
      </c>
      <c r="L248" s="16"/>
    </row>
    <row r="249" spans="1:12" s="43" customFormat="1" ht="25.5" x14ac:dyDescent="0.2">
      <c r="A249" s="30"/>
      <c r="B249" s="38" t="s">
        <v>243</v>
      </c>
      <c r="C249" s="39"/>
      <c r="D249" s="40">
        <v>0</v>
      </c>
      <c r="E249" s="41"/>
      <c r="F249" s="40"/>
      <c r="G249" s="42">
        <f t="shared" si="6"/>
        <v>0</v>
      </c>
      <c r="H249" s="43" t="str">
        <f t="shared" si="7"/>
        <v>OPEB amortization</v>
      </c>
      <c r="L249" s="16"/>
    </row>
    <row r="250" spans="1:12" s="43" customFormat="1" ht="25.5" x14ac:dyDescent="0.2">
      <c r="A250" s="30"/>
      <c r="B250" s="38" t="s">
        <v>244</v>
      </c>
      <c r="C250" s="39"/>
      <c r="D250" s="40">
        <v>0</v>
      </c>
      <c r="E250" s="41"/>
      <c r="F250" s="40"/>
      <c r="G250" s="42">
        <f t="shared" si="6"/>
        <v>0</v>
      </c>
      <c r="H250" s="43" t="str">
        <f t="shared" si="7"/>
        <v>OPEB amortization</v>
      </c>
      <c r="L250" s="16"/>
    </row>
    <row r="251" spans="1:12" s="43" customFormat="1" ht="25.5" x14ac:dyDescent="0.2">
      <c r="A251" s="30"/>
      <c r="B251" s="38" t="s">
        <v>245</v>
      </c>
      <c r="C251" s="39"/>
      <c r="D251" s="40">
        <v>0</v>
      </c>
      <c r="E251" s="41"/>
      <c r="F251" s="40"/>
      <c r="G251" s="42">
        <f t="shared" si="6"/>
        <v>0</v>
      </c>
      <c r="H251" s="43" t="str">
        <f t="shared" si="7"/>
        <v>OPEB amortization</v>
      </c>
      <c r="L251" s="16"/>
    </row>
    <row r="252" spans="1:12" s="43" customFormat="1" ht="25.5" x14ac:dyDescent="0.2">
      <c r="A252" s="30"/>
      <c r="B252" s="38" t="s">
        <v>246</v>
      </c>
      <c r="C252" s="39"/>
      <c r="D252" s="40">
        <v>0</v>
      </c>
      <c r="E252" s="41"/>
      <c r="F252" s="40"/>
      <c r="G252" s="42">
        <f t="shared" si="6"/>
        <v>0</v>
      </c>
      <c r="H252" s="43" t="str">
        <f t="shared" si="7"/>
        <v>OPEB amortization</v>
      </c>
      <c r="L252" s="16"/>
    </row>
    <row r="253" spans="1:12" s="43" customFormat="1" ht="25.5" x14ac:dyDescent="0.2">
      <c r="A253" s="30"/>
      <c r="B253" s="38" t="s">
        <v>247</v>
      </c>
      <c r="C253" s="39"/>
      <c r="D253" s="40">
        <v>0</v>
      </c>
      <c r="E253" s="41"/>
      <c r="F253" s="40"/>
      <c r="G253" s="42">
        <f t="shared" si="6"/>
        <v>0</v>
      </c>
      <c r="H253" s="43" t="str">
        <f t="shared" si="7"/>
        <v>OPEB amortization</v>
      </c>
      <c r="L253" s="16"/>
    </row>
    <row r="254" spans="1:12" s="43" customFormat="1" ht="25.5" x14ac:dyDescent="0.2">
      <c r="A254" s="30"/>
      <c r="B254" s="38" t="s">
        <v>248</v>
      </c>
      <c r="C254" s="39"/>
      <c r="D254" s="40">
        <v>0</v>
      </c>
      <c r="E254" s="41"/>
      <c r="F254" s="40"/>
      <c r="G254" s="42">
        <f t="shared" si="6"/>
        <v>0</v>
      </c>
      <c r="H254" s="43" t="str">
        <f t="shared" si="7"/>
        <v>OPEB amortization</v>
      </c>
      <c r="L254" s="16"/>
    </row>
    <row r="255" spans="1:12" s="43" customFormat="1" ht="25.5" x14ac:dyDescent="0.2">
      <c r="A255" s="30"/>
      <c r="B255" s="38" t="s">
        <v>249</v>
      </c>
      <c r="C255" s="39"/>
      <c r="D255" s="40">
        <v>0</v>
      </c>
      <c r="E255" s="41"/>
      <c r="F255" s="40"/>
      <c r="G255" s="42">
        <f t="shared" si="6"/>
        <v>0</v>
      </c>
      <c r="H255" s="43" t="str">
        <f t="shared" si="7"/>
        <v>OPEB amortization</v>
      </c>
      <c r="L255" s="16"/>
    </row>
    <row r="256" spans="1:12" s="43" customFormat="1" ht="25.5" x14ac:dyDescent="0.2">
      <c r="A256" s="30"/>
      <c r="B256" s="38" t="s">
        <v>250</v>
      </c>
      <c r="C256" s="39"/>
      <c r="D256" s="40">
        <v>0</v>
      </c>
      <c r="E256" s="41"/>
      <c r="F256" s="40"/>
      <c r="G256" s="42">
        <f t="shared" si="6"/>
        <v>0</v>
      </c>
      <c r="H256" s="43" t="str">
        <f t="shared" si="7"/>
        <v>OPEB amortization</v>
      </c>
      <c r="L256" s="16"/>
    </row>
    <row r="257" spans="1:12" s="43" customFormat="1" ht="25.5" x14ac:dyDescent="0.2">
      <c r="A257" s="30"/>
      <c r="B257" s="38" t="s">
        <v>251</v>
      </c>
      <c r="C257" s="39"/>
      <c r="D257" s="40">
        <v>0</v>
      </c>
      <c r="E257" s="41"/>
      <c r="F257" s="40"/>
      <c r="G257" s="42">
        <f t="shared" si="6"/>
        <v>0</v>
      </c>
      <c r="H257" s="43" t="str">
        <f t="shared" si="7"/>
        <v>OPEB amortization</v>
      </c>
      <c r="L257" s="16"/>
    </row>
    <row r="258" spans="1:12" s="43" customFormat="1" ht="25.5" x14ac:dyDescent="0.2">
      <c r="A258" s="30"/>
      <c r="B258" s="38" t="s">
        <v>252</v>
      </c>
      <c r="C258" s="39"/>
      <c r="D258" s="40">
        <v>0</v>
      </c>
      <c r="E258" s="41"/>
      <c r="F258" s="40"/>
      <c r="G258" s="42">
        <f t="shared" si="6"/>
        <v>0</v>
      </c>
      <c r="H258" s="43" t="str">
        <f t="shared" si="7"/>
        <v>OPEB amortization</v>
      </c>
      <c r="L258" s="16"/>
    </row>
    <row r="259" spans="1:12" s="43" customFormat="1" ht="25.5" x14ac:dyDescent="0.2">
      <c r="A259" s="30"/>
      <c r="B259" s="38" t="s">
        <v>253</v>
      </c>
      <c r="C259" s="39"/>
      <c r="D259" s="40">
        <v>0</v>
      </c>
      <c r="E259" s="41"/>
      <c r="F259" s="40"/>
      <c r="G259" s="42">
        <f t="shared" si="6"/>
        <v>0</v>
      </c>
      <c r="H259" s="43" t="str">
        <f t="shared" si="7"/>
        <v>OPEB amortization</v>
      </c>
      <c r="L259" s="16"/>
    </row>
    <row r="260" spans="1:12" s="43" customFormat="1" ht="25.5" x14ac:dyDescent="0.2">
      <c r="A260" s="30"/>
      <c r="B260" s="38" t="s">
        <v>254</v>
      </c>
      <c r="C260" s="39"/>
      <c r="D260" s="40">
        <v>0</v>
      </c>
      <c r="E260" s="41"/>
      <c r="F260" s="40"/>
      <c r="G260" s="42">
        <f t="shared" si="6"/>
        <v>0</v>
      </c>
      <c r="H260" s="43" t="str">
        <f t="shared" si="7"/>
        <v>OPEB amortization</v>
      </c>
      <c r="L260" s="16"/>
    </row>
    <row r="261" spans="1:12" s="43" customFormat="1" ht="25.5" x14ac:dyDescent="0.2">
      <c r="A261" s="30"/>
      <c r="B261" s="38" t="s">
        <v>255</v>
      </c>
      <c r="C261" s="39"/>
      <c r="D261" s="40">
        <v>0</v>
      </c>
      <c r="E261" s="41"/>
      <c r="F261" s="40"/>
      <c r="G261" s="42">
        <f t="shared" si="6"/>
        <v>0</v>
      </c>
      <c r="H261" s="43" t="str">
        <f t="shared" si="7"/>
        <v>OPEB amortization</v>
      </c>
      <c r="L261" s="16"/>
    </row>
    <row r="262" spans="1:12" s="43" customFormat="1" ht="25.5" x14ac:dyDescent="0.2">
      <c r="A262" s="30"/>
      <c r="B262" s="38" t="s">
        <v>256</v>
      </c>
      <c r="C262" s="39"/>
      <c r="D262" s="40">
        <v>0</v>
      </c>
      <c r="E262" s="41"/>
      <c r="F262" s="40"/>
      <c r="G262" s="42">
        <f t="shared" si="6"/>
        <v>0</v>
      </c>
      <c r="H262" s="43" t="str">
        <f t="shared" si="7"/>
        <v>OPEB amortization</v>
      </c>
      <c r="L262" s="16"/>
    </row>
    <row r="263" spans="1:12" s="43" customFormat="1" ht="25.5" x14ac:dyDescent="0.2">
      <c r="A263" s="30"/>
      <c r="B263" s="38" t="s">
        <v>257</v>
      </c>
      <c r="C263" s="39"/>
      <c r="D263" s="40">
        <v>0</v>
      </c>
      <c r="E263" s="41"/>
      <c r="F263" s="40"/>
      <c r="G263" s="42">
        <f t="shared" si="6"/>
        <v>0</v>
      </c>
      <c r="H263" s="43" t="str">
        <f t="shared" si="7"/>
        <v>OPEB amortization</v>
      </c>
      <c r="L263" s="16"/>
    </row>
    <row r="264" spans="1:12" s="43" customFormat="1" ht="25.5" x14ac:dyDescent="0.2">
      <c r="A264" s="30"/>
      <c r="B264" s="38" t="s">
        <v>258</v>
      </c>
      <c r="C264" s="39"/>
      <c r="D264" s="40">
        <v>0</v>
      </c>
      <c r="E264" s="41"/>
      <c r="F264" s="40"/>
      <c r="G264" s="42">
        <f t="shared" si="6"/>
        <v>0</v>
      </c>
      <c r="H264" s="43" t="str">
        <f t="shared" si="7"/>
        <v>OPEB amortization</v>
      </c>
      <c r="L264" s="16"/>
    </row>
    <row r="265" spans="1:12" s="43" customFormat="1" ht="25.5" x14ac:dyDescent="0.2">
      <c r="A265" s="30"/>
      <c r="B265" s="38" t="s">
        <v>259</v>
      </c>
      <c r="C265" s="39"/>
      <c r="D265" s="40">
        <v>0</v>
      </c>
      <c r="E265" s="41"/>
      <c r="F265" s="40"/>
      <c r="G265" s="42">
        <f t="shared" si="6"/>
        <v>0</v>
      </c>
      <c r="H265" s="43" t="str">
        <f t="shared" si="7"/>
        <v>Other amortization</v>
      </c>
      <c r="L265" s="16"/>
    </row>
    <row r="266" spans="1:12" s="43" customFormat="1" ht="25.5" x14ac:dyDescent="0.2">
      <c r="A266" s="30"/>
      <c r="B266" s="38" t="s">
        <v>260</v>
      </c>
      <c r="C266" s="39"/>
      <c r="D266" s="40">
        <v>0</v>
      </c>
      <c r="E266" s="41"/>
      <c r="F266" s="40"/>
      <c r="G266" s="42">
        <f t="shared" si="6"/>
        <v>0</v>
      </c>
      <c r="H266" s="43" t="str">
        <f t="shared" si="7"/>
        <v>Other amortization</v>
      </c>
      <c r="L266" s="16"/>
    </row>
    <row r="267" spans="1:12" s="43" customFormat="1" ht="12.75" x14ac:dyDescent="0.2">
      <c r="A267" s="30"/>
      <c r="B267" s="38" t="s">
        <v>261</v>
      </c>
      <c r="C267" s="39"/>
      <c r="D267" s="40">
        <v>0</v>
      </c>
      <c r="E267" s="41"/>
      <c r="F267" s="40"/>
      <c r="G267" s="42">
        <f t="shared" si="6"/>
        <v>0</v>
      </c>
      <c r="H267" s="43" t="str">
        <f t="shared" si="7"/>
        <v>Other amortization</v>
      </c>
      <c r="L267" s="16"/>
    </row>
    <row r="268" spans="1:12" s="43" customFormat="1" ht="25.5" x14ac:dyDescent="0.2">
      <c r="A268" s="30"/>
      <c r="B268" s="38" t="s">
        <v>262</v>
      </c>
      <c r="C268" s="39"/>
      <c r="D268" s="40">
        <v>0</v>
      </c>
      <c r="E268" s="41"/>
      <c r="F268" s="40"/>
      <c r="G268" s="42">
        <f t="shared" si="6"/>
        <v>0</v>
      </c>
      <c r="H268" s="43" t="str">
        <f t="shared" si="7"/>
        <v>Other amortization</v>
      </c>
      <c r="L268" s="16"/>
    </row>
    <row r="269" spans="1:12" s="43" customFormat="1" ht="25.5" x14ac:dyDescent="0.2">
      <c r="A269" s="30"/>
      <c r="B269" s="38" t="s">
        <v>263</v>
      </c>
      <c r="C269" s="39"/>
      <c r="D269" s="40">
        <v>0</v>
      </c>
      <c r="E269" s="41"/>
      <c r="F269" s="40"/>
      <c r="G269" s="42">
        <f t="shared" si="6"/>
        <v>0</v>
      </c>
      <c r="H269" s="43" t="str">
        <f t="shared" si="7"/>
        <v>Other amortization</v>
      </c>
      <c r="L269" s="16"/>
    </row>
    <row r="270" spans="1:12" s="43" customFormat="1" ht="12.75" x14ac:dyDescent="0.2">
      <c r="A270" s="30"/>
      <c r="B270" s="38" t="s">
        <v>264</v>
      </c>
      <c r="C270" s="39"/>
      <c r="D270" s="40">
        <v>0</v>
      </c>
      <c r="E270" s="41"/>
      <c r="F270" s="40"/>
      <c r="G270" s="42">
        <f t="shared" si="6"/>
        <v>0</v>
      </c>
      <c r="H270" s="43" t="str">
        <f t="shared" si="7"/>
        <v>Other amortization</v>
      </c>
      <c r="L270" s="16"/>
    </row>
    <row r="271" spans="1:12" s="43" customFormat="1" ht="25.5" x14ac:dyDescent="0.2">
      <c r="A271" s="30"/>
      <c r="B271" s="38" t="s">
        <v>265</v>
      </c>
      <c r="C271" s="39"/>
      <c r="D271" s="40">
        <v>0</v>
      </c>
      <c r="E271" s="41"/>
      <c r="F271" s="40"/>
      <c r="G271" s="42">
        <f t="shared" si="6"/>
        <v>0</v>
      </c>
      <c r="H271" s="43" t="str">
        <f t="shared" si="7"/>
        <v>Other amortization</v>
      </c>
      <c r="L271" s="16"/>
    </row>
    <row r="272" spans="1:12" s="43" customFormat="1" ht="25.5" x14ac:dyDescent="0.2">
      <c r="A272" s="30"/>
      <c r="B272" s="38" t="s">
        <v>266</v>
      </c>
      <c r="C272" s="39"/>
      <c r="D272" s="40">
        <v>0</v>
      </c>
      <c r="E272" s="41"/>
      <c r="F272" s="40"/>
      <c r="G272" s="42">
        <f t="shared" si="6"/>
        <v>0</v>
      </c>
      <c r="H272" s="43" t="str">
        <f t="shared" si="7"/>
        <v>Other amortization</v>
      </c>
      <c r="L272" s="16"/>
    </row>
    <row r="273" spans="1:12" s="43" customFormat="1" ht="25.5" x14ac:dyDescent="0.2">
      <c r="A273" s="30"/>
      <c r="B273" s="38" t="s">
        <v>267</v>
      </c>
      <c r="C273" s="39"/>
      <c r="D273" s="40">
        <v>0</v>
      </c>
      <c r="E273" s="41"/>
      <c r="F273" s="40"/>
      <c r="G273" s="42">
        <f t="shared" si="6"/>
        <v>0</v>
      </c>
      <c r="H273" s="43" t="str">
        <f t="shared" si="7"/>
        <v>Other amortization</v>
      </c>
      <c r="L273" s="16"/>
    </row>
    <row r="274" spans="1:12" s="43" customFormat="1" ht="25.5" x14ac:dyDescent="0.2">
      <c r="A274" s="30"/>
      <c r="B274" s="38" t="s">
        <v>268</v>
      </c>
      <c r="C274" s="39"/>
      <c r="D274" s="40">
        <v>0</v>
      </c>
      <c r="E274" s="41"/>
      <c r="F274" s="40"/>
      <c r="G274" s="42">
        <f t="shared" si="6"/>
        <v>0</v>
      </c>
      <c r="H274" s="43" t="str">
        <f t="shared" si="7"/>
        <v>Other amortization</v>
      </c>
      <c r="L274" s="16"/>
    </row>
    <row r="275" spans="1:12" s="43" customFormat="1" ht="25.5" x14ac:dyDescent="0.2">
      <c r="A275" s="30"/>
      <c r="B275" s="38" t="s">
        <v>269</v>
      </c>
      <c r="C275" s="39"/>
      <c r="D275" s="40">
        <v>0</v>
      </c>
      <c r="E275" s="41"/>
      <c r="F275" s="40"/>
      <c r="G275" s="42">
        <f t="shared" si="6"/>
        <v>0</v>
      </c>
      <c r="H275" s="43" t="str">
        <f t="shared" si="7"/>
        <v>Other amortization</v>
      </c>
      <c r="L275" s="16"/>
    </row>
    <row r="276" spans="1:12" s="43" customFormat="1" ht="25.5" x14ac:dyDescent="0.2">
      <c r="A276" s="30"/>
      <c r="B276" s="38" t="s">
        <v>270</v>
      </c>
      <c r="C276" s="39"/>
      <c r="D276" s="40">
        <v>0</v>
      </c>
      <c r="E276" s="41"/>
      <c r="F276" s="40"/>
      <c r="G276" s="42">
        <f t="shared" si="6"/>
        <v>0</v>
      </c>
      <c r="H276" s="43" t="str">
        <f t="shared" si="7"/>
        <v>Other amortization</v>
      </c>
      <c r="L276" s="16"/>
    </row>
    <row r="277" spans="1:12" s="43" customFormat="1" ht="25.5" x14ac:dyDescent="0.2">
      <c r="A277" s="30"/>
      <c r="B277" s="38" t="s">
        <v>271</v>
      </c>
      <c r="C277" s="39"/>
      <c r="D277" s="40">
        <v>0</v>
      </c>
      <c r="E277" s="41"/>
      <c r="F277" s="40"/>
      <c r="G277" s="42">
        <f t="shared" si="6"/>
        <v>0</v>
      </c>
      <c r="H277" s="43" t="str">
        <f t="shared" si="7"/>
        <v>Other amortization</v>
      </c>
      <c r="L277" s="16"/>
    </row>
    <row r="278" spans="1:12" s="43" customFormat="1" ht="25.5" x14ac:dyDescent="0.2">
      <c r="A278" s="30"/>
      <c r="B278" s="38" t="s">
        <v>272</v>
      </c>
      <c r="C278" s="39"/>
      <c r="D278" s="40">
        <v>0</v>
      </c>
      <c r="E278" s="41"/>
      <c r="F278" s="40"/>
      <c r="G278" s="42">
        <f t="shared" ref="G278:G341" si="8">+D278+E278+F278</f>
        <v>0</v>
      </c>
      <c r="H278" s="43" t="str">
        <f t="shared" ref="H278:H341" si="9">LEFT(B278,FIND("-",B278)-2)</f>
        <v>Other amortization</v>
      </c>
      <c r="L278" s="16"/>
    </row>
    <row r="279" spans="1:12" s="43" customFormat="1" ht="25.5" x14ac:dyDescent="0.2">
      <c r="A279" s="30"/>
      <c r="B279" s="38" t="s">
        <v>273</v>
      </c>
      <c r="C279" s="39"/>
      <c r="D279" s="40">
        <v>0</v>
      </c>
      <c r="E279" s="41"/>
      <c r="F279" s="40"/>
      <c r="G279" s="42">
        <f t="shared" si="8"/>
        <v>0</v>
      </c>
      <c r="H279" s="43" t="str">
        <f t="shared" si="9"/>
        <v>Other amortization</v>
      </c>
      <c r="L279" s="16"/>
    </row>
    <row r="280" spans="1:12" s="43" customFormat="1" ht="25.5" x14ac:dyDescent="0.2">
      <c r="A280" s="30"/>
      <c r="B280" s="38" t="s">
        <v>274</v>
      </c>
      <c r="C280" s="39"/>
      <c r="D280" s="40">
        <v>0</v>
      </c>
      <c r="E280" s="41"/>
      <c r="F280" s="40"/>
      <c r="G280" s="42">
        <f t="shared" si="8"/>
        <v>0</v>
      </c>
      <c r="H280" s="43" t="str">
        <f t="shared" si="9"/>
        <v>Other amortization</v>
      </c>
      <c r="L280" s="16"/>
    </row>
    <row r="281" spans="1:12" s="43" customFormat="1" ht="25.5" x14ac:dyDescent="0.2">
      <c r="A281" s="30"/>
      <c r="B281" s="38" t="s">
        <v>275</v>
      </c>
      <c r="C281" s="39"/>
      <c r="D281" s="40">
        <v>0</v>
      </c>
      <c r="E281" s="41"/>
      <c r="F281" s="40"/>
      <c r="G281" s="42">
        <f t="shared" si="8"/>
        <v>0</v>
      </c>
      <c r="H281" s="43" t="str">
        <f t="shared" si="9"/>
        <v>Other amortization</v>
      </c>
      <c r="L281" s="16"/>
    </row>
    <row r="282" spans="1:12" s="43" customFormat="1" ht="25.5" x14ac:dyDescent="0.2">
      <c r="A282" s="30"/>
      <c r="B282" s="38" t="s">
        <v>276</v>
      </c>
      <c r="C282" s="39"/>
      <c r="D282" s="40">
        <v>0</v>
      </c>
      <c r="E282" s="41"/>
      <c r="F282" s="40"/>
      <c r="G282" s="42">
        <f t="shared" si="8"/>
        <v>0</v>
      </c>
      <c r="H282" s="43" t="str">
        <f t="shared" si="9"/>
        <v>Other amortization</v>
      </c>
      <c r="L282" s="16"/>
    </row>
    <row r="283" spans="1:12" s="43" customFormat="1" ht="25.5" x14ac:dyDescent="0.2">
      <c r="A283" s="30"/>
      <c r="B283" s="38" t="s">
        <v>277</v>
      </c>
      <c r="C283" s="39"/>
      <c r="D283" s="40">
        <v>0</v>
      </c>
      <c r="E283" s="41"/>
      <c r="F283" s="40"/>
      <c r="G283" s="42">
        <f t="shared" si="8"/>
        <v>0</v>
      </c>
      <c r="H283" s="43" t="str">
        <f t="shared" si="9"/>
        <v>Other amortization</v>
      </c>
      <c r="L283" s="16"/>
    </row>
    <row r="284" spans="1:12" s="43" customFormat="1" ht="25.5" x14ac:dyDescent="0.2">
      <c r="A284" s="30"/>
      <c r="B284" s="38" t="s">
        <v>278</v>
      </c>
      <c r="C284" s="39"/>
      <c r="D284" s="40">
        <v>0</v>
      </c>
      <c r="E284" s="41"/>
      <c r="F284" s="40"/>
      <c r="G284" s="42">
        <f t="shared" si="8"/>
        <v>0</v>
      </c>
      <c r="H284" s="43" t="str">
        <f t="shared" si="9"/>
        <v>Other amortization</v>
      </c>
      <c r="L284" s="16"/>
    </row>
    <row r="285" spans="1:12" s="43" customFormat="1" ht="25.5" x14ac:dyDescent="0.2">
      <c r="A285" s="30"/>
      <c r="B285" s="38" t="s">
        <v>279</v>
      </c>
      <c r="C285" s="39"/>
      <c r="D285" s="40">
        <v>0</v>
      </c>
      <c r="E285" s="41"/>
      <c r="F285" s="40"/>
      <c r="G285" s="42">
        <f t="shared" si="8"/>
        <v>0</v>
      </c>
      <c r="H285" s="43" t="str">
        <f t="shared" si="9"/>
        <v>Other amortization</v>
      </c>
      <c r="L285" s="16"/>
    </row>
    <row r="286" spans="1:12" s="43" customFormat="1" ht="25.5" x14ac:dyDescent="0.2">
      <c r="A286" s="30"/>
      <c r="B286" s="38" t="s">
        <v>280</v>
      </c>
      <c r="C286" s="39"/>
      <c r="D286" s="40">
        <v>0</v>
      </c>
      <c r="E286" s="41"/>
      <c r="F286" s="40"/>
      <c r="G286" s="42">
        <f t="shared" si="8"/>
        <v>0</v>
      </c>
      <c r="H286" s="43" t="str">
        <f t="shared" si="9"/>
        <v>Other amortization</v>
      </c>
      <c r="L286" s="16"/>
    </row>
    <row r="287" spans="1:12" s="43" customFormat="1" ht="25.5" x14ac:dyDescent="0.2">
      <c r="A287" s="30"/>
      <c r="B287" s="38" t="s">
        <v>281</v>
      </c>
      <c r="C287" s="39"/>
      <c r="D287" s="40">
        <v>0</v>
      </c>
      <c r="E287" s="41"/>
      <c r="F287" s="40"/>
      <c r="G287" s="42">
        <f t="shared" si="8"/>
        <v>0</v>
      </c>
      <c r="H287" s="43" t="str">
        <f t="shared" si="9"/>
        <v>Other amortization</v>
      </c>
      <c r="L287" s="16"/>
    </row>
    <row r="288" spans="1:12" s="43" customFormat="1" ht="25.5" x14ac:dyDescent="0.2">
      <c r="A288" s="30"/>
      <c r="B288" s="38" t="s">
        <v>282</v>
      </c>
      <c r="C288" s="39"/>
      <c r="D288" s="40">
        <v>0</v>
      </c>
      <c r="E288" s="41"/>
      <c r="F288" s="40"/>
      <c r="G288" s="42">
        <f t="shared" si="8"/>
        <v>0</v>
      </c>
      <c r="H288" s="43" t="str">
        <f t="shared" si="9"/>
        <v>Other amortization</v>
      </c>
      <c r="L288" s="16"/>
    </row>
    <row r="289" spans="1:12" s="43" customFormat="1" ht="12.75" x14ac:dyDescent="0.2">
      <c r="A289" s="30"/>
      <c r="B289" s="38" t="s">
        <v>283</v>
      </c>
      <c r="C289" s="39"/>
      <c r="D289" s="40">
        <v>0</v>
      </c>
      <c r="E289" s="41"/>
      <c r="F289" s="40"/>
      <c r="G289" s="42">
        <f t="shared" si="8"/>
        <v>0</v>
      </c>
      <c r="H289" s="43" t="str">
        <f t="shared" si="9"/>
        <v>Return on Debt</v>
      </c>
      <c r="L289" s="16"/>
    </row>
    <row r="290" spans="1:12" s="43" customFormat="1" ht="12.75" x14ac:dyDescent="0.2">
      <c r="A290" s="30"/>
      <c r="B290" s="38" t="s">
        <v>284</v>
      </c>
      <c r="C290" s="39"/>
      <c r="D290" s="40">
        <v>2190024.2910848041</v>
      </c>
      <c r="E290" s="41"/>
      <c r="F290" s="40"/>
      <c r="G290" s="42">
        <f t="shared" si="8"/>
        <v>2190024.2910848041</v>
      </c>
      <c r="H290" s="43" t="str">
        <f t="shared" si="9"/>
        <v>Return on Debt</v>
      </c>
      <c r="L290" s="16"/>
    </row>
    <row r="291" spans="1:12" s="43" customFormat="1" ht="12.75" x14ac:dyDescent="0.2">
      <c r="A291" s="30"/>
      <c r="B291" s="38" t="s">
        <v>285</v>
      </c>
      <c r="C291" s="39"/>
      <c r="D291" s="40">
        <v>164455019.1864377</v>
      </c>
      <c r="E291" s="41"/>
      <c r="F291" s="40"/>
      <c r="G291" s="42">
        <f t="shared" si="8"/>
        <v>164455019.1864377</v>
      </c>
      <c r="H291" s="43" t="str">
        <f t="shared" si="9"/>
        <v>Return on Debt</v>
      </c>
      <c r="L291" s="16"/>
    </row>
    <row r="292" spans="1:12" s="43" customFormat="1" ht="25.5" x14ac:dyDescent="0.2">
      <c r="A292" s="30"/>
      <c r="B292" s="38" t="s">
        <v>286</v>
      </c>
      <c r="C292" s="39"/>
      <c r="D292" s="40">
        <v>30747592.557364449</v>
      </c>
      <c r="E292" s="41"/>
      <c r="F292" s="40"/>
      <c r="G292" s="42">
        <f t="shared" si="8"/>
        <v>30747592.557364449</v>
      </c>
      <c r="H292" s="43" t="str">
        <f t="shared" si="9"/>
        <v>Return on Debt</v>
      </c>
      <c r="L292" s="16"/>
    </row>
    <row r="293" spans="1:12" s="43" customFormat="1" ht="25.5" x14ac:dyDescent="0.2">
      <c r="A293" s="30"/>
      <c r="B293" s="38" t="s">
        <v>287</v>
      </c>
      <c r="C293" s="39"/>
      <c r="D293" s="40">
        <v>0</v>
      </c>
      <c r="E293" s="41"/>
      <c r="F293" s="40"/>
      <c r="G293" s="42">
        <f t="shared" si="8"/>
        <v>0</v>
      </c>
      <c r="H293" s="43" t="str">
        <f t="shared" si="9"/>
        <v>Return on Debt</v>
      </c>
      <c r="L293" s="16"/>
    </row>
    <row r="294" spans="1:12" s="43" customFormat="1" ht="12.75" x14ac:dyDescent="0.2">
      <c r="A294" s="30"/>
      <c r="B294" s="38" t="s">
        <v>288</v>
      </c>
      <c r="C294" s="39"/>
      <c r="D294" s="40">
        <v>0</v>
      </c>
      <c r="E294" s="41"/>
      <c r="F294" s="40"/>
      <c r="G294" s="42">
        <f t="shared" si="8"/>
        <v>0</v>
      </c>
      <c r="H294" s="43" t="str">
        <f t="shared" si="9"/>
        <v>Return on Debt</v>
      </c>
      <c r="L294" s="16"/>
    </row>
    <row r="295" spans="1:12" s="43" customFormat="1" ht="25.5" x14ac:dyDescent="0.2">
      <c r="A295" s="30"/>
      <c r="B295" s="38" t="s">
        <v>289</v>
      </c>
      <c r="C295" s="39"/>
      <c r="D295" s="40">
        <v>91938316.287218988</v>
      </c>
      <c r="E295" s="41"/>
      <c r="F295" s="40"/>
      <c r="G295" s="42">
        <f t="shared" si="8"/>
        <v>91938316.287218988</v>
      </c>
      <c r="H295" s="43" t="str">
        <f t="shared" si="9"/>
        <v>Return on Debt</v>
      </c>
      <c r="L295" s="16"/>
    </row>
    <row r="296" spans="1:12" s="43" customFormat="1" ht="25.5" x14ac:dyDescent="0.2">
      <c r="A296" s="30"/>
      <c r="B296" s="38" t="s">
        <v>290</v>
      </c>
      <c r="C296" s="39"/>
      <c r="D296" s="40">
        <v>0</v>
      </c>
      <c r="E296" s="41"/>
      <c r="F296" s="40"/>
      <c r="G296" s="42">
        <f t="shared" si="8"/>
        <v>0</v>
      </c>
      <c r="H296" s="43" t="str">
        <f t="shared" si="9"/>
        <v>Return on Debt</v>
      </c>
      <c r="L296" s="16"/>
    </row>
    <row r="297" spans="1:12" s="43" customFormat="1" ht="12.75" x14ac:dyDescent="0.2">
      <c r="A297" s="30"/>
      <c r="B297" s="38" t="s">
        <v>291</v>
      </c>
      <c r="C297" s="39"/>
      <c r="D297" s="40">
        <v>0</v>
      </c>
      <c r="E297" s="41"/>
      <c r="F297" s="40"/>
      <c r="G297" s="42">
        <f t="shared" si="8"/>
        <v>0</v>
      </c>
      <c r="H297" s="43" t="str">
        <f t="shared" si="9"/>
        <v>Return on Debt</v>
      </c>
      <c r="L297" s="16"/>
    </row>
    <row r="298" spans="1:12" s="43" customFormat="1" ht="25.5" x14ac:dyDescent="0.2">
      <c r="A298" s="30"/>
      <c r="B298" s="38" t="s">
        <v>292</v>
      </c>
      <c r="C298" s="39"/>
      <c r="D298" s="40">
        <v>0</v>
      </c>
      <c r="E298" s="41"/>
      <c r="F298" s="40"/>
      <c r="G298" s="42">
        <f t="shared" si="8"/>
        <v>0</v>
      </c>
      <c r="H298" s="43" t="str">
        <f t="shared" si="9"/>
        <v>Return on Debt</v>
      </c>
      <c r="L298" s="16"/>
    </row>
    <row r="299" spans="1:12" s="43" customFormat="1" ht="25.5" x14ac:dyDescent="0.2">
      <c r="A299" s="30"/>
      <c r="B299" s="38" t="s">
        <v>293</v>
      </c>
      <c r="C299" s="39"/>
      <c r="D299" s="40">
        <v>0</v>
      </c>
      <c r="E299" s="41"/>
      <c r="F299" s="40"/>
      <c r="G299" s="42">
        <f t="shared" si="8"/>
        <v>0</v>
      </c>
      <c r="H299" s="43" t="str">
        <f t="shared" si="9"/>
        <v>Return on Debt</v>
      </c>
      <c r="L299" s="16"/>
    </row>
    <row r="300" spans="1:12" s="43" customFormat="1" ht="12.75" x14ac:dyDescent="0.2">
      <c r="A300" s="30"/>
      <c r="B300" s="38" t="s">
        <v>294</v>
      </c>
      <c r="C300" s="39"/>
      <c r="D300" s="40">
        <v>0</v>
      </c>
      <c r="E300" s="41"/>
      <c r="F300" s="40"/>
      <c r="G300" s="42">
        <f t="shared" si="8"/>
        <v>0</v>
      </c>
      <c r="H300" s="43" t="str">
        <f t="shared" si="9"/>
        <v>Return on Debt</v>
      </c>
      <c r="L300" s="16"/>
    </row>
    <row r="301" spans="1:12" s="43" customFormat="1" ht="25.5" x14ac:dyDescent="0.2">
      <c r="A301" s="30"/>
      <c r="B301" s="38" t="s">
        <v>295</v>
      </c>
      <c r="C301" s="39"/>
      <c r="D301" s="40">
        <v>0</v>
      </c>
      <c r="E301" s="41"/>
      <c r="F301" s="40"/>
      <c r="G301" s="42">
        <f t="shared" si="8"/>
        <v>0</v>
      </c>
      <c r="H301" s="43" t="str">
        <f t="shared" si="9"/>
        <v>Return on Debt</v>
      </c>
      <c r="L301" s="16"/>
    </row>
    <row r="302" spans="1:12" s="43" customFormat="1" ht="25.5" x14ac:dyDescent="0.2">
      <c r="A302" s="30"/>
      <c r="B302" s="38" t="s">
        <v>296</v>
      </c>
      <c r="C302" s="39"/>
      <c r="D302" s="40">
        <v>0</v>
      </c>
      <c r="E302" s="41"/>
      <c r="F302" s="40"/>
      <c r="G302" s="42">
        <f t="shared" si="8"/>
        <v>0</v>
      </c>
      <c r="H302" s="43" t="str">
        <f t="shared" si="9"/>
        <v>Return on Debt</v>
      </c>
      <c r="L302" s="16"/>
    </row>
    <row r="303" spans="1:12" s="43" customFormat="1" ht="25.5" x14ac:dyDescent="0.2">
      <c r="A303" s="30"/>
      <c r="B303" s="38" t="s">
        <v>297</v>
      </c>
      <c r="C303" s="39"/>
      <c r="D303" s="40">
        <v>34592398.046316132</v>
      </c>
      <c r="E303" s="41"/>
      <c r="F303" s="40"/>
      <c r="G303" s="42">
        <f t="shared" si="8"/>
        <v>34592398.046316132</v>
      </c>
      <c r="H303" s="43" t="str">
        <f t="shared" si="9"/>
        <v>Return on Debt</v>
      </c>
      <c r="L303" s="16"/>
    </row>
    <row r="304" spans="1:12" s="43" customFormat="1" ht="25.5" x14ac:dyDescent="0.2">
      <c r="A304" s="30"/>
      <c r="B304" s="38" t="s">
        <v>298</v>
      </c>
      <c r="C304" s="39"/>
      <c r="D304" s="40">
        <v>5875780.9019371504</v>
      </c>
      <c r="E304" s="41"/>
      <c r="F304" s="40"/>
      <c r="G304" s="42">
        <f t="shared" si="8"/>
        <v>5875780.9019371504</v>
      </c>
      <c r="H304" s="43" t="str">
        <f t="shared" si="9"/>
        <v>Return on Debt</v>
      </c>
      <c r="L304" s="16"/>
    </row>
    <row r="305" spans="1:12" s="43" customFormat="1" ht="25.5" x14ac:dyDescent="0.2">
      <c r="A305" s="30"/>
      <c r="B305" s="38" t="s">
        <v>299</v>
      </c>
      <c r="C305" s="39"/>
      <c r="D305" s="40">
        <v>0</v>
      </c>
      <c r="E305" s="41"/>
      <c r="F305" s="40"/>
      <c r="G305" s="42">
        <f t="shared" si="8"/>
        <v>0</v>
      </c>
      <c r="H305" s="43" t="str">
        <f t="shared" si="9"/>
        <v>Return on Debt</v>
      </c>
      <c r="L305" s="16"/>
    </row>
    <row r="306" spans="1:12" s="43" customFormat="1" ht="25.5" x14ac:dyDescent="0.2">
      <c r="A306" s="30"/>
      <c r="B306" s="38" t="s">
        <v>300</v>
      </c>
      <c r="C306" s="39"/>
      <c r="D306" s="40">
        <v>0</v>
      </c>
      <c r="E306" s="41"/>
      <c r="F306" s="40"/>
      <c r="G306" s="42">
        <f t="shared" si="8"/>
        <v>0</v>
      </c>
      <c r="H306" s="43" t="str">
        <f t="shared" si="9"/>
        <v>Return on Debt</v>
      </c>
      <c r="L306" s="16"/>
    </row>
    <row r="307" spans="1:12" s="43" customFormat="1" ht="25.5" x14ac:dyDescent="0.2">
      <c r="A307" s="30"/>
      <c r="B307" s="38" t="s">
        <v>301</v>
      </c>
      <c r="C307" s="39"/>
      <c r="D307" s="40">
        <v>0</v>
      </c>
      <c r="E307" s="41"/>
      <c r="F307" s="40"/>
      <c r="G307" s="42">
        <f t="shared" si="8"/>
        <v>0</v>
      </c>
      <c r="H307" s="43" t="str">
        <f t="shared" si="9"/>
        <v>Return on Debt</v>
      </c>
      <c r="L307" s="16"/>
    </row>
    <row r="308" spans="1:12" s="43" customFormat="1" ht="25.5" x14ac:dyDescent="0.2">
      <c r="A308" s="30"/>
      <c r="B308" s="38" t="s">
        <v>302</v>
      </c>
      <c r="C308" s="39"/>
      <c r="D308" s="40">
        <v>0</v>
      </c>
      <c r="E308" s="41"/>
      <c r="F308" s="40"/>
      <c r="G308" s="42">
        <f t="shared" si="8"/>
        <v>0</v>
      </c>
      <c r="H308" s="43" t="str">
        <f t="shared" si="9"/>
        <v>Return on Debt</v>
      </c>
      <c r="L308" s="16"/>
    </row>
    <row r="309" spans="1:12" s="43" customFormat="1" ht="25.5" x14ac:dyDescent="0.2">
      <c r="A309" s="30"/>
      <c r="B309" s="38" t="s">
        <v>303</v>
      </c>
      <c r="C309" s="39"/>
      <c r="D309" s="40">
        <v>8284715.8166297683</v>
      </c>
      <c r="E309" s="41"/>
      <c r="F309" s="40"/>
      <c r="G309" s="42">
        <f t="shared" si="8"/>
        <v>8284715.8166297683</v>
      </c>
      <c r="H309" s="43" t="str">
        <f t="shared" si="9"/>
        <v>Return on Debt</v>
      </c>
      <c r="L309" s="16"/>
    </row>
    <row r="310" spans="1:12" s="43" customFormat="1" ht="25.5" x14ac:dyDescent="0.2">
      <c r="A310" s="30"/>
      <c r="B310" s="38" t="s">
        <v>304</v>
      </c>
      <c r="C310" s="39"/>
      <c r="D310" s="40">
        <v>0</v>
      </c>
      <c r="E310" s="41"/>
      <c r="F310" s="40"/>
      <c r="G310" s="42">
        <f t="shared" si="8"/>
        <v>0</v>
      </c>
      <c r="H310" s="43" t="str">
        <f t="shared" si="9"/>
        <v>Return on Debt</v>
      </c>
      <c r="L310" s="16"/>
    </row>
    <row r="311" spans="1:12" s="43" customFormat="1" ht="25.5" x14ac:dyDescent="0.2">
      <c r="A311" s="30"/>
      <c r="B311" s="38" t="s">
        <v>305</v>
      </c>
      <c r="C311" s="39"/>
      <c r="D311" s="40">
        <v>0</v>
      </c>
      <c r="E311" s="41"/>
      <c r="F311" s="40"/>
      <c r="G311" s="42">
        <f t="shared" si="8"/>
        <v>0</v>
      </c>
      <c r="H311" s="43" t="str">
        <f t="shared" si="9"/>
        <v>Return on Debt</v>
      </c>
      <c r="L311" s="16"/>
    </row>
    <row r="312" spans="1:12" s="43" customFormat="1" ht="25.5" x14ac:dyDescent="0.2">
      <c r="A312" s="30"/>
      <c r="B312" s="38" t="s">
        <v>306</v>
      </c>
      <c r="C312" s="39"/>
      <c r="D312" s="40">
        <v>1444087.362351534</v>
      </c>
      <c r="E312" s="41"/>
      <c r="F312" s="40"/>
      <c r="G312" s="42">
        <f t="shared" si="8"/>
        <v>1444087.362351534</v>
      </c>
      <c r="H312" s="43" t="str">
        <f t="shared" si="9"/>
        <v>Return on Debt</v>
      </c>
      <c r="L312" s="16"/>
    </row>
    <row r="313" spans="1:12" s="43" customFormat="1" ht="12.75" x14ac:dyDescent="0.2">
      <c r="A313" s="30"/>
      <c r="B313" s="38" t="s">
        <v>307</v>
      </c>
      <c r="C313" s="39"/>
      <c r="D313" s="40">
        <v>0</v>
      </c>
      <c r="E313" s="41"/>
      <c r="F313" s="40"/>
      <c r="G313" s="42">
        <f t="shared" si="8"/>
        <v>0</v>
      </c>
      <c r="H313" s="43" t="str">
        <f t="shared" si="9"/>
        <v>Return on Equity</v>
      </c>
      <c r="L313" s="16"/>
    </row>
    <row r="314" spans="1:12" s="43" customFormat="1" ht="25.5" x14ac:dyDescent="0.2">
      <c r="A314" s="30"/>
      <c r="B314" s="38" t="s">
        <v>308</v>
      </c>
      <c r="C314" s="39"/>
      <c r="D314" s="40">
        <v>3140048.4045837969</v>
      </c>
      <c r="E314" s="41"/>
      <c r="F314" s="40"/>
      <c r="G314" s="42">
        <f t="shared" si="8"/>
        <v>3140048.4045837969</v>
      </c>
      <c r="H314" s="43" t="str">
        <f t="shared" si="9"/>
        <v>Return on Equity</v>
      </c>
      <c r="L314" s="16"/>
    </row>
    <row r="315" spans="1:12" s="43" customFormat="1" ht="12.75" x14ac:dyDescent="0.2">
      <c r="A315" s="30"/>
      <c r="B315" s="38" t="s">
        <v>309</v>
      </c>
      <c r="C315" s="39"/>
      <c r="D315" s="40">
        <v>235794973.92989194</v>
      </c>
      <c r="E315" s="41"/>
      <c r="F315" s="40"/>
      <c r="G315" s="42">
        <f t="shared" si="8"/>
        <v>235794973.92989194</v>
      </c>
      <c r="H315" s="43" t="str">
        <f t="shared" si="9"/>
        <v>Return on Equity</v>
      </c>
      <c r="L315" s="16"/>
    </row>
    <row r="316" spans="1:12" s="43" customFormat="1" ht="25.5" x14ac:dyDescent="0.2">
      <c r="A316" s="30"/>
      <c r="B316" s="38" t="s">
        <v>310</v>
      </c>
      <c r="C316" s="39"/>
      <c r="D316" s="40">
        <v>44085779.93750035</v>
      </c>
      <c r="E316" s="41"/>
      <c r="F316" s="40"/>
      <c r="G316" s="42">
        <f t="shared" si="8"/>
        <v>44085779.93750035</v>
      </c>
      <c r="H316" s="43" t="str">
        <f t="shared" si="9"/>
        <v>Return on Equity</v>
      </c>
      <c r="L316" s="16"/>
    </row>
    <row r="317" spans="1:12" s="43" customFormat="1" ht="25.5" x14ac:dyDescent="0.2">
      <c r="A317" s="30"/>
      <c r="B317" s="38" t="s">
        <v>311</v>
      </c>
      <c r="C317" s="39"/>
      <c r="D317" s="40">
        <v>0</v>
      </c>
      <c r="E317" s="41"/>
      <c r="F317" s="40"/>
      <c r="G317" s="42">
        <f t="shared" si="8"/>
        <v>0</v>
      </c>
      <c r="H317" s="43" t="str">
        <f t="shared" si="9"/>
        <v>Return on Equity</v>
      </c>
      <c r="L317" s="16"/>
    </row>
    <row r="318" spans="1:12" s="43" customFormat="1" ht="12.75" x14ac:dyDescent="0.2">
      <c r="A318" s="30"/>
      <c r="B318" s="38" t="s">
        <v>312</v>
      </c>
      <c r="C318" s="39"/>
      <c r="D318" s="40">
        <v>0</v>
      </c>
      <c r="E318" s="41"/>
      <c r="F318" s="40"/>
      <c r="G318" s="42">
        <f t="shared" si="8"/>
        <v>0</v>
      </c>
      <c r="H318" s="43" t="str">
        <f t="shared" si="9"/>
        <v>Return on Equity</v>
      </c>
      <c r="L318" s="16"/>
    </row>
    <row r="319" spans="1:12" s="43" customFormat="1" ht="25.5" x14ac:dyDescent="0.2">
      <c r="A319" s="30"/>
      <c r="B319" s="38" t="s">
        <v>313</v>
      </c>
      <c r="C319" s="39"/>
      <c r="D319" s="40">
        <v>131820804.24998517</v>
      </c>
      <c r="E319" s="41"/>
      <c r="F319" s="40"/>
      <c r="G319" s="42">
        <f t="shared" si="8"/>
        <v>131820804.24998517</v>
      </c>
      <c r="H319" s="43" t="str">
        <f t="shared" si="9"/>
        <v>Return on Equity</v>
      </c>
      <c r="L319" s="16"/>
    </row>
    <row r="320" spans="1:12" s="43" customFormat="1" ht="25.5" x14ac:dyDescent="0.2">
      <c r="A320" s="30"/>
      <c r="B320" s="38" t="s">
        <v>314</v>
      </c>
      <c r="C320" s="39"/>
      <c r="D320" s="40">
        <v>0</v>
      </c>
      <c r="E320" s="41"/>
      <c r="F320" s="40"/>
      <c r="G320" s="42">
        <f t="shared" si="8"/>
        <v>0</v>
      </c>
      <c r="H320" s="43" t="str">
        <f t="shared" si="9"/>
        <v>Return on Equity</v>
      </c>
      <c r="L320" s="16"/>
    </row>
    <row r="321" spans="1:12" s="43" customFormat="1" ht="12.75" x14ac:dyDescent="0.2">
      <c r="A321" s="30"/>
      <c r="B321" s="38" t="s">
        <v>315</v>
      </c>
      <c r="C321" s="39"/>
      <c r="D321" s="40">
        <v>0</v>
      </c>
      <c r="E321" s="41"/>
      <c r="F321" s="40"/>
      <c r="G321" s="42">
        <f t="shared" si="8"/>
        <v>0</v>
      </c>
      <c r="H321" s="43" t="str">
        <f t="shared" si="9"/>
        <v>Return on Equity</v>
      </c>
      <c r="L321" s="16"/>
    </row>
    <row r="322" spans="1:12" s="43" customFormat="1" ht="25.5" x14ac:dyDescent="0.2">
      <c r="A322" s="30"/>
      <c r="B322" s="38" t="s">
        <v>316</v>
      </c>
      <c r="C322" s="39"/>
      <c r="D322" s="40">
        <v>0</v>
      </c>
      <c r="E322" s="41"/>
      <c r="F322" s="40"/>
      <c r="G322" s="42">
        <f t="shared" si="8"/>
        <v>0</v>
      </c>
      <c r="H322" s="43" t="str">
        <f t="shared" si="9"/>
        <v>Return on Equity</v>
      </c>
      <c r="L322" s="16"/>
    </row>
    <row r="323" spans="1:12" s="43" customFormat="1" ht="25.5" x14ac:dyDescent="0.2">
      <c r="A323" s="30"/>
      <c r="B323" s="38" t="s">
        <v>317</v>
      </c>
      <c r="C323" s="39"/>
      <c r="D323" s="40">
        <v>0</v>
      </c>
      <c r="E323" s="41"/>
      <c r="F323" s="40"/>
      <c r="G323" s="42">
        <f t="shared" si="8"/>
        <v>0</v>
      </c>
      <c r="H323" s="43" t="str">
        <f t="shared" si="9"/>
        <v>Return on Equity</v>
      </c>
      <c r="L323" s="16"/>
    </row>
    <row r="324" spans="1:12" s="43" customFormat="1" ht="25.5" x14ac:dyDescent="0.2">
      <c r="A324" s="30"/>
      <c r="B324" s="38" t="s">
        <v>318</v>
      </c>
      <c r="C324" s="39"/>
      <c r="D324" s="40">
        <v>0</v>
      </c>
      <c r="E324" s="41"/>
      <c r="F324" s="40"/>
      <c r="G324" s="42">
        <f t="shared" si="8"/>
        <v>0</v>
      </c>
      <c r="H324" s="43" t="str">
        <f t="shared" si="9"/>
        <v>Return on Equity</v>
      </c>
      <c r="L324" s="16"/>
    </row>
    <row r="325" spans="1:12" s="43" customFormat="1" ht="25.5" x14ac:dyDescent="0.2">
      <c r="A325" s="30"/>
      <c r="B325" s="38" t="s">
        <v>319</v>
      </c>
      <c r="C325" s="39"/>
      <c r="D325" s="40">
        <v>0</v>
      </c>
      <c r="E325" s="41"/>
      <c r="F325" s="40"/>
      <c r="G325" s="42">
        <f t="shared" si="8"/>
        <v>0</v>
      </c>
      <c r="H325" s="43" t="str">
        <f t="shared" si="9"/>
        <v>Return on Equity</v>
      </c>
      <c r="L325" s="16"/>
    </row>
    <row r="326" spans="1:12" s="43" customFormat="1" ht="25.5" x14ac:dyDescent="0.2">
      <c r="A326" s="30"/>
      <c r="B326" s="38" t="s">
        <v>320</v>
      </c>
      <c r="C326" s="39"/>
      <c r="D326" s="40">
        <v>0</v>
      </c>
      <c r="E326" s="41"/>
      <c r="F326" s="40"/>
      <c r="G326" s="42">
        <f t="shared" si="8"/>
        <v>0</v>
      </c>
      <c r="H326" s="43" t="str">
        <f t="shared" si="9"/>
        <v>Return on Equity</v>
      </c>
      <c r="L326" s="16"/>
    </row>
    <row r="327" spans="1:12" s="43" customFormat="1" ht="25.5" x14ac:dyDescent="0.2">
      <c r="A327" s="30"/>
      <c r="B327" s="38" t="s">
        <v>321</v>
      </c>
      <c r="C327" s="39"/>
      <c r="D327" s="40">
        <v>49598447.258435674</v>
      </c>
      <c r="E327" s="41"/>
      <c r="F327" s="40"/>
      <c r="G327" s="42">
        <f t="shared" si="8"/>
        <v>49598447.258435674</v>
      </c>
      <c r="H327" s="43" t="str">
        <f t="shared" si="9"/>
        <v>Return on Equity</v>
      </c>
      <c r="L327" s="16"/>
    </row>
    <row r="328" spans="1:12" s="43" customFormat="1" ht="25.5" x14ac:dyDescent="0.2">
      <c r="A328" s="30"/>
      <c r="B328" s="38" t="s">
        <v>322</v>
      </c>
      <c r="C328" s="39"/>
      <c r="D328" s="40">
        <v>8424672.0558850858</v>
      </c>
      <c r="E328" s="41"/>
      <c r="F328" s="40"/>
      <c r="G328" s="42">
        <f t="shared" si="8"/>
        <v>8424672.0558850858</v>
      </c>
      <c r="H328" s="43" t="str">
        <f t="shared" si="9"/>
        <v>Return on Equity</v>
      </c>
      <c r="L328" s="16"/>
    </row>
    <row r="329" spans="1:12" s="43" customFormat="1" ht="25.5" x14ac:dyDescent="0.2">
      <c r="A329" s="30"/>
      <c r="B329" s="38" t="s">
        <v>323</v>
      </c>
      <c r="C329" s="39"/>
      <c r="D329" s="40">
        <v>0</v>
      </c>
      <c r="E329" s="41"/>
      <c r="F329" s="40"/>
      <c r="G329" s="42">
        <f t="shared" si="8"/>
        <v>0</v>
      </c>
      <c r="H329" s="43" t="str">
        <f t="shared" si="9"/>
        <v>Return on Equity</v>
      </c>
      <c r="L329" s="16"/>
    </row>
    <row r="330" spans="1:12" s="43" customFormat="1" ht="25.5" x14ac:dyDescent="0.2">
      <c r="A330" s="30"/>
      <c r="B330" s="38" t="s">
        <v>324</v>
      </c>
      <c r="C330" s="39"/>
      <c r="D330" s="40">
        <v>0</v>
      </c>
      <c r="E330" s="41"/>
      <c r="F330" s="40"/>
      <c r="G330" s="42">
        <f t="shared" si="8"/>
        <v>0</v>
      </c>
      <c r="H330" s="43" t="str">
        <f t="shared" si="9"/>
        <v>Return on Equity</v>
      </c>
      <c r="L330" s="16"/>
    </row>
    <row r="331" spans="1:12" s="43" customFormat="1" ht="25.5" x14ac:dyDescent="0.2">
      <c r="A331" s="30"/>
      <c r="B331" s="38" t="s">
        <v>325</v>
      </c>
      <c r="C331" s="39"/>
      <c r="D331" s="40">
        <v>0</v>
      </c>
      <c r="E331" s="41"/>
      <c r="F331" s="40"/>
      <c r="G331" s="42">
        <f t="shared" si="8"/>
        <v>0</v>
      </c>
      <c r="H331" s="43" t="str">
        <f t="shared" si="9"/>
        <v>Return on Equity</v>
      </c>
      <c r="L331" s="16"/>
    </row>
    <row r="332" spans="1:12" s="43" customFormat="1" ht="25.5" x14ac:dyDescent="0.2">
      <c r="A332" s="30"/>
      <c r="B332" s="38" t="s">
        <v>326</v>
      </c>
      <c r="C332" s="39"/>
      <c r="D332" s="40">
        <v>0</v>
      </c>
      <c r="E332" s="41"/>
      <c r="F332" s="40"/>
      <c r="G332" s="42">
        <f t="shared" si="8"/>
        <v>0</v>
      </c>
      <c r="H332" s="43" t="str">
        <f t="shared" si="9"/>
        <v>Return on Equity</v>
      </c>
      <c r="L332" s="16"/>
    </row>
    <row r="333" spans="1:12" s="43" customFormat="1" ht="25.5" x14ac:dyDescent="0.2">
      <c r="A333" s="30"/>
      <c r="B333" s="38" t="s">
        <v>327</v>
      </c>
      <c r="C333" s="39"/>
      <c r="D333" s="40">
        <v>11878593.670553539</v>
      </c>
      <c r="E333" s="41"/>
      <c r="F333" s="40"/>
      <c r="G333" s="42">
        <f t="shared" si="8"/>
        <v>11878593.670553539</v>
      </c>
      <c r="H333" s="43" t="str">
        <f t="shared" si="9"/>
        <v>Return on Equity</v>
      </c>
      <c r="L333" s="16"/>
    </row>
    <row r="334" spans="1:12" s="43" customFormat="1" ht="25.5" x14ac:dyDescent="0.2">
      <c r="A334" s="30"/>
      <c r="B334" s="38" t="s">
        <v>328</v>
      </c>
      <c r="C334" s="39"/>
      <c r="D334" s="40">
        <v>0</v>
      </c>
      <c r="E334" s="41"/>
      <c r="F334" s="40"/>
      <c r="G334" s="42">
        <f t="shared" si="8"/>
        <v>0</v>
      </c>
      <c r="H334" s="43" t="str">
        <f t="shared" si="9"/>
        <v>Return on Equity</v>
      </c>
      <c r="L334" s="16"/>
    </row>
    <row r="335" spans="1:12" s="43" customFormat="1" ht="25.5" x14ac:dyDescent="0.2">
      <c r="A335" s="30"/>
      <c r="B335" s="38" t="s">
        <v>329</v>
      </c>
      <c r="C335" s="39"/>
      <c r="D335" s="40">
        <v>0</v>
      </c>
      <c r="E335" s="41"/>
      <c r="F335" s="40"/>
      <c r="G335" s="42">
        <f t="shared" si="8"/>
        <v>0</v>
      </c>
      <c r="H335" s="43" t="str">
        <f t="shared" si="9"/>
        <v>Return on Equity</v>
      </c>
      <c r="L335" s="16"/>
    </row>
    <row r="336" spans="1:12" s="43" customFormat="1" ht="25.5" x14ac:dyDescent="0.2">
      <c r="A336" s="30"/>
      <c r="B336" s="38" t="s">
        <v>330</v>
      </c>
      <c r="C336" s="39"/>
      <c r="D336" s="40">
        <v>2070526.9054278128</v>
      </c>
      <c r="E336" s="41"/>
      <c r="F336" s="40"/>
      <c r="G336" s="42">
        <f t="shared" si="8"/>
        <v>2070526.9054278128</v>
      </c>
      <c r="H336" s="43" t="str">
        <f t="shared" si="9"/>
        <v>Return on Equity</v>
      </c>
      <c r="L336" s="16"/>
    </row>
    <row r="337" spans="1:12" s="43" customFormat="1" ht="12.75" x14ac:dyDescent="0.2">
      <c r="A337" s="30"/>
      <c r="B337" s="38" t="s">
        <v>331</v>
      </c>
      <c r="C337" s="39"/>
      <c r="D337" s="40">
        <v>0</v>
      </c>
      <c r="E337" s="41"/>
      <c r="F337" s="40"/>
      <c r="G337" s="42">
        <f t="shared" si="8"/>
        <v>0</v>
      </c>
      <c r="H337" s="43" t="str">
        <f t="shared" si="9"/>
        <v>Income Tax</v>
      </c>
      <c r="L337" s="16"/>
    </row>
    <row r="338" spans="1:12" s="43" customFormat="1" ht="12.75" x14ac:dyDescent="0.2">
      <c r="A338" s="30"/>
      <c r="B338" s="38" t="s">
        <v>332</v>
      </c>
      <c r="C338" s="39"/>
      <c r="D338" s="40">
        <v>261217.49405830837</v>
      </c>
      <c r="E338" s="41"/>
      <c r="F338" s="40"/>
      <c r="G338" s="42">
        <f t="shared" si="8"/>
        <v>261217.49405830837</v>
      </c>
      <c r="H338" s="43" t="str">
        <f t="shared" si="9"/>
        <v>Income Tax</v>
      </c>
      <c r="L338" s="16"/>
    </row>
    <row r="339" spans="1:12" s="43" customFormat="1" ht="12.75" x14ac:dyDescent="0.2">
      <c r="A339" s="30"/>
      <c r="B339" s="38" t="s">
        <v>333</v>
      </c>
      <c r="C339" s="39"/>
      <c r="D339" s="40">
        <v>19615548.63663784</v>
      </c>
      <c r="E339" s="41"/>
      <c r="F339" s="40"/>
      <c r="G339" s="42">
        <f t="shared" si="8"/>
        <v>19615548.63663784</v>
      </c>
      <c r="H339" s="43" t="str">
        <f t="shared" si="9"/>
        <v>Income Tax</v>
      </c>
      <c r="L339" s="16"/>
    </row>
    <row r="340" spans="1:12" s="43" customFormat="1" ht="25.5" x14ac:dyDescent="0.2">
      <c r="A340" s="30"/>
      <c r="B340" s="38" t="s">
        <v>334</v>
      </c>
      <c r="C340" s="39"/>
      <c r="D340" s="40">
        <v>3667452.0501241419</v>
      </c>
      <c r="E340" s="41"/>
      <c r="F340" s="40"/>
      <c r="G340" s="42">
        <f t="shared" si="8"/>
        <v>3667452.0501241419</v>
      </c>
      <c r="H340" s="43" t="str">
        <f t="shared" si="9"/>
        <v>Income Tax</v>
      </c>
      <c r="L340" s="16"/>
    </row>
    <row r="341" spans="1:12" s="43" customFormat="1" ht="25.5" x14ac:dyDescent="0.2">
      <c r="A341" s="30"/>
      <c r="B341" s="38" t="s">
        <v>335</v>
      </c>
      <c r="C341" s="39"/>
      <c r="D341" s="40">
        <v>0</v>
      </c>
      <c r="E341" s="41"/>
      <c r="F341" s="40"/>
      <c r="G341" s="42">
        <f t="shared" si="8"/>
        <v>0</v>
      </c>
      <c r="H341" s="43" t="str">
        <f t="shared" si="9"/>
        <v>Income Tax</v>
      </c>
      <c r="L341" s="16"/>
    </row>
    <row r="342" spans="1:12" s="43" customFormat="1" ht="12.75" x14ac:dyDescent="0.2">
      <c r="A342" s="30"/>
      <c r="B342" s="38" t="s">
        <v>336</v>
      </c>
      <c r="C342" s="39"/>
      <c r="D342" s="40">
        <v>0</v>
      </c>
      <c r="E342" s="41"/>
      <c r="F342" s="40"/>
      <c r="G342" s="42">
        <f t="shared" ref="G342:G405" si="10">+D342+E342+F342</f>
        <v>0</v>
      </c>
      <c r="H342" s="43" t="str">
        <f t="shared" ref="H342:H405" si="11">LEFT(B342,FIND("-",B342)-2)</f>
        <v>Income Tax</v>
      </c>
      <c r="L342" s="16"/>
    </row>
    <row r="343" spans="1:12" s="43" customFormat="1" ht="25.5" x14ac:dyDescent="0.2">
      <c r="A343" s="30"/>
      <c r="B343" s="38" t="s">
        <v>337</v>
      </c>
      <c r="C343" s="39"/>
      <c r="D343" s="40">
        <v>10966041.192443345</v>
      </c>
      <c r="E343" s="41"/>
      <c r="F343" s="40"/>
      <c r="G343" s="42">
        <f t="shared" si="10"/>
        <v>10966041.192443345</v>
      </c>
      <c r="H343" s="43" t="str">
        <f t="shared" si="11"/>
        <v>Income Tax</v>
      </c>
      <c r="L343" s="16"/>
    </row>
    <row r="344" spans="1:12" s="43" customFormat="1" ht="25.5" x14ac:dyDescent="0.2">
      <c r="A344" s="30"/>
      <c r="B344" s="38" t="s">
        <v>338</v>
      </c>
      <c r="C344" s="39"/>
      <c r="D344" s="40">
        <v>0</v>
      </c>
      <c r="E344" s="41"/>
      <c r="F344" s="40"/>
      <c r="G344" s="42">
        <f t="shared" si="10"/>
        <v>0</v>
      </c>
      <c r="H344" s="43" t="str">
        <f t="shared" si="11"/>
        <v>Income Tax</v>
      </c>
      <c r="L344" s="16"/>
    </row>
    <row r="345" spans="1:12" s="43" customFormat="1" ht="12.75" x14ac:dyDescent="0.2">
      <c r="A345" s="30"/>
      <c r="B345" s="38" t="s">
        <v>339</v>
      </c>
      <c r="C345" s="39"/>
      <c r="D345" s="40">
        <v>0</v>
      </c>
      <c r="E345" s="41"/>
      <c r="F345" s="40"/>
      <c r="G345" s="42">
        <f t="shared" si="10"/>
        <v>0</v>
      </c>
      <c r="H345" s="43" t="str">
        <f t="shared" si="11"/>
        <v>Income Tax</v>
      </c>
      <c r="L345" s="16"/>
    </row>
    <row r="346" spans="1:12" s="43" customFormat="1" ht="25.5" x14ac:dyDescent="0.2">
      <c r="A346" s="30"/>
      <c r="B346" s="38" t="s">
        <v>340</v>
      </c>
      <c r="C346" s="39"/>
      <c r="D346" s="40">
        <v>0</v>
      </c>
      <c r="E346" s="41"/>
      <c r="F346" s="40"/>
      <c r="G346" s="42">
        <f t="shared" si="10"/>
        <v>0</v>
      </c>
      <c r="H346" s="43" t="str">
        <f t="shared" si="11"/>
        <v>Income Tax</v>
      </c>
      <c r="L346" s="16"/>
    </row>
    <row r="347" spans="1:12" s="43" customFormat="1" ht="25.5" x14ac:dyDescent="0.2">
      <c r="A347" s="30"/>
      <c r="B347" s="38" t="s">
        <v>341</v>
      </c>
      <c r="C347" s="39"/>
      <c r="D347" s="40">
        <v>0</v>
      </c>
      <c r="E347" s="41"/>
      <c r="F347" s="40"/>
      <c r="G347" s="42">
        <f t="shared" si="10"/>
        <v>0</v>
      </c>
      <c r="H347" s="43" t="str">
        <f t="shared" si="11"/>
        <v>Income Tax</v>
      </c>
      <c r="L347" s="16"/>
    </row>
    <row r="348" spans="1:12" s="43" customFormat="1" ht="12.75" x14ac:dyDescent="0.2">
      <c r="A348" s="30"/>
      <c r="B348" s="38" t="s">
        <v>342</v>
      </c>
      <c r="C348" s="39"/>
      <c r="D348" s="40">
        <v>0</v>
      </c>
      <c r="E348" s="41"/>
      <c r="F348" s="40"/>
      <c r="G348" s="42">
        <f t="shared" si="10"/>
        <v>0</v>
      </c>
      <c r="H348" s="43" t="str">
        <f t="shared" si="11"/>
        <v>Income Tax</v>
      </c>
      <c r="L348" s="16"/>
    </row>
    <row r="349" spans="1:12" s="43" customFormat="1" ht="25.5" x14ac:dyDescent="0.2">
      <c r="A349" s="30"/>
      <c r="B349" s="38" t="s">
        <v>343</v>
      </c>
      <c r="C349" s="39"/>
      <c r="D349" s="40">
        <v>0</v>
      </c>
      <c r="E349" s="41"/>
      <c r="F349" s="40"/>
      <c r="G349" s="42">
        <f t="shared" si="10"/>
        <v>0</v>
      </c>
      <c r="H349" s="43" t="str">
        <f t="shared" si="11"/>
        <v>Income Tax</v>
      </c>
      <c r="L349" s="16"/>
    </row>
    <row r="350" spans="1:12" s="43" customFormat="1" ht="25.5" x14ac:dyDescent="0.2">
      <c r="A350" s="30"/>
      <c r="B350" s="38" t="s">
        <v>344</v>
      </c>
      <c r="C350" s="39"/>
      <c r="D350" s="40">
        <v>0</v>
      </c>
      <c r="E350" s="41"/>
      <c r="F350" s="40"/>
      <c r="G350" s="42">
        <f t="shared" si="10"/>
        <v>0</v>
      </c>
      <c r="H350" s="43" t="str">
        <f t="shared" si="11"/>
        <v>Income Tax</v>
      </c>
      <c r="L350" s="16"/>
    </row>
    <row r="351" spans="1:12" s="43" customFormat="1" ht="12.75" x14ac:dyDescent="0.2">
      <c r="A351" s="30"/>
      <c r="B351" s="38" t="s">
        <v>345</v>
      </c>
      <c r="C351" s="39"/>
      <c r="D351" s="40">
        <v>4126045.344752898</v>
      </c>
      <c r="E351" s="41"/>
      <c r="F351" s="40"/>
      <c r="G351" s="42">
        <f t="shared" si="10"/>
        <v>4126045.344752898</v>
      </c>
      <c r="H351" s="43" t="str">
        <f t="shared" si="11"/>
        <v>Income Tax</v>
      </c>
      <c r="L351" s="16"/>
    </row>
    <row r="352" spans="1:12" s="43" customFormat="1" ht="25.5" x14ac:dyDescent="0.2">
      <c r="A352" s="30"/>
      <c r="B352" s="38" t="s">
        <v>346</v>
      </c>
      <c r="C352" s="39"/>
      <c r="D352" s="40">
        <v>700840.06332158786</v>
      </c>
      <c r="E352" s="41"/>
      <c r="F352" s="40"/>
      <c r="G352" s="42">
        <f t="shared" si="10"/>
        <v>700840.06332158786</v>
      </c>
      <c r="H352" s="43" t="str">
        <f t="shared" si="11"/>
        <v>Income Tax</v>
      </c>
      <c r="L352" s="16"/>
    </row>
    <row r="353" spans="1:12" s="43" customFormat="1" ht="25.5" x14ac:dyDescent="0.2">
      <c r="A353" s="30"/>
      <c r="B353" s="38" t="s">
        <v>347</v>
      </c>
      <c r="C353" s="39"/>
      <c r="D353" s="40">
        <v>0</v>
      </c>
      <c r="E353" s="41"/>
      <c r="F353" s="40"/>
      <c r="G353" s="42">
        <f t="shared" si="10"/>
        <v>0</v>
      </c>
      <c r="H353" s="43" t="str">
        <f t="shared" si="11"/>
        <v>Income Tax</v>
      </c>
      <c r="L353" s="16"/>
    </row>
    <row r="354" spans="1:12" s="43" customFormat="1" ht="25.5" x14ac:dyDescent="0.2">
      <c r="A354" s="30"/>
      <c r="B354" s="38" t="s">
        <v>348</v>
      </c>
      <c r="C354" s="39"/>
      <c r="D354" s="40">
        <v>0</v>
      </c>
      <c r="E354" s="41"/>
      <c r="F354" s="40"/>
      <c r="G354" s="42">
        <f t="shared" si="10"/>
        <v>0</v>
      </c>
      <c r="H354" s="43" t="str">
        <f t="shared" si="11"/>
        <v>Income Tax</v>
      </c>
      <c r="L354" s="16"/>
    </row>
    <row r="355" spans="1:12" s="43" customFormat="1" ht="25.5" x14ac:dyDescent="0.2">
      <c r="A355" s="30"/>
      <c r="B355" s="38" t="s">
        <v>349</v>
      </c>
      <c r="C355" s="39"/>
      <c r="D355" s="40">
        <v>0</v>
      </c>
      <c r="E355" s="41"/>
      <c r="F355" s="40"/>
      <c r="G355" s="42">
        <f t="shared" si="10"/>
        <v>0</v>
      </c>
      <c r="H355" s="43" t="str">
        <f t="shared" si="11"/>
        <v>Income Tax</v>
      </c>
      <c r="L355" s="16"/>
    </row>
    <row r="356" spans="1:12" s="43" customFormat="1" ht="25.5" x14ac:dyDescent="0.2">
      <c r="A356" s="30"/>
      <c r="B356" s="38" t="s">
        <v>350</v>
      </c>
      <c r="C356" s="39"/>
      <c r="D356" s="40">
        <v>0</v>
      </c>
      <c r="E356" s="41"/>
      <c r="F356" s="40"/>
      <c r="G356" s="42">
        <f t="shared" si="10"/>
        <v>0</v>
      </c>
      <c r="H356" s="43" t="str">
        <f t="shared" si="11"/>
        <v>Income Tax</v>
      </c>
      <c r="L356" s="16"/>
    </row>
    <row r="357" spans="1:12" s="43" customFormat="1" ht="12.75" x14ac:dyDescent="0.2">
      <c r="A357" s="30"/>
      <c r="B357" s="38" t="s">
        <v>351</v>
      </c>
      <c r="C357" s="39"/>
      <c r="D357" s="40">
        <v>988168.35658626002</v>
      </c>
      <c r="E357" s="41"/>
      <c r="F357" s="40"/>
      <c r="G357" s="42">
        <f t="shared" si="10"/>
        <v>988168.35658626002</v>
      </c>
      <c r="H357" s="43" t="str">
        <f t="shared" si="11"/>
        <v>Income Tax</v>
      </c>
      <c r="L357" s="16"/>
    </row>
    <row r="358" spans="1:12" s="43" customFormat="1" ht="25.5" x14ac:dyDescent="0.2">
      <c r="A358" s="30"/>
      <c r="B358" s="38" t="s">
        <v>352</v>
      </c>
      <c r="C358" s="39"/>
      <c r="D358" s="40">
        <v>0</v>
      </c>
      <c r="E358" s="41"/>
      <c r="F358" s="40"/>
      <c r="G358" s="42">
        <f t="shared" si="10"/>
        <v>0</v>
      </c>
      <c r="H358" s="43" t="str">
        <f t="shared" si="11"/>
        <v>Income Tax</v>
      </c>
      <c r="L358" s="16"/>
    </row>
    <row r="359" spans="1:12" s="43" customFormat="1" ht="25.5" x14ac:dyDescent="0.2">
      <c r="A359" s="30"/>
      <c r="B359" s="38" t="s">
        <v>353</v>
      </c>
      <c r="C359" s="39"/>
      <c r="D359" s="40">
        <v>0</v>
      </c>
      <c r="E359" s="41"/>
      <c r="F359" s="40"/>
      <c r="G359" s="42">
        <f t="shared" si="10"/>
        <v>0</v>
      </c>
      <c r="H359" s="43" t="str">
        <f t="shared" si="11"/>
        <v>Income Tax</v>
      </c>
      <c r="L359" s="16"/>
    </row>
    <row r="360" spans="1:12" s="43" customFormat="1" ht="25.5" x14ac:dyDescent="0.2">
      <c r="A360" s="30"/>
      <c r="B360" s="38" t="s">
        <v>354</v>
      </c>
      <c r="C360" s="39"/>
      <c r="D360" s="40">
        <v>172245.06756858295</v>
      </c>
      <c r="E360" s="41"/>
      <c r="F360" s="40"/>
      <c r="G360" s="42">
        <f t="shared" si="10"/>
        <v>172245.06756858295</v>
      </c>
      <c r="H360" s="43" t="str">
        <f t="shared" si="11"/>
        <v>Income Tax</v>
      </c>
      <c r="L360" s="16"/>
    </row>
    <row r="361" spans="1:12" s="43" customFormat="1" ht="12.75" x14ac:dyDescent="0.2">
      <c r="A361" s="30"/>
      <c r="B361" s="38" t="s">
        <v>355</v>
      </c>
      <c r="C361" s="39"/>
      <c r="D361" s="40">
        <v>0</v>
      </c>
      <c r="E361" s="41"/>
      <c r="F361" s="40"/>
      <c r="G361" s="42">
        <f t="shared" si="10"/>
        <v>0</v>
      </c>
      <c r="H361" s="43" t="str">
        <f t="shared" si="11"/>
        <v>Capital Tax</v>
      </c>
      <c r="L361" s="16"/>
    </row>
    <row r="362" spans="1:12" s="43" customFormat="1" ht="12.75" x14ac:dyDescent="0.2">
      <c r="A362" s="30"/>
      <c r="B362" s="38" t="s">
        <v>356</v>
      </c>
      <c r="C362" s="39"/>
      <c r="D362" s="40">
        <v>0</v>
      </c>
      <c r="E362" s="41"/>
      <c r="F362" s="40"/>
      <c r="G362" s="42">
        <f t="shared" si="10"/>
        <v>0</v>
      </c>
      <c r="H362" s="43" t="str">
        <f t="shared" si="11"/>
        <v>Capital Tax</v>
      </c>
      <c r="L362" s="16"/>
    </row>
    <row r="363" spans="1:12" s="43" customFormat="1" ht="12.75" x14ac:dyDescent="0.2">
      <c r="A363" s="30"/>
      <c r="B363" s="38" t="s">
        <v>357</v>
      </c>
      <c r="C363" s="39"/>
      <c r="D363" s="40">
        <v>0</v>
      </c>
      <c r="E363" s="41"/>
      <c r="F363" s="40"/>
      <c r="G363" s="42">
        <f t="shared" si="10"/>
        <v>0</v>
      </c>
      <c r="H363" s="43" t="str">
        <f t="shared" si="11"/>
        <v>Capital Tax</v>
      </c>
      <c r="L363" s="16"/>
    </row>
    <row r="364" spans="1:12" s="43" customFormat="1" ht="25.5" x14ac:dyDescent="0.2">
      <c r="A364" s="30"/>
      <c r="B364" s="38" t="s">
        <v>358</v>
      </c>
      <c r="C364" s="39"/>
      <c r="D364" s="40">
        <v>0</v>
      </c>
      <c r="E364" s="41"/>
      <c r="F364" s="40"/>
      <c r="G364" s="42">
        <f t="shared" si="10"/>
        <v>0</v>
      </c>
      <c r="H364" s="43" t="str">
        <f t="shared" si="11"/>
        <v>Capital Tax</v>
      </c>
      <c r="L364" s="16"/>
    </row>
    <row r="365" spans="1:12" s="43" customFormat="1" ht="25.5" x14ac:dyDescent="0.2">
      <c r="A365" s="30"/>
      <c r="B365" s="38" t="s">
        <v>359</v>
      </c>
      <c r="C365" s="39"/>
      <c r="D365" s="40">
        <v>0</v>
      </c>
      <c r="E365" s="41"/>
      <c r="F365" s="40"/>
      <c r="G365" s="42">
        <f t="shared" si="10"/>
        <v>0</v>
      </c>
      <c r="H365" s="43" t="str">
        <f t="shared" si="11"/>
        <v>Capital Tax</v>
      </c>
      <c r="L365" s="16"/>
    </row>
    <row r="366" spans="1:12" s="43" customFormat="1" ht="12.75" x14ac:dyDescent="0.2">
      <c r="A366" s="30"/>
      <c r="B366" s="38" t="s">
        <v>360</v>
      </c>
      <c r="C366" s="39"/>
      <c r="D366" s="40">
        <v>0</v>
      </c>
      <c r="E366" s="41"/>
      <c r="F366" s="40"/>
      <c r="G366" s="42">
        <f t="shared" si="10"/>
        <v>0</v>
      </c>
      <c r="H366" s="43" t="str">
        <f t="shared" si="11"/>
        <v>Capital Tax</v>
      </c>
      <c r="L366" s="16"/>
    </row>
    <row r="367" spans="1:12" s="43" customFormat="1" ht="25.5" x14ac:dyDescent="0.2">
      <c r="A367" s="30"/>
      <c r="B367" s="38" t="s">
        <v>361</v>
      </c>
      <c r="C367" s="39"/>
      <c r="D367" s="40">
        <v>0</v>
      </c>
      <c r="E367" s="41"/>
      <c r="F367" s="40"/>
      <c r="G367" s="42">
        <f t="shared" si="10"/>
        <v>0</v>
      </c>
      <c r="H367" s="43" t="str">
        <f t="shared" si="11"/>
        <v>Capital Tax</v>
      </c>
      <c r="L367" s="16"/>
    </row>
    <row r="368" spans="1:12" s="43" customFormat="1" ht="25.5" x14ac:dyDescent="0.2">
      <c r="A368" s="30"/>
      <c r="B368" s="38" t="s">
        <v>362</v>
      </c>
      <c r="C368" s="39"/>
      <c r="D368" s="40">
        <v>0</v>
      </c>
      <c r="E368" s="41"/>
      <c r="F368" s="40"/>
      <c r="G368" s="42">
        <f t="shared" si="10"/>
        <v>0</v>
      </c>
      <c r="H368" s="43" t="str">
        <f t="shared" si="11"/>
        <v>Capital Tax</v>
      </c>
      <c r="L368" s="16"/>
    </row>
    <row r="369" spans="1:12" s="43" customFormat="1" ht="12.75" x14ac:dyDescent="0.2">
      <c r="A369" s="30"/>
      <c r="B369" s="38" t="s">
        <v>363</v>
      </c>
      <c r="C369" s="39"/>
      <c r="D369" s="40">
        <v>0</v>
      </c>
      <c r="E369" s="41"/>
      <c r="F369" s="40"/>
      <c r="G369" s="42">
        <f t="shared" si="10"/>
        <v>0</v>
      </c>
      <c r="H369" s="43" t="str">
        <f t="shared" si="11"/>
        <v>Capital Tax</v>
      </c>
      <c r="L369" s="16"/>
    </row>
    <row r="370" spans="1:12" s="43" customFormat="1" ht="25.5" x14ac:dyDescent="0.2">
      <c r="A370" s="30"/>
      <c r="B370" s="38" t="s">
        <v>364</v>
      </c>
      <c r="C370" s="39"/>
      <c r="D370" s="40">
        <v>0</v>
      </c>
      <c r="E370" s="41"/>
      <c r="F370" s="40"/>
      <c r="G370" s="42">
        <f t="shared" si="10"/>
        <v>0</v>
      </c>
      <c r="H370" s="43" t="str">
        <f t="shared" si="11"/>
        <v>Capital Tax</v>
      </c>
      <c r="L370" s="16"/>
    </row>
    <row r="371" spans="1:12" s="43" customFormat="1" ht="25.5" x14ac:dyDescent="0.2">
      <c r="A371" s="30"/>
      <c r="B371" s="38" t="s">
        <v>365</v>
      </c>
      <c r="C371" s="39"/>
      <c r="D371" s="40">
        <v>0</v>
      </c>
      <c r="E371" s="41"/>
      <c r="F371" s="40"/>
      <c r="G371" s="42">
        <f t="shared" si="10"/>
        <v>0</v>
      </c>
      <c r="H371" s="43" t="str">
        <f t="shared" si="11"/>
        <v>Capital Tax</v>
      </c>
      <c r="L371" s="16"/>
    </row>
    <row r="372" spans="1:12" s="43" customFormat="1" ht="12.75" x14ac:dyDescent="0.2">
      <c r="A372" s="30"/>
      <c r="B372" s="38" t="s">
        <v>366</v>
      </c>
      <c r="C372" s="39"/>
      <c r="D372" s="40">
        <v>0</v>
      </c>
      <c r="E372" s="41"/>
      <c r="F372" s="40"/>
      <c r="G372" s="42">
        <f t="shared" si="10"/>
        <v>0</v>
      </c>
      <c r="H372" s="43" t="str">
        <f t="shared" si="11"/>
        <v>Capital Tax</v>
      </c>
      <c r="L372" s="16"/>
    </row>
    <row r="373" spans="1:12" s="43" customFormat="1" ht="25.5" x14ac:dyDescent="0.2">
      <c r="A373" s="30"/>
      <c r="B373" s="38" t="s">
        <v>367</v>
      </c>
      <c r="C373" s="39"/>
      <c r="D373" s="40">
        <v>0</v>
      </c>
      <c r="E373" s="41"/>
      <c r="F373" s="40"/>
      <c r="G373" s="42">
        <f t="shared" si="10"/>
        <v>0</v>
      </c>
      <c r="H373" s="43" t="str">
        <f t="shared" si="11"/>
        <v>Capital Tax</v>
      </c>
      <c r="L373" s="16"/>
    </row>
    <row r="374" spans="1:12" s="43" customFormat="1" ht="25.5" x14ac:dyDescent="0.2">
      <c r="A374" s="30"/>
      <c r="B374" s="38" t="s">
        <v>368</v>
      </c>
      <c r="C374" s="39"/>
      <c r="D374" s="40">
        <v>0</v>
      </c>
      <c r="E374" s="41"/>
      <c r="F374" s="40"/>
      <c r="G374" s="42">
        <f t="shared" si="10"/>
        <v>0</v>
      </c>
      <c r="H374" s="43" t="str">
        <f t="shared" si="11"/>
        <v>Capital Tax</v>
      </c>
      <c r="L374" s="16"/>
    </row>
    <row r="375" spans="1:12" s="43" customFormat="1" ht="12.75" x14ac:dyDescent="0.2">
      <c r="A375" s="30"/>
      <c r="B375" s="38" t="s">
        <v>369</v>
      </c>
      <c r="C375" s="39"/>
      <c r="D375" s="40">
        <v>0</v>
      </c>
      <c r="E375" s="41"/>
      <c r="F375" s="40"/>
      <c r="G375" s="42">
        <f t="shared" si="10"/>
        <v>0</v>
      </c>
      <c r="H375" s="43" t="str">
        <f t="shared" si="11"/>
        <v>Capital Tax</v>
      </c>
      <c r="L375" s="16"/>
    </row>
    <row r="376" spans="1:12" s="43" customFormat="1" ht="25.5" x14ac:dyDescent="0.2">
      <c r="A376" s="30"/>
      <c r="B376" s="38" t="s">
        <v>370</v>
      </c>
      <c r="C376" s="39"/>
      <c r="D376" s="40">
        <v>0</v>
      </c>
      <c r="E376" s="41"/>
      <c r="F376" s="40"/>
      <c r="G376" s="42">
        <f t="shared" si="10"/>
        <v>0</v>
      </c>
      <c r="H376" s="43" t="str">
        <f t="shared" si="11"/>
        <v>Capital Tax</v>
      </c>
      <c r="L376" s="16"/>
    </row>
    <row r="377" spans="1:12" s="43" customFormat="1" ht="25.5" x14ac:dyDescent="0.2">
      <c r="A377" s="30"/>
      <c r="B377" s="38" t="s">
        <v>371</v>
      </c>
      <c r="C377" s="39"/>
      <c r="D377" s="40">
        <v>0</v>
      </c>
      <c r="E377" s="41"/>
      <c r="F377" s="40"/>
      <c r="G377" s="42">
        <f t="shared" si="10"/>
        <v>0</v>
      </c>
      <c r="H377" s="43" t="str">
        <f t="shared" si="11"/>
        <v>Capital Tax</v>
      </c>
      <c r="L377" s="16"/>
    </row>
    <row r="378" spans="1:12" s="43" customFormat="1" ht="25.5" x14ac:dyDescent="0.2">
      <c r="A378" s="30"/>
      <c r="B378" s="38" t="s">
        <v>372</v>
      </c>
      <c r="C378" s="39"/>
      <c r="D378" s="40">
        <v>0</v>
      </c>
      <c r="E378" s="41"/>
      <c r="F378" s="40"/>
      <c r="G378" s="42">
        <f t="shared" si="10"/>
        <v>0</v>
      </c>
      <c r="H378" s="43" t="str">
        <f t="shared" si="11"/>
        <v>Capital Tax</v>
      </c>
      <c r="L378" s="16"/>
    </row>
    <row r="379" spans="1:12" s="43" customFormat="1" ht="25.5" x14ac:dyDescent="0.2">
      <c r="A379" s="30"/>
      <c r="B379" s="38" t="s">
        <v>373</v>
      </c>
      <c r="C379" s="39"/>
      <c r="D379" s="40">
        <v>0</v>
      </c>
      <c r="E379" s="41"/>
      <c r="F379" s="40"/>
      <c r="G379" s="42">
        <f t="shared" si="10"/>
        <v>0</v>
      </c>
      <c r="H379" s="43" t="str">
        <f t="shared" si="11"/>
        <v>Capital Tax</v>
      </c>
      <c r="L379" s="16"/>
    </row>
    <row r="380" spans="1:12" s="43" customFormat="1" ht="25.5" x14ac:dyDescent="0.2">
      <c r="A380" s="30"/>
      <c r="B380" s="38" t="s">
        <v>374</v>
      </c>
      <c r="C380" s="39"/>
      <c r="D380" s="40">
        <v>0</v>
      </c>
      <c r="E380" s="41"/>
      <c r="F380" s="40"/>
      <c r="G380" s="42">
        <f t="shared" si="10"/>
        <v>0</v>
      </c>
      <c r="H380" s="43" t="str">
        <f t="shared" si="11"/>
        <v>Capital Tax</v>
      </c>
      <c r="L380" s="16"/>
    </row>
    <row r="381" spans="1:12" s="43" customFormat="1" ht="12.75" x14ac:dyDescent="0.2">
      <c r="A381" s="30"/>
      <c r="B381" s="38" t="s">
        <v>375</v>
      </c>
      <c r="C381" s="39"/>
      <c r="D381" s="40">
        <v>0</v>
      </c>
      <c r="E381" s="41"/>
      <c r="F381" s="40"/>
      <c r="G381" s="42">
        <f t="shared" si="10"/>
        <v>0</v>
      </c>
      <c r="H381" s="43" t="str">
        <f t="shared" si="11"/>
        <v>Capital Tax</v>
      </c>
      <c r="L381" s="16"/>
    </row>
    <row r="382" spans="1:12" s="43" customFormat="1" ht="25.5" x14ac:dyDescent="0.2">
      <c r="A382" s="30"/>
      <c r="B382" s="38" t="s">
        <v>376</v>
      </c>
      <c r="C382" s="39"/>
      <c r="D382" s="40">
        <v>0</v>
      </c>
      <c r="E382" s="41"/>
      <c r="F382" s="40"/>
      <c r="G382" s="42">
        <f t="shared" si="10"/>
        <v>0</v>
      </c>
      <c r="H382" s="43" t="str">
        <f t="shared" si="11"/>
        <v>Capital Tax</v>
      </c>
      <c r="L382" s="16"/>
    </row>
    <row r="383" spans="1:12" s="43" customFormat="1" ht="25.5" x14ac:dyDescent="0.2">
      <c r="A383" s="30"/>
      <c r="B383" s="38" t="s">
        <v>377</v>
      </c>
      <c r="C383" s="39"/>
      <c r="D383" s="40">
        <v>0</v>
      </c>
      <c r="E383" s="41"/>
      <c r="F383" s="40"/>
      <c r="G383" s="42">
        <f t="shared" si="10"/>
        <v>0</v>
      </c>
      <c r="H383" s="43" t="str">
        <f t="shared" si="11"/>
        <v>Capital Tax</v>
      </c>
      <c r="L383" s="16"/>
    </row>
    <row r="384" spans="1:12" s="43" customFormat="1" ht="25.5" x14ac:dyDescent="0.2">
      <c r="A384" s="30"/>
      <c r="B384" s="38" t="s">
        <v>378</v>
      </c>
      <c r="C384" s="39"/>
      <c r="D384" s="40">
        <v>0</v>
      </c>
      <c r="E384" s="41"/>
      <c r="F384" s="40"/>
      <c r="G384" s="42">
        <f t="shared" si="10"/>
        <v>0</v>
      </c>
      <c r="H384" s="43" t="str">
        <f t="shared" si="11"/>
        <v>Capital Tax</v>
      </c>
      <c r="L384" s="16"/>
    </row>
    <row r="385" spans="1:12" s="43" customFormat="1" ht="12.75" x14ac:dyDescent="0.2">
      <c r="A385" s="30"/>
      <c r="B385" s="38" t="s">
        <v>379</v>
      </c>
      <c r="C385" s="39"/>
      <c r="D385" s="40">
        <v>0</v>
      </c>
      <c r="E385" s="41"/>
      <c r="F385" s="40"/>
      <c r="G385" s="42">
        <f t="shared" si="10"/>
        <v>0</v>
      </c>
      <c r="H385" s="43" t="str">
        <f t="shared" si="11"/>
        <v>AFUDC</v>
      </c>
      <c r="L385" s="16"/>
    </row>
    <row r="386" spans="1:12" s="43" customFormat="1" ht="12.75" x14ac:dyDescent="0.2">
      <c r="A386" s="30"/>
      <c r="B386" s="38" t="s">
        <v>380</v>
      </c>
      <c r="C386" s="39"/>
      <c r="D386" s="40">
        <v>0</v>
      </c>
      <c r="E386" s="41"/>
      <c r="F386" s="40"/>
      <c r="G386" s="42">
        <f t="shared" si="10"/>
        <v>0</v>
      </c>
      <c r="H386" s="43" t="str">
        <f t="shared" si="11"/>
        <v>AFUDC</v>
      </c>
      <c r="L386" s="16"/>
    </row>
    <row r="387" spans="1:12" s="43" customFormat="1" ht="12.75" x14ac:dyDescent="0.2">
      <c r="A387" s="30"/>
      <c r="B387" s="38" t="s">
        <v>381</v>
      </c>
      <c r="C387" s="39"/>
      <c r="D387" s="40">
        <v>0</v>
      </c>
      <c r="E387" s="41"/>
      <c r="F387" s="40"/>
      <c r="G387" s="42">
        <f t="shared" si="10"/>
        <v>0</v>
      </c>
      <c r="H387" s="43" t="str">
        <f t="shared" si="11"/>
        <v>AFUDC</v>
      </c>
      <c r="L387" s="16"/>
    </row>
    <row r="388" spans="1:12" s="43" customFormat="1" ht="12.75" x14ac:dyDescent="0.2">
      <c r="A388" s="30"/>
      <c r="B388" s="38" t="s">
        <v>382</v>
      </c>
      <c r="C388" s="39"/>
      <c r="D388" s="40">
        <v>0</v>
      </c>
      <c r="E388" s="41"/>
      <c r="F388" s="40"/>
      <c r="G388" s="42">
        <f t="shared" si="10"/>
        <v>0</v>
      </c>
      <c r="H388" s="43" t="str">
        <f t="shared" si="11"/>
        <v>AFUDC</v>
      </c>
      <c r="L388" s="16"/>
    </row>
    <row r="389" spans="1:12" s="43" customFormat="1" ht="25.5" x14ac:dyDescent="0.2">
      <c r="A389" s="30"/>
      <c r="B389" s="38" t="s">
        <v>383</v>
      </c>
      <c r="C389" s="39"/>
      <c r="D389" s="40">
        <v>0</v>
      </c>
      <c r="E389" s="41"/>
      <c r="F389" s="40"/>
      <c r="G389" s="42">
        <f t="shared" si="10"/>
        <v>0</v>
      </c>
      <c r="H389" s="43" t="str">
        <f t="shared" si="11"/>
        <v>AFUDC</v>
      </c>
      <c r="L389" s="16"/>
    </row>
    <row r="390" spans="1:12" s="43" customFormat="1" ht="12.75" x14ac:dyDescent="0.2">
      <c r="A390" s="30"/>
      <c r="B390" s="38" t="s">
        <v>384</v>
      </c>
      <c r="C390" s="39"/>
      <c r="D390" s="40">
        <v>0</v>
      </c>
      <c r="E390" s="41"/>
      <c r="F390" s="40"/>
      <c r="G390" s="42">
        <f t="shared" si="10"/>
        <v>0</v>
      </c>
      <c r="H390" s="43" t="str">
        <f t="shared" si="11"/>
        <v>AFUDC</v>
      </c>
      <c r="L390" s="16"/>
    </row>
    <row r="391" spans="1:12" s="43" customFormat="1" ht="25.5" x14ac:dyDescent="0.2">
      <c r="A391" s="30"/>
      <c r="B391" s="38" t="s">
        <v>385</v>
      </c>
      <c r="C391" s="39"/>
      <c r="D391" s="40">
        <v>0</v>
      </c>
      <c r="E391" s="41"/>
      <c r="F391" s="40"/>
      <c r="G391" s="42">
        <f t="shared" si="10"/>
        <v>0</v>
      </c>
      <c r="H391" s="43" t="str">
        <f t="shared" si="11"/>
        <v>AFUDC</v>
      </c>
      <c r="L391" s="16"/>
    </row>
    <row r="392" spans="1:12" s="43" customFormat="1" ht="25.5" x14ac:dyDescent="0.2">
      <c r="A392" s="30"/>
      <c r="B392" s="38" t="s">
        <v>386</v>
      </c>
      <c r="C392" s="39"/>
      <c r="D392" s="40">
        <v>0</v>
      </c>
      <c r="E392" s="41"/>
      <c r="F392" s="40"/>
      <c r="G392" s="42">
        <f t="shared" si="10"/>
        <v>0</v>
      </c>
      <c r="H392" s="43" t="str">
        <f t="shared" si="11"/>
        <v>AFUDC</v>
      </c>
      <c r="L392" s="16"/>
    </row>
    <row r="393" spans="1:12" s="43" customFormat="1" ht="12.75" x14ac:dyDescent="0.2">
      <c r="A393" s="30"/>
      <c r="B393" s="38" t="s">
        <v>387</v>
      </c>
      <c r="C393" s="39"/>
      <c r="D393" s="40">
        <v>0</v>
      </c>
      <c r="E393" s="41"/>
      <c r="F393" s="40"/>
      <c r="G393" s="42">
        <f t="shared" si="10"/>
        <v>0</v>
      </c>
      <c r="H393" s="43" t="str">
        <f t="shared" si="11"/>
        <v>AFUDC</v>
      </c>
      <c r="L393" s="16"/>
    </row>
    <row r="394" spans="1:12" s="43" customFormat="1" ht="25.5" x14ac:dyDescent="0.2">
      <c r="A394" s="30"/>
      <c r="B394" s="38" t="s">
        <v>388</v>
      </c>
      <c r="C394" s="39"/>
      <c r="D394" s="40">
        <v>0</v>
      </c>
      <c r="E394" s="41"/>
      <c r="F394" s="40"/>
      <c r="G394" s="42">
        <f t="shared" si="10"/>
        <v>0</v>
      </c>
      <c r="H394" s="43" t="str">
        <f t="shared" si="11"/>
        <v>AFUDC</v>
      </c>
      <c r="L394" s="16"/>
    </row>
    <row r="395" spans="1:12" s="43" customFormat="1" ht="25.5" x14ac:dyDescent="0.2">
      <c r="A395" s="30"/>
      <c r="B395" s="38" t="s">
        <v>389</v>
      </c>
      <c r="C395" s="39"/>
      <c r="D395" s="40">
        <v>0</v>
      </c>
      <c r="E395" s="41"/>
      <c r="F395" s="40"/>
      <c r="G395" s="42">
        <f t="shared" si="10"/>
        <v>0</v>
      </c>
      <c r="H395" s="43" t="str">
        <f t="shared" si="11"/>
        <v>AFUDC</v>
      </c>
      <c r="L395" s="16"/>
    </row>
    <row r="396" spans="1:12" s="43" customFormat="1" ht="12.75" x14ac:dyDescent="0.2">
      <c r="A396" s="30"/>
      <c r="B396" s="38" t="s">
        <v>390</v>
      </c>
      <c r="C396" s="39"/>
      <c r="D396" s="40">
        <v>0</v>
      </c>
      <c r="E396" s="41"/>
      <c r="F396" s="40"/>
      <c r="G396" s="42">
        <f t="shared" si="10"/>
        <v>0</v>
      </c>
      <c r="H396" s="43" t="str">
        <f t="shared" si="11"/>
        <v>AFUDC</v>
      </c>
      <c r="L396" s="16"/>
    </row>
    <row r="397" spans="1:12" s="43" customFormat="1" ht="25.5" x14ac:dyDescent="0.2">
      <c r="A397" s="30"/>
      <c r="B397" s="38" t="s">
        <v>391</v>
      </c>
      <c r="C397" s="39"/>
      <c r="D397" s="40">
        <v>0</v>
      </c>
      <c r="E397" s="41"/>
      <c r="F397" s="40"/>
      <c r="G397" s="42">
        <f t="shared" si="10"/>
        <v>0</v>
      </c>
      <c r="H397" s="43" t="str">
        <f t="shared" si="11"/>
        <v>AFUDC</v>
      </c>
      <c r="L397" s="16"/>
    </row>
    <row r="398" spans="1:12" s="43" customFormat="1" ht="25.5" x14ac:dyDescent="0.2">
      <c r="A398" s="30"/>
      <c r="B398" s="38" t="s">
        <v>392</v>
      </c>
      <c r="C398" s="39"/>
      <c r="D398" s="40">
        <v>0</v>
      </c>
      <c r="E398" s="41"/>
      <c r="F398" s="40"/>
      <c r="G398" s="42">
        <f t="shared" si="10"/>
        <v>0</v>
      </c>
      <c r="H398" s="43" t="str">
        <f t="shared" si="11"/>
        <v>AFUDC</v>
      </c>
      <c r="L398" s="16"/>
    </row>
    <row r="399" spans="1:12" s="43" customFormat="1" ht="12.75" x14ac:dyDescent="0.2">
      <c r="A399" s="30"/>
      <c r="B399" s="38" t="s">
        <v>393</v>
      </c>
      <c r="C399" s="39"/>
      <c r="D399" s="40">
        <v>0</v>
      </c>
      <c r="E399" s="41"/>
      <c r="F399" s="40"/>
      <c r="G399" s="42">
        <f t="shared" si="10"/>
        <v>0</v>
      </c>
      <c r="H399" s="43" t="str">
        <f t="shared" si="11"/>
        <v>AFUDC</v>
      </c>
      <c r="L399" s="16"/>
    </row>
    <row r="400" spans="1:12" s="43" customFormat="1" ht="25.5" x14ac:dyDescent="0.2">
      <c r="A400" s="30"/>
      <c r="B400" s="38" t="s">
        <v>394</v>
      </c>
      <c r="C400" s="39"/>
      <c r="D400" s="40">
        <v>0</v>
      </c>
      <c r="E400" s="41"/>
      <c r="F400" s="40"/>
      <c r="G400" s="42">
        <f t="shared" si="10"/>
        <v>0</v>
      </c>
      <c r="H400" s="43" t="str">
        <f t="shared" si="11"/>
        <v>AFUDC</v>
      </c>
      <c r="L400" s="16"/>
    </row>
    <row r="401" spans="1:12" s="43" customFormat="1" ht="25.5" x14ac:dyDescent="0.2">
      <c r="A401" s="30"/>
      <c r="B401" s="38" t="s">
        <v>395</v>
      </c>
      <c r="C401" s="39"/>
      <c r="D401" s="40">
        <v>0</v>
      </c>
      <c r="E401" s="41"/>
      <c r="F401" s="40"/>
      <c r="G401" s="42">
        <f t="shared" si="10"/>
        <v>0</v>
      </c>
      <c r="H401" s="43" t="str">
        <f t="shared" si="11"/>
        <v>AFUDC</v>
      </c>
      <c r="L401" s="16"/>
    </row>
    <row r="402" spans="1:12" s="43" customFormat="1" ht="25.5" x14ac:dyDescent="0.2">
      <c r="A402" s="30"/>
      <c r="B402" s="38" t="s">
        <v>396</v>
      </c>
      <c r="C402" s="39"/>
      <c r="D402" s="40">
        <v>0</v>
      </c>
      <c r="E402" s="41"/>
      <c r="F402" s="40"/>
      <c r="G402" s="42">
        <f t="shared" si="10"/>
        <v>0</v>
      </c>
      <c r="H402" s="43" t="str">
        <f t="shared" si="11"/>
        <v>AFUDC</v>
      </c>
      <c r="L402" s="16"/>
    </row>
    <row r="403" spans="1:12" s="43" customFormat="1" ht="25.5" x14ac:dyDescent="0.2">
      <c r="A403" s="30"/>
      <c r="B403" s="38" t="s">
        <v>397</v>
      </c>
      <c r="C403" s="39"/>
      <c r="D403" s="40">
        <v>0</v>
      </c>
      <c r="E403" s="41"/>
      <c r="F403" s="40"/>
      <c r="G403" s="42">
        <f t="shared" si="10"/>
        <v>0</v>
      </c>
      <c r="H403" s="43" t="str">
        <f t="shared" si="11"/>
        <v>AFUDC</v>
      </c>
      <c r="L403" s="16"/>
    </row>
    <row r="404" spans="1:12" s="43" customFormat="1" ht="25.5" x14ac:dyDescent="0.2">
      <c r="A404" s="30"/>
      <c r="B404" s="38" t="s">
        <v>398</v>
      </c>
      <c r="C404" s="39"/>
      <c r="D404" s="40">
        <v>0</v>
      </c>
      <c r="E404" s="41"/>
      <c r="F404" s="40"/>
      <c r="G404" s="42">
        <f t="shared" si="10"/>
        <v>0</v>
      </c>
      <c r="H404" s="43" t="str">
        <f t="shared" si="11"/>
        <v>AFUDC</v>
      </c>
      <c r="L404" s="16"/>
    </row>
    <row r="405" spans="1:12" s="43" customFormat="1" ht="12.75" x14ac:dyDescent="0.2">
      <c r="A405" s="30"/>
      <c r="B405" s="38" t="s">
        <v>399</v>
      </c>
      <c r="C405" s="39"/>
      <c r="D405" s="40">
        <v>0</v>
      </c>
      <c r="E405" s="41"/>
      <c r="F405" s="40"/>
      <c r="G405" s="42">
        <f t="shared" si="10"/>
        <v>0</v>
      </c>
      <c r="H405" s="43" t="str">
        <f t="shared" si="11"/>
        <v>AFUDC</v>
      </c>
      <c r="L405" s="16"/>
    </row>
    <row r="406" spans="1:12" s="43" customFormat="1" ht="25.5" x14ac:dyDescent="0.2">
      <c r="A406" s="30"/>
      <c r="B406" s="38" t="s">
        <v>400</v>
      </c>
      <c r="C406" s="39"/>
      <c r="D406" s="40">
        <v>0</v>
      </c>
      <c r="E406" s="41"/>
      <c r="F406" s="40"/>
      <c r="G406" s="42">
        <f t="shared" ref="G406:G422" si="12">+D406+E406+F406</f>
        <v>0</v>
      </c>
      <c r="H406" s="43" t="str">
        <f t="shared" ref="H406:H408" si="13">LEFT(B406,FIND("-",B406)-2)</f>
        <v>AFUDC</v>
      </c>
      <c r="L406" s="16"/>
    </row>
    <row r="407" spans="1:12" s="43" customFormat="1" ht="25.5" x14ac:dyDescent="0.2">
      <c r="A407" s="30"/>
      <c r="B407" s="38" t="s">
        <v>401</v>
      </c>
      <c r="C407" s="39"/>
      <c r="D407" s="40">
        <v>0</v>
      </c>
      <c r="E407" s="41"/>
      <c r="F407" s="40"/>
      <c r="G407" s="42">
        <f t="shared" si="12"/>
        <v>0</v>
      </c>
      <c r="H407" s="43" t="str">
        <f t="shared" si="13"/>
        <v>AFUDC</v>
      </c>
      <c r="L407" s="16"/>
    </row>
    <row r="408" spans="1:12" s="43" customFormat="1" ht="25.5" x14ac:dyDescent="0.2">
      <c r="A408" s="30"/>
      <c r="B408" s="38" t="s">
        <v>402</v>
      </c>
      <c r="C408" s="39"/>
      <c r="D408" s="40">
        <v>0</v>
      </c>
      <c r="E408" s="41"/>
      <c r="F408" s="40"/>
      <c r="G408" s="42">
        <f t="shared" si="12"/>
        <v>0</v>
      </c>
      <c r="H408" s="43" t="str">
        <f t="shared" si="13"/>
        <v>AFUDC</v>
      </c>
      <c r="L408" s="16"/>
    </row>
    <row r="409" spans="1:12" s="43" customFormat="1" ht="27.75" customHeight="1" x14ac:dyDescent="0.2">
      <c r="A409" s="30"/>
      <c r="B409" s="38" t="s">
        <v>537</v>
      </c>
      <c r="C409" s="39"/>
      <c r="D409" s="45">
        <v>-258.36990965751124</v>
      </c>
      <c r="E409" s="41"/>
      <c r="F409" s="40"/>
      <c r="G409" s="42">
        <f t="shared" si="12"/>
        <v>-258.36990965751124</v>
      </c>
      <c r="H409" s="43" t="s">
        <v>403</v>
      </c>
      <c r="L409" s="16"/>
    </row>
    <row r="410" spans="1:12" s="43" customFormat="1" ht="25.5" x14ac:dyDescent="0.2">
      <c r="A410" s="30"/>
      <c r="B410" s="38" t="s">
        <v>538</v>
      </c>
      <c r="C410" s="39"/>
      <c r="D410" s="45">
        <v>5359512.0895245615</v>
      </c>
      <c r="E410" s="41"/>
      <c r="F410" s="40"/>
      <c r="G410" s="42">
        <f t="shared" si="12"/>
        <v>5359512.0895245615</v>
      </c>
      <c r="H410" s="43" t="s">
        <v>403</v>
      </c>
      <c r="L410" s="16"/>
    </row>
    <row r="411" spans="1:12" s="43" customFormat="1" ht="25.5" x14ac:dyDescent="0.2">
      <c r="A411" s="30"/>
      <c r="B411" s="38" t="s">
        <v>539</v>
      </c>
      <c r="C411" s="39"/>
      <c r="D411" s="45">
        <v>3681.2763176762601</v>
      </c>
      <c r="E411" s="41"/>
      <c r="F411" s="40"/>
      <c r="G411" s="42">
        <f t="shared" si="12"/>
        <v>3681.2763176762601</v>
      </c>
      <c r="H411" s="43" t="s">
        <v>403</v>
      </c>
      <c r="L411" s="16"/>
    </row>
    <row r="412" spans="1:12" s="43" customFormat="1" ht="25.5" x14ac:dyDescent="0.2">
      <c r="A412" s="30"/>
      <c r="B412" s="38" t="s">
        <v>540</v>
      </c>
      <c r="C412" s="39"/>
      <c r="D412" s="45">
        <v>5890854.4946154049</v>
      </c>
      <c r="E412" s="41"/>
      <c r="F412" s="40"/>
      <c r="G412" s="42">
        <f t="shared" si="12"/>
        <v>5890854.4946154049</v>
      </c>
      <c r="H412" s="43" t="s">
        <v>403</v>
      </c>
      <c r="L412" s="16"/>
    </row>
    <row r="413" spans="1:12" s="43" customFormat="1" ht="38.25" x14ac:dyDescent="0.2">
      <c r="A413" s="30"/>
      <c r="B413" s="38" t="s">
        <v>541</v>
      </c>
      <c r="C413" s="39"/>
      <c r="D413" s="45">
        <v>129706.00385080003</v>
      </c>
      <c r="E413" s="41"/>
      <c r="F413" s="40"/>
      <c r="G413" s="42">
        <f t="shared" si="12"/>
        <v>129706.00385080003</v>
      </c>
      <c r="H413" s="43" t="s">
        <v>403</v>
      </c>
      <c r="L413" s="16"/>
    </row>
    <row r="414" spans="1:12" s="43" customFormat="1" ht="25.5" x14ac:dyDescent="0.2">
      <c r="A414" s="30"/>
      <c r="B414" s="38" t="s">
        <v>542</v>
      </c>
      <c r="C414" s="39"/>
      <c r="D414" s="45">
        <v>-204855.424</v>
      </c>
      <c r="E414" s="41"/>
      <c r="F414" s="40"/>
      <c r="G414" s="42">
        <f t="shared" si="12"/>
        <v>-204855.424</v>
      </c>
      <c r="H414" s="43" t="s">
        <v>403</v>
      </c>
      <c r="L414" s="16"/>
    </row>
    <row r="415" spans="1:12" s="43" customFormat="1" ht="25.5" x14ac:dyDescent="0.2">
      <c r="A415" s="30"/>
      <c r="B415" s="38" t="s">
        <v>543</v>
      </c>
      <c r="C415" s="39"/>
      <c r="D415" s="45">
        <v>-4191747.6453525727</v>
      </c>
      <c r="E415" s="41"/>
      <c r="F415" s="40"/>
      <c r="G415" s="42">
        <f t="shared" si="12"/>
        <v>-4191747.6453525727</v>
      </c>
      <c r="H415" s="43" t="s">
        <v>403</v>
      </c>
      <c r="L415" s="16"/>
    </row>
    <row r="416" spans="1:12" s="43" customFormat="1" ht="25.5" x14ac:dyDescent="0.2">
      <c r="A416" s="30"/>
      <c r="B416" s="38" t="s">
        <v>544</v>
      </c>
      <c r="C416" s="39"/>
      <c r="D416" s="45">
        <v>-3319662.7470665253</v>
      </c>
      <c r="E416" s="41"/>
      <c r="F416" s="40"/>
      <c r="G416" s="42">
        <f t="shared" si="12"/>
        <v>-3319662.7470665253</v>
      </c>
      <c r="H416" s="43" t="s">
        <v>403</v>
      </c>
      <c r="L416" s="16"/>
    </row>
    <row r="417" spans="1:13" s="43" customFormat="1" ht="38.25" x14ac:dyDescent="0.2">
      <c r="A417" s="30"/>
      <c r="B417" s="38" t="s">
        <v>545</v>
      </c>
      <c r="C417" s="39"/>
      <c r="D417" s="45">
        <v>1887643.3095825445</v>
      </c>
      <c r="E417" s="41"/>
      <c r="F417" s="40"/>
      <c r="G417" s="42">
        <f t="shared" si="12"/>
        <v>1887643.3095825445</v>
      </c>
      <c r="H417" s="43" t="s">
        <v>403</v>
      </c>
      <c r="L417" s="16"/>
    </row>
    <row r="418" spans="1:13" s="43" customFormat="1" ht="25.5" x14ac:dyDescent="0.2">
      <c r="A418" s="30"/>
      <c r="B418" s="38" t="s">
        <v>546</v>
      </c>
      <c r="C418" s="39"/>
      <c r="D418" s="45">
        <v>187060.10978754857</v>
      </c>
      <c r="E418" s="41"/>
      <c r="F418" s="40"/>
      <c r="G418" s="42">
        <f t="shared" si="12"/>
        <v>187060.10978754857</v>
      </c>
      <c r="H418" s="43" t="s">
        <v>403</v>
      </c>
      <c r="L418" s="16"/>
    </row>
    <row r="419" spans="1:13" s="43" customFormat="1" ht="25.5" x14ac:dyDescent="0.2">
      <c r="A419" s="30"/>
      <c r="B419" s="38" t="s">
        <v>547</v>
      </c>
      <c r="C419" s="39"/>
      <c r="D419" s="45">
        <v>-901361.47971528792</v>
      </c>
      <c r="E419" s="41"/>
      <c r="F419" s="40"/>
      <c r="G419" s="42">
        <f t="shared" si="12"/>
        <v>-901361.47971528792</v>
      </c>
      <c r="H419" s="43" t="s">
        <v>403</v>
      </c>
      <c r="L419" s="16"/>
    </row>
    <row r="420" spans="1:13" s="43" customFormat="1" ht="25.5" x14ac:dyDescent="0.2">
      <c r="A420" s="30"/>
      <c r="B420" s="38" t="s">
        <v>548</v>
      </c>
      <c r="C420" s="39"/>
      <c r="D420" s="45">
        <v>374.93046405000018</v>
      </c>
      <c r="E420" s="41"/>
      <c r="F420" s="40"/>
      <c r="G420" s="42">
        <f t="shared" si="12"/>
        <v>374.93046405000018</v>
      </c>
      <c r="H420" s="43" t="s">
        <v>403</v>
      </c>
      <c r="L420" s="16"/>
    </row>
    <row r="421" spans="1:13" s="43" customFormat="1" ht="25.5" x14ac:dyDescent="0.2">
      <c r="A421" s="30"/>
      <c r="B421" s="38" t="s">
        <v>549</v>
      </c>
      <c r="C421" s="39"/>
      <c r="D421" s="45">
        <v>-669.90468816606221</v>
      </c>
      <c r="E421" s="41"/>
      <c r="F421" s="40"/>
      <c r="G421" s="42">
        <f t="shared" si="12"/>
        <v>-669.90468816606221</v>
      </c>
      <c r="H421" s="43" t="s">
        <v>403</v>
      </c>
      <c r="L421" s="16"/>
    </row>
    <row r="422" spans="1:13" s="43" customFormat="1" ht="38.25" x14ac:dyDescent="0.2">
      <c r="A422" s="30"/>
      <c r="B422" s="38" t="s">
        <v>550</v>
      </c>
      <c r="C422" s="39"/>
      <c r="D422" s="45">
        <v>-3924995.4898132002</v>
      </c>
      <c r="E422" s="41"/>
      <c r="F422" s="40"/>
      <c r="G422" s="42">
        <f t="shared" si="12"/>
        <v>-3924995.4898132002</v>
      </c>
      <c r="H422" s="43" t="s">
        <v>403</v>
      </c>
      <c r="L422" s="16"/>
    </row>
    <row r="423" spans="1:13" ht="12" thickBot="1" x14ac:dyDescent="0.25">
      <c r="A423" s="47"/>
      <c r="D423" s="48"/>
      <c r="E423" s="49"/>
      <c r="F423" s="50"/>
      <c r="G423" s="51"/>
      <c r="L423" s="2"/>
      <c r="M423" s="1"/>
    </row>
    <row r="424" spans="1:13" s="52" customFormat="1" ht="13.5" thickBot="1" x14ac:dyDescent="0.25">
      <c r="B424" s="13"/>
      <c r="C424" s="53"/>
      <c r="D424" s="54"/>
      <c r="E424" s="55"/>
      <c r="F424" s="56">
        <f>SUM(F19:F408)</f>
        <v>0</v>
      </c>
      <c r="G424" s="57"/>
      <c r="M424" s="58"/>
    </row>
    <row r="425" spans="1:13" s="52" customFormat="1" ht="13.5" thickBot="1" x14ac:dyDescent="0.25">
      <c r="B425" s="13"/>
      <c r="C425" s="53"/>
      <c r="D425" s="59"/>
      <c r="E425" s="55"/>
      <c r="F425" s="55"/>
      <c r="G425" s="60"/>
      <c r="M425" s="58"/>
    </row>
    <row r="426" spans="1:13" s="52" customFormat="1" ht="13.5" thickBot="1" x14ac:dyDescent="0.25">
      <c r="B426" s="13"/>
      <c r="C426" s="53"/>
      <c r="D426" s="59"/>
      <c r="E426" s="55"/>
      <c r="F426" s="245" t="str">
        <f>IF(ROUND(F424,-1) = 0,"Reclassification Equals to Zero.  O.K. to Proceed.","Reclassification has not been done correctly as the total does not add to zero")</f>
        <v>Reclassification Equals to Zero.  O.K. to Proceed.</v>
      </c>
      <c r="G426" s="246"/>
      <c r="H426" s="61"/>
      <c r="M426" s="58"/>
    </row>
    <row r="428" spans="1:13" ht="25.5" x14ac:dyDescent="0.2">
      <c r="B428" s="62" t="s">
        <v>404</v>
      </c>
      <c r="D428" s="63" t="s">
        <v>405</v>
      </c>
      <c r="E428" s="63" t="s">
        <v>10</v>
      </c>
    </row>
    <row r="429" spans="1:13" ht="12.75" x14ac:dyDescent="0.2">
      <c r="B429" s="64" t="str">
        <f>H19</f>
        <v>Rate Base</v>
      </c>
      <c r="C429" s="65"/>
      <c r="D429" s="66">
        <f t="shared" ref="D429:D437" si="14">SUMIF($H$19:$H$422, B429, $D$19:$D$422)</f>
        <v>14592741199.408363</v>
      </c>
      <c r="E429" s="66">
        <f t="shared" ref="E429:E437" si="15">SUMIF($H$19:$H$422, B429, $G$19:$G$422)</f>
        <v>14592741199.408363</v>
      </c>
    </row>
    <row r="430" spans="1:13" ht="12.75" x14ac:dyDescent="0.2">
      <c r="B430" s="53" t="str">
        <f>H43</f>
        <v>Contributions and Grants</v>
      </c>
      <c r="C430" s="53"/>
      <c r="D430" s="67">
        <f t="shared" si="14"/>
        <v>0</v>
      </c>
      <c r="E430" s="67">
        <f t="shared" si="15"/>
        <v>0</v>
      </c>
    </row>
    <row r="431" spans="1:13" ht="15" x14ac:dyDescent="0.2">
      <c r="B431" s="64" t="str">
        <f>H44</f>
        <v>Accum. Amortization of Electric Utility Plant</v>
      </c>
      <c r="C431" s="65"/>
      <c r="D431" s="66">
        <f t="shared" si="14"/>
        <v>0</v>
      </c>
      <c r="E431" s="66">
        <f t="shared" si="15"/>
        <v>0</v>
      </c>
      <c r="F431" s="68"/>
    </row>
    <row r="432" spans="1:13" ht="15" x14ac:dyDescent="0.2">
      <c r="B432" s="53" t="str">
        <f>H45</f>
        <v>Accumulated Amortization of Electric Utility Plant</v>
      </c>
      <c r="C432" s="53"/>
      <c r="D432" s="67">
        <f t="shared" si="14"/>
        <v>0</v>
      </c>
      <c r="E432" s="67">
        <f t="shared" si="15"/>
        <v>0</v>
      </c>
      <c r="F432" s="68"/>
    </row>
    <row r="433" spans="2:6" ht="15" x14ac:dyDescent="0.2">
      <c r="B433" s="64" t="str">
        <f>H46</f>
        <v>External Revenues</v>
      </c>
      <c r="C433" s="65"/>
      <c r="D433" s="66">
        <f t="shared" si="14"/>
        <v>-40137522.584132425</v>
      </c>
      <c r="E433" s="66">
        <f t="shared" si="15"/>
        <v>-40137522.584132425</v>
      </c>
      <c r="F433" s="68"/>
    </row>
    <row r="434" spans="2:6" ht="15" x14ac:dyDescent="0.2">
      <c r="B434" s="69" t="str">
        <f>H70</f>
        <v>Export Revenue Credit</v>
      </c>
      <c r="C434" s="70"/>
      <c r="D434" s="67">
        <f t="shared" si="14"/>
        <v>0</v>
      </c>
      <c r="E434" s="67">
        <f t="shared" si="15"/>
        <v>0</v>
      </c>
      <c r="F434" s="68"/>
    </row>
    <row r="435" spans="2:6" ht="15" x14ac:dyDescent="0.2">
      <c r="B435" s="64" t="str">
        <f>H94</f>
        <v>Meter Services Provider Revenue</v>
      </c>
      <c r="C435" s="65"/>
      <c r="D435" s="66">
        <f t="shared" si="14"/>
        <v>-31600.000000000004</v>
      </c>
      <c r="E435" s="66">
        <f t="shared" si="15"/>
        <v>-31600.000000000004</v>
      </c>
      <c r="F435" s="68"/>
    </row>
    <row r="436" spans="2:6" ht="15" x14ac:dyDescent="0.2">
      <c r="B436" s="53" t="str">
        <f>H97</f>
        <v>LVSG Credit</v>
      </c>
      <c r="C436" s="53"/>
      <c r="D436" s="67">
        <f t="shared" si="14"/>
        <v>16464707.519632306</v>
      </c>
      <c r="E436" s="67">
        <f t="shared" si="15"/>
        <v>16464707.519632306</v>
      </c>
      <c r="F436" s="68"/>
    </row>
    <row r="437" spans="2:6" ht="15" x14ac:dyDescent="0.2">
      <c r="B437" s="64" t="str">
        <f>H121</f>
        <v>OM&amp;A</v>
      </c>
      <c r="C437" s="65"/>
      <c r="D437" s="66">
        <f t="shared" si="14"/>
        <v>356779033.52271283</v>
      </c>
      <c r="E437" s="66">
        <f t="shared" si="15"/>
        <v>356779033.52271283</v>
      </c>
      <c r="F437" s="71"/>
    </row>
    <row r="438" spans="2:6" ht="15" x14ac:dyDescent="0.2">
      <c r="B438" s="69" t="str">
        <f>H145</f>
        <v>Other Taxes (Grants in Lieu)</v>
      </c>
      <c r="C438" s="70"/>
      <c r="D438" s="67">
        <f>SUMIF($H$19:$H$422, B438, $D$19:$D$422)+SUMIF($H$19:$H$422,"Property Taxes (was Grants in Lieu)", $D$19:$D$422)</f>
        <v>71360555.049326763</v>
      </c>
      <c r="E438" s="67">
        <f>SUMIF($H$19:$H$422, B438, $G$19:$G$422)+SUMIF($H$19:$H$422,"Property Taxes (was Grants in Lieu)", $G$19:$G$422)</f>
        <v>71360555.049326763</v>
      </c>
      <c r="F438" s="71"/>
    </row>
    <row r="439" spans="2:6" ht="15" x14ac:dyDescent="0.2">
      <c r="B439" s="64" t="str">
        <f>H169</f>
        <v>Depreciation on fixed assets</v>
      </c>
      <c r="C439" s="65"/>
      <c r="D439" s="66">
        <f t="shared" ref="D439:D449" si="16">SUMIF($H$19:$H$422, B439, $D$19:$D$422)</f>
        <v>481787181.82524687</v>
      </c>
      <c r="E439" s="66">
        <f t="shared" ref="E439:E449" si="17">SUMIF($H$19:$H$422, B439, $G$19:$G$422)</f>
        <v>481787181.82524687</v>
      </c>
      <c r="F439" s="71"/>
    </row>
    <row r="440" spans="2:6" ht="15" x14ac:dyDescent="0.2">
      <c r="B440" s="53" t="str">
        <f>H193</f>
        <v>Capitalized Depreciation</v>
      </c>
      <c r="C440" s="53"/>
      <c r="D440" s="67">
        <f t="shared" si="16"/>
        <v>-14787874.561129969</v>
      </c>
      <c r="E440" s="67">
        <f t="shared" si="17"/>
        <v>-14787874.561129969</v>
      </c>
      <c r="F440" s="71"/>
    </row>
    <row r="441" spans="2:6" ht="15" x14ac:dyDescent="0.2">
      <c r="B441" s="64" t="str">
        <f>H217</f>
        <v>Asset Removal Costs</v>
      </c>
      <c r="C441" s="65"/>
      <c r="D441" s="66">
        <f t="shared" si="16"/>
        <v>61223602.475521244</v>
      </c>
      <c r="E441" s="66">
        <f t="shared" si="17"/>
        <v>61223602.475521244</v>
      </c>
      <c r="F441" s="71"/>
    </row>
    <row r="442" spans="2:6" ht="15" x14ac:dyDescent="0.2">
      <c r="B442" s="69" t="str">
        <f>H241</f>
        <v>OPEB amortization</v>
      </c>
      <c r="C442" s="70"/>
      <c r="D442" s="67">
        <f t="shared" si="16"/>
        <v>0</v>
      </c>
      <c r="E442" s="67">
        <f t="shared" si="17"/>
        <v>0</v>
      </c>
      <c r="F442" s="71"/>
    </row>
    <row r="443" spans="2:6" ht="15" x14ac:dyDescent="0.2">
      <c r="B443" s="64" t="str">
        <f>H265</f>
        <v>Other amortization</v>
      </c>
      <c r="C443" s="65"/>
      <c r="D443" s="66">
        <f t="shared" si="16"/>
        <v>0</v>
      </c>
      <c r="E443" s="66">
        <f t="shared" si="17"/>
        <v>0</v>
      </c>
      <c r="F443" s="71"/>
    </row>
    <row r="444" spans="2:6" ht="15" x14ac:dyDescent="0.2">
      <c r="B444" s="72" t="str">
        <f>H289</f>
        <v>Return on Debt</v>
      </c>
      <c r="C444" s="53"/>
      <c r="D444" s="67">
        <f t="shared" si="16"/>
        <v>339527934.44934052</v>
      </c>
      <c r="E444" s="67">
        <f t="shared" si="17"/>
        <v>339527934.44934052</v>
      </c>
      <c r="F444" s="71"/>
    </row>
    <row r="445" spans="2:6" ht="15" x14ac:dyDescent="0.2">
      <c r="B445" s="64" t="str">
        <f>H313</f>
        <v>Return on Equity</v>
      </c>
      <c r="C445" s="65"/>
      <c r="D445" s="66">
        <f t="shared" si="16"/>
        <v>486813846.41226339</v>
      </c>
      <c r="E445" s="66">
        <f t="shared" si="17"/>
        <v>486813846.41226339</v>
      </c>
      <c r="F445" s="71"/>
    </row>
    <row r="446" spans="2:6" ht="15" x14ac:dyDescent="0.2">
      <c r="B446" s="72" t="str">
        <f>H337</f>
        <v>Income Tax</v>
      </c>
      <c r="C446" s="53"/>
      <c r="D446" s="67">
        <f t="shared" si="16"/>
        <v>40497558.205492973</v>
      </c>
      <c r="E446" s="67">
        <f t="shared" si="17"/>
        <v>40497558.205492973</v>
      </c>
      <c r="F446" s="71"/>
    </row>
    <row r="447" spans="2:6" ht="15" x14ac:dyDescent="0.2">
      <c r="B447" s="64" t="str">
        <f>H361</f>
        <v>Capital Tax</v>
      </c>
      <c r="C447" s="65"/>
      <c r="D447" s="66">
        <f t="shared" si="16"/>
        <v>0</v>
      </c>
      <c r="E447" s="66">
        <f t="shared" si="17"/>
        <v>0</v>
      </c>
      <c r="F447" s="68"/>
    </row>
    <row r="448" spans="2:6" ht="15" x14ac:dyDescent="0.2">
      <c r="B448" s="72" t="str">
        <f>H385</f>
        <v>AFUDC</v>
      </c>
      <c r="C448" s="53"/>
      <c r="D448" s="67">
        <f t="shared" si="16"/>
        <v>0</v>
      </c>
      <c r="E448" s="67">
        <f t="shared" si="17"/>
        <v>0</v>
      </c>
      <c r="F448" s="68"/>
    </row>
    <row r="449" spans="2:6" ht="15" x14ac:dyDescent="0.2">
      <c r="B449" s="64" t="s">
        <v>403</v>
      </c>
      <c r="C449" s="65"/>
      <c r="D449" s="66">
        <f t="shared" si="16"/>
        <v>915281.15359717607</v>
      </c>
      <c r="E449" s="66">
        <f t="shared" si="17"/>
        <v>915281.15359717607</v>
      </c>
      <c r="F449" s="68"/>
    </row>
    <row r="450" spans="2:6" ht="16.5" thickBot="1" x14ac:dyDescent="0.25">
      <c r="B450" s="73" t="s">
        <v>113</v>
      </c>
      <c r="C450" s="74"/>
      <c r="D450" s="75">
        <f>SUM(D429:D449)</f>
        <v>16393153902.876234</v>
      </c>
      <c r="E450" s="75">
        <f>SUM(E429:E449)</f>
        <v>16393153902.876234</v>
      </c>
      <c r="F450" s="68"/>
    </row>
    <row r="451" spans="2:6" ht="15.75" thickTop="1" x14ac:dyDescent="0.2">
      <c r="D451" s="68"/>
      <c r="E451" s="76"/>
      <c r="F451" s="68"/>
    </row>
    <row r="452" spans="2:6" ht="15" x14ac:dyDescent="0.2">
      <c r="F452" s="68"/>
    </row>
    <row r="453" spans="2:6" ht="15" x14ac:dyDescent="0.2">
      <c r="D453" s="68"/>
      <c r="E453" s="76"/>
      <c r="F453" s="68"/>
    </row>
    <row r="454" spans="2:6" ht="15" x14ac:dyDescent="0.2">
      <c r="D454" s="68"/>
      <c r="E454" s="76"/>
      <c r="F454" s="68"/>
    </row>
    <row r="455" spans="2:6" ht="15" x14ac:dyDescent="0.2">
      <c r="D455" s="68"/>
      <c r="E455" s="76"/>
      <c r="F455" s="68"/>
    </row>
    <row r="456" spans="2:6" ht="15" x14ac:dyDescent="0.2">
      <c r="D456" s="68"/>
      <c r="E456" s="76"/>
      <c r="F456" s="68"/>
    </row>
    <row r="457" spans="2:6" ht="15" x14ac:dyDescent="0.2">
      <c r="D457" s="68"/>
      <c r="E457" s="76"/>
      <c r="F457" s="68"/>
    </row>
    <row r="458" spans="2:6" ht="15" x14ac:dyDescent="0.2">
      <c r="D458" s="68"/>
      <c r="E458" s="76"/>
      <c r="F458" s="68"/>
    </row>
    <row r="459" spans="2:6" ht="15" x14ac:dyDescent="0.2">
      <c r="D459" s="68"/>
      <c r="E459" s="76"/>
      <c r="F459" s="68"/>
    </row>
    <row r="460" spans="2:6" ht="15" x14ac:dyDescent="0.2">
      <c r="D460" s="68"/>
      <c r="E460" s="76"/>
      <c r="F460" s="68"/>
    </row>
    <row r="461" spans="2:6" ht="15" x14ac:dyDescent="0.2">
      <c r="D461" s="68"/>
      <c r="E461" s="76"/>
      <c r="F461" s="68"/>
    </row>
    <row r="462" spans="2:6" ht="15" x14ac:dyDescent="0.2">
      <c r="D462" s="68"/>
      <c r="E462" s="76"/>
      <c r="F462" s="68"/>
    </row>
    <row r="463" spans="2:6" ht="15" x14ac:dyDescent="0.2">
      <c r="D463" s="68"/>
      <c r="E463" s="76"/>
      <c r="F463" s="68"/>
    </row>
    <row r="464" spans="2:6" ht="15" x14ac:dyDescent="0.2">
      <c r="D464" s="68"/>
      <c r="E464" s="76"/>
      <c r="F464" s="68"/>
    </row>
    <row r="465" spans="4:6" ht="15" x14ac:dyDescent="0.2">
      <c r="D465" s="68"/>
      <c r="E465" s="76"/>
      <c r="F465" s="68"/>
    </row>
    <row r="466" spans="4:6" ht="15" x14ac:dyDescent="0.2">
      <c r="D466" s="68"/>
      <c r="E466" s="76"/>
      <c r="F466" s="68"/>
    </row>
    <row r="467" spans="4:6" ht="15" x14ac:dyDescent="0.2">
      <c r="D467" s="68"/>
      <c r="E467" s="76"/>
      <c r="F467" s="68"/>
    </row>
    <row r="468" spans="4:6" ht="15" x14ac:dyDescent="0.2">
      <c r="D468" s="68"/>
      <c r="E468" s="76"/>
      <c r="F468" s="68"/>
    </row>
    <row r="469" spans="4:6" ht="15" x14ac:dyDescent="0.2">
      <c r="D469" s="68"/>
      <c r="E469" s="76"/>
      <c r="F469" s="68"/>
    </row>
    <row r="470" spans="4:6" ht="15" x14ac:dyDescent="0.2">
      <c r="D470" s="68"/>
      <c r="E470" s="76"/>
      <c r="F470" s="68"/>
    </row>
    <row r="471" spans="4:6" ht="15" x14ac:dyDescent="0.2">
      <c r="D471" s="68"/>
      <c r="E471" s="76"/>
      <c r="F471" s="68"/>
    </row>
    <row r="472" spans="4:6" ht="15" x14ac:dyDescent="0.2">
      <c r="D472" s="68"/>
      <c r="E472" s="76"/>
      <c r="F472" s="68"/>
    </row>
    <row r="473" spans="4:6" ht="15" x14ac:dyDescent="0.2">
      <c r="D473" s="68"/>
      <c r="E473" s="76"/>
      <c r="F473" s="68"/>
    </row>
    <row r="474" spans="4:6" ht="15" x14ac:dyDescent="0.2">
      <c r="D474" s="68"/>
      <c r="E474" s="76"/>
      <c r="F474" s="68"/>
    </row>
    <row r="475" spans="4:6" ht="15" x14ac:dyDescent="0.2">
      <c r="D475" s="68"/>
      <c r="E475" s="76"/>
      <c r="F475" s="68"/>
    </row>
    <row r="476" spans="4:6" ht="15" x14ac:dyDescent="0.2">
      <c r="D476" s="68"/>
      <c r="E476" s="76"/>
      <c r="F476" s="68"/>
    </row>
    <row r="477" spans="4:6" ht="15" x14ac:dyDescent="0.2">
      <c r="D477" s="68"/>
      <c r="E477" s="76"/>
      <c r="F477" s="68"/>
    </row>
    <row r="478" spans="4:6" ht="15" x14ac:dyDescent="0.2">
      <c r="D478" s="68"/>
      <c r="E478" s="76"/>
      <c r="F478" s="68"/>
    </row>
    <row r="479" spans="4:6" ht="15" x14ac:dyDescent="0.2">
      <c r="D479" s="68"/>
      <c r="E479" s="76"/>
      <c r="F479" s="68"/>
    </row>
    <row r="480" spans="4:6" ht="15" x14ac:dyDescent="0.2">
      <c r="D480" s="68"/>
      <c r="E480" s="76"/>
      <c r="F480" s="68"/>
    </row>
    <row r="481" spans="4:6" ht="15" x14ac:dyDescent="0.2">
      <c r="D481" s="68"/>
      <c r="E481" s="76"/>
      <c r="F481" s="68"/>
    </row>
    <row r="482" spans="4:6" ht="15" x14ac:dyDescent="0.2">
      <c r="D482" s="68"/>
      <c r="E482" s="76"/>
      <c r="F482" s="68"/>
    </row>
    <row r="483" spans="4:6" ht="15" x14ac:dyDescent="0.2">
      <c r="D483" s="68"/>
      <c r="E483" s="76"/>
      <c r="F483" s="68"/>
    </row>
    <row r="484" spans="4:6" ht="15" x14ac:dyDescent="0.2">
      <c r="D484" s="68"/>
      <c r="E484" s="76"/>
      <c r="F484" s="68"/>
    </row>
    <row r="485" spans="4:6" ht="15" x14ac:dyDescent="0.2">
      <c r="D485" s="68"/>
      <c r="E485" s="76"/>
      <c r="F485" s="68"/>
    </row>
    <row r="486" spans="4:6" ht="15" x14ac:dyDescent="0.2">
      <c r="D486" s="68"/>
      <c r="E486" s="76"/>
      <c r="F486" s="68"/>
    </row>
    <row r="487" spans="4:6" ht="15" x14ac:dyDescent="0.2">
      <c r="D487" s="68"/>
      <c r="E487" s="76"/>
      <c r="F487" s="68"/>
    </row>
    <row r="488" spans="4:6" ht="15" x14ac:dyDescent="0.2">
      <c r="D488" s="68"/>
      <c r="E488" s="76"/>
      <c r="F488" s="68"/>
    </row>
    <row r="489" spans="4:6" ht="15" x14ac:dyDescent="0.2">
      <c r="D489" s="68"/>
      <c r="E489" s="76"/>
      <c r="F489" s="68"/>
    </row>
    <row r="490" spans="4:6" ht="15" x14ac:dyDescent="0.2">
      <c r="D490" s="68"/>
      <c r="E490" s="76"/>
      <c r="F490" s="68"/>
    </row>
    <row r="491" spans="4:6" ht="15" x14ac:dyDescent="0.2">
      <c r="D491" s="68"/>
      <c r="E491" s="76"/>
      <c r="F491" s="68"/>
    </row>
    <row r="492" spans="4:6" ht="15" x14ac:dyDescent="0.2">
      <c r="D492" s="68"/>
      <c r="E492" s="76"/>
      <c r="F492" s="68"/>
    </row>
    <row r="493" spans="4:6" ht="15" x14ac:dyDescent="0.2">
      <c r="D493" s="68"/>
      <c r="E493" s="76"/>
      <c r="F493" s="68"/>
    </row>
    <row r="494" spans="4:6" ht="15" x14ac:dyDescent="0.2">
      <c r="D494" s="68"/>
      <c r="E494" s="76"/>
      <c r="F494" s="68"/>
    </row>
    <row r="495" spans="4:6" ht="15" x14ac:dyDescent="0.2">
      <c r="D495" s="68"/>
      <c r="E495" s="76"/>
      <c r="F495" s="68"/>
    </row>
    <row r="496" spans="4:6" ht="15" x14ac:dyDescent="0.2">
      <c r="D496" s="68"/>
      <c r="E496" s="76"/>
      <c r="F496" s="68"/>
    </row>
    <row r="497" spans="4:6" ht="15" x14ac:dyDescent="0.2">
      <c r="D497" s="68"/>
      <c r="E497" s="76"/>
      <c r="F497" s="68"/>
    </row>
    <row r="498" spans="4:6" ht="15" x14ac:dyDescent="0.2">
      <c r="D498" s="68"/>
      <c r="E498" s="76"/>
      <c r="F498" s="68"/>
    </row>
    <row r="499" spans="4:6" ht="15" x14ac:dyDescent="0.2">
      <c r="D499" s="68"/>
      <c r="E499" s="76"/>
      <c r="F499" s="68"/>
    </row>
    <row r="500" spans="4:6" ht="15" x14ac:dyDescent="0.2">
      <c r="D500" s="68"/>
      <c r="E500" s="76"/>
      <c r="F500" s="68"/>
    </row>
    <row r="501" spans="4:6" ht="15" x14ac:dyDescent="0.2">
      <c r="D501" s="68"/>
      <c r="E501" s="76"/>
      <c r="F501" s="68"/>
    </row>
    <row r="502" spans="4:6" ht="15" x14ac:dyDescent="0.2">
      <c r="D502" s="68"/>
      <c r="E502" s="76"/>
      <c r="F502" s="68"/>
    </row>
    <row r="503" spans="4:6" ht="15" x14ac:dyDescent="0.2">
      <c r="D503" s="68"/>
      <c r="E503" s="76"/>
      <c r="F503" s="68"/>
    </row>
    <row r="504" spans="4:6" ht="15" x14ac:dyDescent="0.2">
      <c r="D504" s="68"/>
      <c r="E504" s="76"/>
      <c r="F504" s="68"/>
    </row>
    <row r="505" spans="4:6" ht="15" x14ac:dyDescent="0.2">
      <c r="D505" s="68"/>
      <c r="E505" s="76"/>
      <c r="F505" s="68"/>
    </row>
    <row r="506" spans="4:6" ht="15" x14ac:dyDescent="0.2">
      <c r="D506" s="68"/>
      <c r="E506" s="76"/>
      <c r="F506" s="68"/>
    </row>
    <row r="507" spans="4:6" ht="15" x14ac:dyDescent="0.2">
      <c r="D507" s="68"/>
      <c r="E507" s="76"/>
      <c r="F507" s="68"/>
    </row>
    <row r="508" spans="4:6" ht="15" x14ac:dyDescent="0.2">
      <c r="D508" s="68"/>
      <c r="E508" s="76"/>
      <c r="F508" s="68"/>
    </row>
    <row r="509" spans="4:6" ht="15" x14ac:dyDescent="0.2">
      <c r="D509" s="68"/>
      <c r="E509" s="76"/>
      <c r="F509" s="68"/>
    </row>
    <row r="510" spans="4:6" ht="15" x14ac:dyDescent="0.2">
      <c r="D510" s="68"/>
      <c r="E510" s="76"/>
      <c r="F510" s="68"/>
    </row>
    <row r="511" spans="4:6" ht="15" x14ac:dyDescent="0.2">
      <c r="D511" s="68"/>
      <c r="E511" s="76"/>
      <c r="F511" s="68"/>
    </row>
    <row r="512" spans="4:6" ht="15" x14ac:dyDescent="0.2">
      <c r="D512" s="68"/>
      <c r="E512" s="76"/>
      <c r="F512" s="68"/>
    </row>
    <row r="513" spans="4:6" ht="15" x14ac:dyDescent="0.2">
      <c r="D513" s="68"/>
      <c r="E513" s="76"/>
      <c r="F513" s="68"/>
    </row>
    <row r="514" spans="4:6" ht="15" x14ac:dyDescent="0.2">
      <c r="D514" s="68"/>
      <c r="E514" s="76"/>
      <c r="F514" s="68"/>
    </row>
    <row r="515" spans="4:6" ht="15" x14ac:dyDescent="0.2">
      <c r="D515" s="68"/>
      <c r="E515" s="76"/>
      <c r="F515" s="68"/>
    </row>
    <row r="516" spans="4:6" ht="15" x14ac:dyDescent="0.2">
      <c r="D516" s="68"/>
      <c r="E516" s="76"/>
      <c r="F516" s="68"/>
    </row>
    <row r="517" spans="4:6" ht="15" x14ac:dyDescent="0.2">
      <c r="D517" s="68"/>
      <c r="E517" s="76"/>
      <c r="F517" s="68"/>
    </row>
    <row r="518" spans="4:6" ht="15" x14ac:dyDescent="0.2">
      <c r="D518" s="68"/>
      <c r="E518" s="76"/>
      <c r="F518" s="68"/>
    </row>
    <row r="519" spans="4:6" ht="15" x14ac:dyDescent="0.2">
      <c r="D519" s="68"/>
      <c r="E519" s="76"/>
      <c r="F519" s="68"/>
    </row>
    <row r="520" spans="4:6" ht="15" x14ac:dyDescent="0.2">
      <c r="D520" s="68"/>
      <c r="E520" s="76"/>
      <c r="F520" s="68"/>
    </row>
    <row r="521" spans="4:6" ht="15" x14ac:dyDescent="0.2">
      <c r="D521" s="68"/>
      <c r="E521" s="76"/>
      <c r="F521" s="68"/>
    </row>
    <row r="522" spans="4:6" ht="15" x14ac:dyDescent="0.2">
      <c r="D522" s="68"/>
      <c r="E522" s="76"/>
      <c r="F522" s="68"/>
    </row>
    <row r="523" spans="4:6" ht="15" x14ac:dyDescent="0.2">
      <c r="D523" s="68"/>
      <c r="E523" s="76"/>
      <c r="F523" s="68"/>
    </row>
    <row r="524" spans="4:6" ht="15" x14ac:dyDescent="0.2">
      <c r="D524" s="68"/>
      <c r="E524" s="76"/>
      <c r="F524" s="68"/>
    </row>
    <row r="525" spans="4:6" ht="15" x14ac:dyDescent="0.2">
      <c r="D525" s="68"/>
      <c r="E525" s="76"/>
      <c r="F525" s="68"/>
    </row>
    <row r="526" spans="4:6" ht="15" x14ac:dyDescent="0.2">
      <c r="D526" s="68"/>
      <c r="E526" s="76"/>
      <c r="F526" s="68"/>
    </row>
    <row r="527" spans="4:6" ht="15" x14ac:dyDescent="0.2">
      <c r="D527" s="68"/>
      <c r="E527" s="76"/>
      <c r="F527" s="68"/>
    </row>
    <row r="528" spans="4:6" ht="15" x14ac:dyDescent="0.2">
      <c r="D528" s="68"/>
      <c r="E528" s="76"/>
      <c r="F528" s="68"/>
    </row>
    <row r="529" spans="4:6" ht="15" x14ac:dyDescent="0.2">
      <c r="D529" s="68"/>
      <c r="E529" s="76"/>
      <c r="F529" s="68"/>
    </row>
    <row r="530" spans="4:6" ht="15" x14ac:dyDescent="0.2">
      <c r="D530" s="68"/>
      <c r="E530" s="76"/>
      <c r="F530" s="68"/>
    </row>
    <row r="531" spans="4:6" ht="15" x14ac:dyDescent="0.2">
      <c r="D531" s="68"/>
      <c r="E531" s="76"/>
      <c r="F531" s="68"/>
    </row>
    <row r="532" spans="4:6" ht="15" x14ac:dyDescent="0.2">
      <c r="D532" s="68"/>
      <c r="E532" s="76"/>
      <c r="F532" s="68"/>
    </row>
    <row r="533" spans="4:6" ht="15" x14ac:dyDescent="0.2">
      <c r="D533" s="68"/>
      <c r="E533" s="76"/>
      <c r="F533" s="68"/>
    </row>
    <row r="534" spans="4:6" ht="15" x14ac:dyDescent="0.2">
      <c r="D534" s="68"/>
      <c r="E534" s="76"/>
      <c r="F534" s="68"/>
    </row>
    <row r="535" spans="4:6" ht="15" x14ac:dyDescent="0.2">
      <c r="D535" s="68"/>
      <c r="E535" s="76"/>
      <c r="F535" s="68"/>
    </row>
    <row r="536" spans="4:6" ht="15" x14ac:dyDescent="0.2">
      <c r="D536" s="68"/>
      <c r="E536" s="76"/>
      <c r="F536" s="68"/>
    </row>
    <row r="537" spans="4:6" ht="15" x14ac:dyDescent="0.2">
      <c r="D537" s="68"/>
      <c r="E537" s="76"/>
      <c r="F537" s="68"/>
    </row>
    <row r="538" spans="4:6" ht="15" x14ac:dyDescent="0.2">
      <c r="D538" s="68"/>
      <c r="E538" s="76"/>
      <c r="F538" s="68"/>
    </row>
    <row r="539" spans="4:6" ht="15" x14ac:dyDescent="0.2">
      <c r="D539" s="68"/>
      <c r="E539" s="76"/>
      <c r="F539" s="68"/>
    </row>
    <row r="540" spans="4:6" ht="15" x14ac:dyDescent="0.2">
      <c r="D540" s="68"/>
      <c r="E540" s="76"/>
      <c r="F540" s="68"/>
    </row>
    <row r="541" spans="4:6" ht="15" x14ac:dyDescent="0.2">
      <c r="D541" s="68"/>
      <c r="E541" s="76"/>
      <c r="F541" s="68"/>
    </row>
    <row r="542" spans="4:6" ht="15" x14ac:dyDescent="0.2">
      <c r="D542" s="68"/>
      <c r="E542" s="76"/>
      <c r="F542" s="68"/>
    </row>
    <row r="543" spans="4:6" ht="15" x14ac:dyDescent="0.2">
      <c r="D543" s="68"/>
      <c r="E543" s="76"/>
      <c r="F543" s="68"/>
    </row>
    <row r="544" spans="4:6" ht="15" x14ac:dyDescent="0.2">
      <c r="D544" s="68"/>
      <c r="E544" s="76"/>
      <c r="F544" s="68"/>
    </row>
    <row r="545" spans="4:6" ht="15" x14ac:dyDescent="0.2">
      <c r="D545" s="68"/>
      <c r="E545" s="76"/>
      <c r="F545" s="68"/>
    </row>
    <row r="546" spans="4:6" ht="15" x14ac:dyDescent="0.2">
      <c r="D546" s="68"/>
      <c r="E546" s="76"/>
      <c r="F546" s="68"/>
    </row>
    <row r="547" spans="4:6" ht="15" x14ac:dyDescent="0.2">
      <c r="D547" s="68"/>
      <c r="E547" s="76"/>
      <c r="F547" s="68"/>
    </row>
    <row r="548" spans="4:6" ht="15" x14ac:dyDescent="0.2">
      <c r="D548" s="68"/>
      <c r="E548" s="76"/>
      <c r="F548" s="68"/>
    </row>
    <row r="549" spans="4:6" ht="15" x14ac:dyDescent="0.2">
      <c r="D549" s="68"/>
      <c r="E549" s="76"/>
      <c r="F549" s="68"/>
    </row>
    <row r="550" spans="4:6" ht="15" x14ac:dyDescent="0.2">
      <c r="D550" s="68"/>
      <c r="E550" s="76"/>
      <c r="F550" s="68"/>
    </row>
    <row r="551" spans="4:6" ht="15" x14ac:dyDescent="0.2">
      <c r="D551" s="68"/>
      <c r="E551" s="76"/>
      <c r="F551" s="68"/>
    </row>
    <row r="552" spans="4:6" ht="15" x14ac:dyDescent="0.2">
      <c r="D552" s="68"/>
      <c r="E552" s="76"/>
      <c r="F552" s="68"/>
    </row>
    <row r="553" spans="4:6" ht="15" x14ac:dyDescent="0.2">
      <c r="D553" s="68"/>
      <c r="E553" s="76"/>
      <c r="F553" s="68"/>
    </row>
    <row r="554" spans="4:6" ht="15" x14ac:dyDescent="0.2">
      <c r="D554" s="68"/>
      <c r="E554" s="76"/>
      <c r="F554" s="68"/>
    </row>
    <row r="555" spans="4:6" ht="15" x14ac:dyDescent="0.2">
      <c r="D555" s="68"/>
      <c r="E555" s="76"/>
      <c r="F555" s="68"/>
    </row>
    <row r="556" spans="4:6" ht="15" x14ac:dyDescent="0.2">
      <c r="D556" s="68"/>
      <c r="E556" s="76"/>
      <c r="F556" s="68"/>
    </row>
    <row r="557" spans="4:6" ht="15" x14ac:dyDescent="0.2">
      <c r="D557" s="68"/>
      <c r="E557" s="76"/>
      <c r="F557" s="68"/>
    </row>
    <row r="558" spans="4:6" ht="15" x14ac:dyDescent="0.2">
      <c r="D558" s="68"/>
      <c r="E558" s="76"/>
      <c r="F558" s="68"/>
    </row>
    <row r="559" spans="4:6" ht="15" x14ac:dyDescent="0.2">
      <c r="D559" s="68"/>
      <c r="E559" s="76"/>
      <c r="F559" s="68"/>
    </row>
    <row r="560" spans="4:6" ht="15" x14ac:dyDescent="0.2">
      <c r="D560" s="68"/>
      <c r="E560" s="76"/>
      <c r="F560" s="68"/>
    </row>
    <row r="561" spans="4:6" ht="15" x14ac:dyDescent="0.2">
      <c r="D561" s="68"/>
      <c r="E561" s="76"/>
      <c r="F561" s="68"/>
    </row>
    <row r="562" spans="4:6" ht="15" x14ac:dyDescent="0.2">
      <c r="D562" s="68"/>
      <c r="E562" s="76"/>
      <c r="F562" s="68"/>
    </row>
    <row r="563" spans="4:6" ht="15" x14ac:dyDescent="0.2">
      <c r="D563" s="68"/>
      <c r="E563" s="76"/>
      <c r="F563" s="68"/>
    </row>
    <row r="564" spans="4:6" ht="15" x14ac:dyDescent="0.2">
      <c r="D564" s="68"/>
      <c r="E564" s="76"/>
      <c r="F564" s="68"/>
    </row>
    <row r="565" spans="4:6" ht="15" x14ac:dyDescent="0.2">
      <c r="D565" s="68"/>
      <c r="E565" s="76"/>
      <c r="F565" s="68"/>
    </row>
    <row r="566" spans="4:6" ht="15" x14ac:dyDescent="0.2">
      <c r="D566" s="68"/>
      <c r="E566" s="76"/>
      <c r="F566" s="68"/>
    </row>
    <row r="567" spans="4:6" ht="15" x14ac:dyDescent="0.2">
      <c r="D567" s="68"/>
      <c r="E567" s="76"/>
      <c r="F567" s="68"/>
    </row>
    <row r="568" spans="4:6" ht="15" x14ac:dyDescent="0.2">
      <c r="D568" s="68"/>
      <c r="E568" s="76"/>
      <c r="F568" s="68"/>
    </row>
    <row r="569" spans="4:6" ht="15" x14ac:dyDescent="0.2">
      <c r="D569" s="68"/>
      <c r="E569" s="76"/>
      <c r="F569" s="68"/>
    </row>
    <row r="570" spans="4:6" ht="15" x14ac:dyDescent="0.2">
      <c r="D570" s="68"/>
      <c r="E570" s="76"/>
      <c r="F570" s="68"/>
    </row>
    <row r="571" spans="4:6" ht="15" x14ac:dyDescent="0.2">
      <c r="D571" s="68"/>
      <c r="E571" s="76"/>
      <c r="F571" s="68"/>
    </row>
    <row r="572" spans="4:6" ht="15" x14ac:dyDescent="0.2">
      <c r="D572" s="68"/>
      <c r="E572" s="76"/>
      <c r="F572" s="68"/>
    </row>
    <row r="573" spans="4:6" ht="15" x14ac:dyDescent="0.2">
      <c r="D573" s="68"/>
      <c r="E573" s="76"/>
      <c r="F573" s="68"/>
    </row>
    <row r="574" spans="4:6" ht="15" x14ac:dyDescent="0.2">
      <c r="D574" s="68"/>
      <c r="E574" s="76"/>
      <c r="F574" s="68"/>
    </row>
    <row r="575" spans="4:6" ht="15" x14ac:dyDescent="0.2">
      <c r="D575" s="68"/>
      <c r="E575" s="76"/>
      <c r="F575" s="68"/>
    </row>
    <row r="576" spans="4:6" ht="15" x14ac:dyDescent="0.2">
      <c r="D576" s="68"/>
      <c r="E576" s="76"/>
      <c r="F576" s="68"/>
    </row>
    <row r="577" spans="4:6" ht="15" x14ac:dyDescent="0.2">
      <c r="D577" s="68"/>
      <c r="E577" s="76"/>
      <c r="F577" s="68"/>
    </row>
    <row r="578" spans="4:6" ht="15" x14ac:dyDescent="0.2">
      <c r="D578" s="68"/>
      <c r="E578" s="76"/>
      <c r="F578" s="68"/>
    </row>
    <row r="579" spans="4:6" ht="15" x14ac:dyDescent="0.2">
      <c r="D579" s="68"/>
      <c r="E579" s="76"/>
      <c r="F579" s="68"/>
    </row>
    <row r="580" spans="4:6" ht="15" x14ac:dyDescent="0.2">
      <c r="D580" s="68"/>
      <c r="E580" s="76"/>
      <c r="F580" s="68"/>
    </row>
    <row r="581" spans="4:6" ht="15" x14ac:dyDescent="0.2">
      <c r="D581" s="68"/>
      <c r="E581" s="76"/>
      <c r="F581" s="68"/>
    </row>
    <row r="582" spans="4:6" ht="15" x14ac:dyDescent="0.2">
      <c r="D582" s="68"/>
      <c r="E582" s="76"/>
      <c r="F582" s="68"/>
    </row>
    <row r="583" spans="4:6" ht="15" x14ac:dyDescent="0.2">
      <c r="D583" s="68"/>
      <c r="E583" s="76"/>
      <c r="F583" s="68"/>
    </row>
    <row r="584" spans="4:6" ht="15" x14ac:dyDescent="0.2">
      <c r="D584" s="68"/>
      <c r="E584" s="76"/>
      <c r="F584" s="68"/>
    </row>
    <row r="585" spans="4:6" ht="15" x14ac:dyDescent="0.2">
      <c r="D585" s="68"/>
      <c r="E585" s="76"/>
      <c r="F585" s="68"/>
    </row>
    <row r="586" spans="4:6" ht="15" x14ac:dyDescent="0.2">
      <c r="D586" s="68"/>
      <c r="E586" s="76"/>
      <c r="F586" s="68"/>
    </row>
    <row r="587" spans="4:6" ht="15" x14ac:dyDescent="0.2">
      <c r="D587" s="68"/>
      <c r="E587" s="76"/>
      <c r="F587" s="68"/>
    </row>
  </sheetData>
  <mergeCells count="13">
    <mergeCell ref="A1:F1"/>
    <mergeCell ref="B2:F2"/>
    <mergeCell ref="B3:F3"/>
    <mergeCell ref="B8:F8"/>
    <mergeCell ref="D12:E12"/>
    <mergeCell ref="F426:G426"/>
    <mergeCell ref="H13:I13"/>
    <mergeCell ref="D14:E14"/>
    <mergeCell ref="H14:I14"/>
    <mergeCell ref="D15:E15"/>
    <mergeCell ref="D16:E16"/>
    <mergeCell ref="H16:I16"/>
    <mergeCell ref="D13:E13"/>
  </mergeCells>
  <pageMargins left="0.75" right="0.75" top="1" bottom="1" header="0.5" footer="0.5"/>
  <pageSetup scale="63" orientation="portrait" r:id="rId1"/>
  <headerFooter alignWithMargins="0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54C4-59A4-4B79-AC78-BB6611F4C662}">
  <sheetPr codeName="Sheet9">
    <tabColor theme="9" tint="0.79998168889431442"/>
    <pageSetUpPr fitToPage="1"/>
  </sheetPr>
  <dimension ref="A1:AA76"/>
  <sheetViews>
    <sheetView topLeftCell="A43" workbookViewId="0">
      <selection activeCell="AE95" sqref="AE95"/>
    </sheetView>
  </sheetViews>
  <sheetFormatPr defaultColWidth="8.42578125" defaultRowHeight="11.25" x14ac:dyDescent="0.2"/>
  <cols>
    <col min="1" max="1" width="23.7109375" style="84" customWidth="1"/>
    <col min="2" max="2" width="12.5703125" style="84" customWidth="1"/>
    <col min="3" max="5" width="15.7109375" style="82" customWidth="1"/>
    <col min="6" max="23" width="15.7109375" style="82" hidden="1" customWidth="1"/>
    <col min="24" max="16384" width="8.42578125" style="82"/>
  </cols>
  <sheetData>
    <row r="1" spans="1:15" s="1" customFormat="1" ht="45" customHeight="1" x14ac:dyDescent="0.2">
      <c r="A1" s="253"/>
      <c r="B1" s="253"/>
      <c r="C1" s="253"/>
      <c r="D1" s="253"/>
      <c r="E1" s="253"/>
      <c r="F1" s="253"/>
    </row>
    <row r="2" spans="1:15" s="1" customFormat="1" ht="45" customHeight="1" x14ac:dyDescent="0.3">
      <c r="A2" s="265"/>
      <c r="B2" s="265"/>
      <c r="C2" s="265"/>
      <c r="D2" s="265"/>
      <c r="E2" s="265"/>
    </row>
    <row r="3" spans="1:15" s="1" customFormat="1" ht="62.25" customHeight="1" x14ac:dyDescent="0.25">
      <c r="A3" s="266"/>
      <c r="B3" s="266"/>
      <c r="C3" s="266"/>
      <c r="D3" s="266"/>
      <c r="E3" s="266"/>
      <c r="G3" s="77"/>
    </row>
    <row r="4" spans="1:15" s="1" customFormat="1" ht="23.25" customHeight="1" x14ac:dyDescent="0.25">
      <c r="A4" s="267" t="s">
        <v>474</v>
      </c>
      <c r="B4" s="267"/>
      <c r="C4" s="267"/>
      <c r="D4" s="267"/>
      <c r="E4" s="267"/>
    </row>
    <row r="5" spans="1:15" s="1" customFormat="1" ht="21" customHeight="1" x14ac:dyDescent="0.3">
      <c r="A5" s="78" t="s">
        <v>523</v>
      </c>
      <c r="B5" s="79"/>
      <c r="C5" s="79"/>
      <c r="D5" s="6"/>
      <c r="E5" s="80"/>
    </row>
    <row r="6" spans="1:15" s="1" customFormat="1" ht="6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2.75" x14ac:dyDescent="0.2">
      <c r="A7" s="52"/>
      <c r="B7" s="81"/>
      <c r="C7" s="81"/>
      <c r="D7" s="81"/>
      <c r="E7" s="81"/>
      <c r="F7" s="81"/>
      <c r="G7" s="81"/>
    </row>
    <row r="8" spans="1:15" x14ac:dyDescent="0.2">
      <c r="A8" s="83"/>
    </row>
    <row r="10" spans="1:15" x14ac:dyDescent="0.2">
      <c r="A10" s="83"/>
    </row>
    <row r="12" spans="1:15" ht="3" customHeight="1" x14ac:dyDescent="0.2">
      <c r="A12" s="85"/>
    </row>
    <row r="13" spans="1:15" ht="1.5" customHeight="1" x14ac:dyDescent="0.2"/>
    <row r="14" spans="1:15" ht="12.75" x14ac:dyDescent="0.2">
      <c r="A14" s="268" t="s">
        <v>406</v>
      </c>
      <c r="B14" s="268"/>
      <c r="C14" s="86"/>
    </row>
    <row r="15" spans="1:15" ht="15" customHeight="1" x14ac:dyDescent="0.2">
      <c r="A15" s="268" t="s">
        <v>407</v>
      </c>
      <c r="B15" s="268"/>
      <c r="C15" s="87"/>
      <c r="I15" s="88"/>
      <c r="J15" s="88"/>
      <c r="K15" s="88"/>
    </row>
    <row r="16" spans="1:15" ht="12.6" customHeight="1" x14ac:dyDescent="0.2">
      <c r="A16" s="89"/>
      <c r="C16" s="90"/>
    </row>
    <row r="17" spans="1:23" ht="12.75" x14ac:dyDescent="0.2">
      <c r="A17" s="263" t="s">
        <v>408</v>
      </c>
      <c r="B17" s="263"/>
      <c r="C17" s="91" t="s">
        <v>409</v>
      </c>
    </row>
    <row r="18" spans="1:23" ht="12.75" x14ac:dyDescent="0.2">
      <c r="A18" s="263" t="s">
        <v>410</v>
      </c>
      <c r="B18" s="263"/>
      <c r="C18" s="91" t="s">
        <v>411</v>
      </c>
    </row>
    <row r="19" spans="1:23" ht="12.75" x14ac:dyDescent="0.2">
      <c r="A19" s="263" t="s">
        <v>412</v>
      </c>
      <c r="B19" s="263"/>
      <c r="C19" s="91" t="s">
        <v>413</v>
      </c>
    </row>
    <row r="20" spans="1:23" ht="12.75" x14ac:dyDescent="0.2">
      <c r="A20" s="263" t="s">
        <v>414</v>
      </c>
      <c r="B20" s="263"/>
      <c r="C20" s="91" t="s">
        <v>415</v>
      </c>
    </row>
    <row r="21" spans="1:23" ht="11.65" customHeight="1" x14ac:dyDescent="0.2">
      <c r="A21" s="89"/>
      <c r="C21" s="90"/>
    </row>
    <row r="22" spans="1:23" ht="12.75" hidden="1" x14ac:dyDescent="0.2">
      <c r="A22" s="92" t="s">
        <v>416</v>
      </c>
      <c r="C22" s="93" t="s">
        <v>417</v>
      </c>
    </row>
    <row r="23" spans="1:23" ht="12.75" hidden="1" x14ac:dyDescent="0.2">
      <c r="A23" s="92" t="s">
        <v>418</v>
      </c>
      <c r="C23" s="93" t="s">
        <v>419</v>
      </c>
    </row>
    <row r="24" spans="1:23" ht="12.75" x14ac:dyDescent="0.2">
      <c r="A24" s="264" t="s">
        <v>420</v>
      </c>
      <c r="B24" s="264"/>
      <c r="C24" s="94" t="s">
        <v>409</v>
      </c>
    </row>
    <row r="25" spans="1:23" ht="12.75" x14ac:dyDescent="0.2">
      <c r="A25" s="259" t="s">
        <v>421</v>
      </c>
      <c r="B25" s="259"/>
      <c r="C25" s="95" t="s">
        <v>422</v>
      </c>
    </row>
    <row r="26" spans="1:23" ht="12.75" x14ac:dyDescent="0.2">
      <c r="A26" s="259" t="s">
        <v>416</v>
      </c>
      <c r="B26" s="259"/>
      <c r="C26" s="95" t="s">
        <v>417</v>
      </c>
    </row>
    <row r="27" spans="1:23" ht="12.75" x14ac:dyDescent="0.2">
      <c r="A27" s="259" t="s">
        <v>418</v>
      </c>
      <c r="B27" s="259"/>
      <c r="C27" s="95" t="s">
        <v>419</v>
      </c>
    </row>
    <row r="28" spans="1:23" x14ac:dyDescent="0.2">
      <c r="A28" s="82"/>
      <c r="B28" s="82"/>
    </row>
    <row r="29" spans="1:23" ht="12" thickBot="1" x14ac:dyDescent="0.25"/>
    <row r="30" spans="1:23" ht="19.5" customHeight="1" thickBot="1" x14ac:dyDescent="0.25">
      <c r="D30" s="96">
        <v>1</v>
      </c>
      <c r="E30" s="98">
        <v>2</v>
      </c>
      <c r="F30" s="232">
        <v>3</v>
      </c>
      <c r="G30" s="97">
        <v>4</v>
      </c>
      <c r="H30" s="97">
        <v>5</v>
      </c>
      <c r="I30" s="97">
        <v>6</v>
      </c>
      <c r="J30" s="97">
        <v>7</v>
      </c>
      <c r="K30" s="97">
        <v>8</v>
      </c>
      <c r="L30" s="97">
        <v>9</v>
      </c>
      <c r="M30" s="97">
        <v>10</v>
      </c>
      <c r="N30" s="97">
        <v>11</v>
      </c>
      <c r="O30" s="97">
        <v>12</v>
      </c>
      <c r="P30" s="97">
        <v>13</v>
      </c>
      <c r="Q30" s="97">
        <v>14</v>
      </c>
      <c r="R30" s="97">
        <v>15</v>
      </c>
      <c r="S30" s="97">
        <v>16</v>
      </c>
      <c r="T30" s="97">
        <v>17</v>
      </c>
      <c r="U30" s="97">
        <v>18</v>
      </c>
      <c r="V30" s="97">
        <v>19</v>
      </c>
      <c r="W30" s="98">
        <v>20</v>
      </c>
    </row>
    <row r="31" spans="1:23" ht="16.5" thickBot="1" x14ac:dyDescent="0.3">
      <c r="A31" s="260" t="s">
        <v>423</v>
      </c>
      <c r="B31" s="260"/>
      <c r="C31" s="229" t="s">
        <v>113</v>
      </c>
      <c r="D31" s="234" t="s">
        <v>524</v>
      </c>
      <c r="E31" s="101" t="s">
        <v>509</v>
      </c>
      <c r="F31" s="99" t="s">
        <v>525</v>
      </c>
      <c r="G31" s="100" t="s">
        <v>526</v>
      </c>
      <c r="H31" s="100" t="s">
        <v>527</v>
      </c>
      <c r="I31" s="100" t="s">
        <v>528</v>
      </c>
      <c r="J31" s="100" t="s">
        <v>529</v>
      </c>
      <c r="K31" s="100" t="s">
        <v>530</v>
      </c>
      <c r="L31" s="100" t="s">
        <v>531</v>
      </c>
      <c r="M31" s="100" t="s">
        <v>532</v>
      </c>
      <c r="N31" s="100" t="s">
        <v>533</v>
      </c>
      <c r="O31" s="100" t="s">
        <v>534</v>
      </c>
      <c r="P31" s="100" t="s">
        <v>526</v>
      </c>
      <c r="Q31" s="100" t="s">
        <v>527</v>
      </c>
      <c r="R31" s="100" t="s">
        <v>528</v>
      </c>
      <c r="S31" s="100" t="s">
        <v>529</v>
      </c>
      <c r="T31" s="100" t="s">
        <v>530</v>
      </c>
      <c r="U31" s="100" t="s">
        <v>531</v>
      </c>
      <c r="V31" s="100" t="s">
        <v>532</v>
      </c>
      <c r="W31" s="101" t="s">
        <v>533</v>
      </c>
    </row>
    <row r="32" spans="1:23" ht="12" thickBot="1" x14ac:dyDescent="0.25">
      <c r="C32" s="230"/>
      <c r="D32" s="235"/>
      <c r="E32" s="103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3"/>
    </row>
    <row r="33" spans="1:24" ht="14.25" thickTop="1" thickBot="1" x14ac:dyDescent="0.25">
      <c r="A33" s="261" t="s">
        <v>424</v>
      </c>
      <c r="B33" s="262"/>
      <c r="C33" s="231"/>
      <c r="D33" s="236"/>
      <c r="E33" s="103"/>
      <c r="F33" s="104"/>
      <c r="G33" s="102"/>
      <c r="H33" s="104"/>
      <c r="I33" s="102"/>
      <c r="J33" s="104"/>
      <c r="K33" s="104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3"/>
    </row>
    <row r="34" spans="1:24" ht="12" thickTop="1" x14ac:dyDescent="0.2">
      <c r="B34" s="105"/>
      <c r="C34" s="231"/>
      <c r="D34" s="236"/>
      <c r="E34" s="103"/>
      <c r="F34" s="104"/>
      <c r="G34" s="102"/>
      <c r="H34" s="104"/>
      <c r="I34" s="102"/>
      <c r="J34" s="104"/>
      <c r="K34" s="104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3"/>
    </row>
    <row r="35" spans="1:24" ht="12.75" x14ac:dyDescent="0.2">
      <c r="A35" s="106" t="s">
        <v>425</v>
      </c>
      <c r="B35" s="107" t="s">
        <v>425</v>
      </c>
      <c r="C35" s="108">
        <f>SUM(D35:W35)</f>
        <v>151059110</v>
      </c>
      <c r="D35" s="237">
        <v>133844210</v>
      </c>
      <c r="E35" s="238">
        <v>17214900</v>
      </c>
      <c r="F35" s="233"/>
      <c r="G35" s="109"/>
      <c r="H35" s="110"/>
      <c r="I35" s="109"/>
      <c r="J35" s="110"/>
      <c r="K35" s="110"/>
      <c r="L35" s="110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11"/>
      <c r="X35" s="112"/>
    </row>
    <row r="36" spans="1:24" ht="12.75" x14ac:dyDescent="0.2">
      <c r="A36" s="113"/>
      <c r="B36" s="107"/>
      <c r="C36" s="114"/>
      <c r="D36" s="115"/>
      <c r="E36" s="124"/>
      <c r="F36" s="117"/>
      <c r="G36" s="118"/>
      <c r="H36" s="117"/>
      <c r="I36" s="118"/>
      <c r="J36" s="117"/>
      <c r="K36" s="117"/>
      <c r="L36" s="117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90"/>
    </row>
    <row r="37" spans="1:24" ht="12.75" x14ac:dyDescent="0.2">
      <c r="A37" s="106" t="s">
        <v>426</v>
      </c>
      <c r="B37" s="107" t="s">
        <v>427</v>
      </c>
      <c r="C37" s="108">
        <f>SUM(D37:W37)</f>
        <v>80386477.666666672</v>
      </c>
      <c r="D37" s="119">
        <v>71227059.666666672</v>
      </c>
      <c r="E37" s="239">
        <v>9159418</v>
      </c>
      <c r="F37" s="117"/>
      <c r="G37" s="118"/>
      <c r="H37" s="117"/>
      <c r="I37" s="118"/>
      <c r="J37" s="117"/>
      <c r="K37" s="117"/>
      <c r="L37" s="117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90"/>
    </row>
    <row r="38" spans="1:24" x14ac:dyDescent="0.2">
      <c r="B38" s="105"/>
      <c r="C38" s="231"/>
      <c r="D38" s="236"/>
      <c r="E38" s="103"/>
      <c r="F38" s="104"/>
      <c r="G38" s="102"/>
      <c r="H38" s="104"/>
      <c r="I38" s="102"/>
      <c r="J38" s="104"/>
      <c r="K38" s="104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3"/>
    </row>
    <row r="39" spans="1:24" x14ac:dyDescent="0.2">
      <c r="B39" s="105"/>
      <c r="C39" s="231"/>
      <c r="D39" s="236"/>
      <c r="E39" s="103"/>
      <c r="F39" s="104"/>
      <c r="G39" s="102"/>
      <c r="H39" s="104"/>
      <c r="I39" s="102"/>
      <c r="J39" s="104"/>
      <c r="K39" s="104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3"/>
    </row>
    <row r="40" spans="1:24" ht="12.75" x14ac:dyDescent="0.2">
      <c r="A40" s="106" t="s">
        <v>428</v>
      </c>
      <c r="B40" s="120" t="s">
        <v>429</v>
      </c>
      <c r="C40" s="108">
        <f>SUM(D40:W40)</f>
        <v>147616130</v>
      </c>
      <c r="D40" s="121">
        <f>D35</f>
        <v>133844210</v>
      </c>
      <c r="E40" s="238">
        <f>E35*(1-0.2)</f>
        <v>13771920</v>
      </c>
      <c r="F40" s="104"/>
      <c r="G40" s="102"/>
      <c r="H40" s="104"/>
      <c r="I40" s="102"/>
      <c r="J40" s="104"/>
      <c r="K40" s="104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3"/>
    </row>
    <row r="41" spans="1:24" ht="12.75" x14ac:dyDescent="0.2">
      <c r="A41" s="113"/>
      <c r="B41" s="107"/>
      <c r="C41" s="114"/>
      <c r="D41" s="115"/>
      <c r="E41" s="124"/>
      <c r="F41" s="104"/>
      <c r="G41" s="102"/>
      <c r="H41" s="104"/>
      <c r="I41" s="102"/>
      <c r="J41" s="104"/>
      <c r="K41" s="104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3"/>
    </row>
    <row r="42" spans="1:24" ht="12.75" x14ac:dyDescent="0.2">
      <c r="A42" s="106" t="s">
        <v>430</v>
      </c>
      <c r="B42" s="120" t="s">
        <v>431</v>
      </c>
      <c r="C42" s="108">
        <f>SUM(D42:W42)</f>
        <v>145894640</v>
      </c>
      <c r="D42" s="121">
        <f>D35</f>
        <v>133844210</v>
      </c>
      <c r="E42" s="238">
        <f>E35*(1-0.3)</f>
        <v>12050430</v>
      </c>
      <c r="F42" s="104"/>
      <c r="G42" s="102"/>
      <c r="H42" s="104"/>
      <c r="I42" s="102"/>
      <c r="J42" s="104"/>
      <c r="K42" s="104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3"/>
    </row>
    <row r="43" spans="1:24" ht="12.75" x14ac:dyDescent="0.2">
      <c r="A43" s="113"/>
      <c r="B43" s="107"/>
      <c r="C43" s="114"/>
      <c r="D43" s="115"/>
      <c r="E43" s="124"/>
      <c r="F43" s="104"/>
      <c r="G43" s="102"/>
      <c r="H43" s="104"/>
      <c r="I43" s="102"/>
      <c r="J43" s="104"/>
      <c r="K43" s="104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3"/>
    </row>
    <row r="44" spans="1:24" ht="12.75" x14ac:dyDescent="0.2">
      <c r="A44" s="106" t="s">
        <v>432</v>
      </c>
      <c r="B44" s="120" t="s">
        <v>433</v>
      </c>
      <c r="C44" s="108">
        <f>SUM(D44:W44)</f>
        <v>142451660</v>
      </c>
      <c r="D44" s="121">
        <f>D35</f>
        <v>133844210</v>
      </c>
      <c r="E44" s="238">
        <f>E35*(1-0.5)</f>
        <v>8607450</v>
      </c>
      <c r="F44" s="104"/>
      <c r="G44" s="102"/>
      <c r="H44" s="104"/>
      <c r="I44" s="102"/>
      <c r="J44" s="104"/>
      <c r="K44" s="104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3"/>
    </row>
    <row r="45" spans="1:24" ht="12.75" x14ac:dyDescent="0.2">
      <c r="A45" s="113"/>
      <c r="B45" s="107"/>
      <c r="C45" s="114"/>
      <c r="D45" s="115"/>
      <c r="E45" s="124"/>
      <c r="F45" s="104"/>
      <c r="G45" s="102"/>
      <c r="H45" s="104"/>
      <c r="I45" s="102"/>
      <c r="J45" s="104"/>
      <c r="K45" s="104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3"/>
    </row>
    <row r="46" spans="1:24" ht="12.75" x14ac:dyDescent="0.2">
      <c r="A46" s="106" t="s">
        <v>434</v>
      </c>
      <c r="B46" s="122">
        <v>0.33</v>
      </c>
      <c r="C46" s="108">
        <f>SUM(D46:W46)</f>
        <v>145378193</v>
      </c>
      <c r="D46" s="121">
        <f>D35</f>
        <v>133844210</v>
      </c>
      <c r="E46" s="238">
        <f>E35*(1-B46)</f>
        <v>11533982.999999998</v>
      </c>
      <c r="F46" s="104"/>
      <c r="G46" s="102"/>
      <c r="H46" s="104"/>
      <c r="I46" s="102"/>
      <c r="J46" s="104"/>
      <c r="K46" s="104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3"/>
    </row>
    <row r="47" spans="1:24" x14ac:dyDescent="0.2">
      <c r="B47" s="105"/>
      <c r="C47" s="231"/>
      <c r="D47" s="236"/>
      <c r="E47" s="103"/>
      <c r="F47" s="104"/>
      <c r="G47" s="102"/>
      <c r="H47" s="104"/>
      <c r="I47" s="102"/>
      <c r="J47" s="104"/>
      <c r="K47" s="104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3"/>
    </row>
    <row r="48" spans="1:24" x14ac:dyDescent="0.2">
      <c r="B48" s="105"/>
      <c r="C48" s="231"/>
      <c r="D48" s="236"/>
      <c r="E48" s="103"/>
      <c r="F48" s="104"/>
      <c r="G48" s="102"/>
      <c r="H48" s="104"/>
      <c r="I48" s="102"/>
      <c r="J48" s="104"/>
      <c r="K48" s="104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3"/>
    </row>
    <row r="49" spans="1:27" x14ac:dyDescent="0.2">
      <c r="B49" s="105"/>
      <c r="C49" s="231"/>
      <c r="D49" s="236"/>
      <c r="E49" s="103"/>
      <c r="F49" s="104"/>
      <c r="G49" s="102"/>
      <c r="H49" s="104"/>
      <c r="I49" s="102"/>
      <c r="J49" s="104"/>
      <c r="K49" s="104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3"/>
    </row>
    <row r="50" spans="1:27" x14ac:dyDescent="0.2">
      <c r="B50" s="105"/>
      <c r="C50" s="231"/>
      <c r="D50" s="236"/>
      <c r="E50" s="103"/>
      <c r="F50" s="104"/>
      <c r="G50" s="102"/>
      <c r="H50" s="104"/>
      <c r="I50" s="102"/>
      <c r="J50" s="104"/>
      <c r="K50" s="104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3"/>
    </row>
    <row r="51" spans="1:27" x14ac:dyDescent="0.2">
      <c r="B51" s="105"/>
      <c r="C51" s="231"/>
      <c r="D51" s="236"/>
      <c r="E51" s="103"/>
      <c r="F51" s="104"/>
      <c r="G51" s="102"/>
      <c r="H51" s="104"/>
      <c r="I51" s="102"/>
      <c r="J51" s="104"/>
      <c r="K51" s="104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3"/>
    </row>
    <row r="52" spans="1:27" ht="12" thickBot="1" x14ac:dyDescent="0.25">
      <c r="B52" s="105"/>
      <c r="C52" s="231"/>
      <c r="D52" s="236"/>
      <c r="E52" s="103"/>
      <c r="F52" s="104"/>
      <c r="G52" s="102"/>
      <c r="H52" s="104"/>
      <c r="I52" s="102"/>
      <c r="J52" s="104"/>
      <c r="K52" s="104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3"/>
    </row>
    <row r="53" spans="1:27" s="90" customFormat="1" ht="14.25" thickTop="1" thickBot="1" x14ac:dyDescent="0.25">
      <c r="A53" s="261" t="s">
        <v>435</v>
      </c>
      <c r="B53" s="262"/>
      <c r="C53" s="114"/>
      <c r="D53" s="115"/>
      <c r="E53" s="124"/>
      <c r="F53" s="123"/>
      <c r="G53" s="116"/>
      <c r="H53" s="123"/>
      <c r="I53" s="116"/>
      <c r="J53" s="123"/>
      <c r="K53" s="123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24"/>
    </row>
    <row r="54" spans="1:27" s="90" customFormat="1" ht="13.5" thickTop="1" x14ac:dyDescent="0.2">
      <c r="A54" s="113"/>
      <c r="B54" s="107"/>
      <c r="C54" s="114"/>
      <c r="D54" s="115"/>
      <c r="E54" s="124"/>
      <c r="F54" s="123"/>
      <c r="G54" s="116"/>
      <c r="H54" s="123"/>
      <c r="I54" s="116"/>
      <c r="J54" s="123"/>
      <c r="K54" s="123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24"/>
    </row>
    <row r="55" spans="1:27" s="90" customFormat="1" ht="12.75" x14ac:dyDescent="0.2">
      <c r="A55" s="106" t="s">
        <v>436</v>
      </c>
      <c r="B55" s="107" t="s">
        <v>437</v>
      </c>
      <c r="C55" s="108">
        <f>SUM(D55:W55)</f>
        <v>24668</v>
      </c>
      <c r="D55" s="119">
        <v>22592</v>
      </c>
      <c r="E55" s="240">
        <v>2076</v>
      </c>
      <c r="F55" s="233"/>
      <c r="G55" s="109"/>
      <c r="H55" s="110"/>
      <c r="I55" s="109"/>
      <c r="J55" s="110"/>
      <c r="K55" s="110"/>
      <c r="L55" s="110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11"/>
      <c r="X55" s="112"/>
    </row>
    <row r="56" spans="1:27" s="90" customFormat="1" ht="12.75" x14ac:dyDescent="0.2">
      <c r="A56" s="113"/>
      <c r="B56" s="107"/>
      <c r="C56" s="114"/>
      <c r="D56" s="115"/>
      <c r="E56" s="124"/>
      <c r="F56" s="123"/>
      <c r="G56" s="116"/>
      <c r="H56" s="123"/>
      <c r="I56" s="116"/>
      <c r="J56" s="123"/>
      <c r="K56" s="123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2"/>
    </row>
    <row r="57" spans="1:27" s="90" customFormat="1" ht="12.75" x14ac:dyDescent="0.2">
      <c r="A57" s="106" t="s">
        <v>412</v>
      </c>
      <c r="B57" s="107" t="s">
        <v>438</v>
      </c>
      <c r="C57" s="108">
        <f>SUM(D57:W57)</f>
        <v>94573</v>
      </c>
      <c r="D57" s="119">
        <v>84442</v>
      </c>
      <c r="E57" s="240">
        <v>10131</v>
      </c>
      <c r="F57" s="233"/>
      <c r="G57" s="109"/>
      <c r="H57" s="110"/>
      <c r="I57" s="109"/>
      <c r="J57" s="110"/>
      <c r="K57" s="110"/>
      <c r="L57" s="110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11"/>
      <c r="X57" s="112"/>
    </row>
    <row r="58" spans="1:27" s="90" customFormat="1" ht="12.75" x14ac:dyDescent="0.2">
      <c r="A58" s="113"/>
      <c r="B58" s="107"/>
      <c r="C58" s="114"/>
      <c r="D58" s="115"/>
      <c r="E58" s="124"/>
      <c r="F58" s="123"/>
      <c r="G58" s="116"/>
      <c r="H58" s="123"/>
      <c r="I58" s="116"/>
      <c r="J58" s="123"/>
      <c r="K58" s="123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2"/>
    </row>
    <row r="59" spans="1:27" s="90" customFormat="1" ht="12.75" x14ac:dyDescent="0.2">
      <c r="A59" s="106" t="s">
        <v>414</v>
      </c>
      <c r="B59" s="120" t="s">
        <v>439</v>
      </c>
      <c r="C59" s="108">
        <f>SUM(D59:W59)</f>
        <v>262423</v>
      </c>
      <c r="D59" s="121">
        <v>234741</v>
      </c>
      <c r="E59" s="238">
        <v>27682</v>
      </c>
      <c r="F59" s="233"/>
      <c r="G59" s="109"/>
      <c r="H59" s="110"/>
      <c r="I59" s="109"/>
      <c r="J59" s="110"/>
      <c r="K59" s="110"/>
      <c r="L59" s="110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11"/>
      <c r="X59" s="112"/>
    </row>
    <row r="60" spans="1:27" s="90" customFormat="1" ht="12.75" x14ac:dyDescent="0.2">
      <c r="A60" s="113"/>
      <c r="B60" s="107"/>
      <c r="C60" s="114"/>
      <c r="D60" s="115"/>
      <c r="E60" s="124"/>
      <c r="F60" s="123"/>
      <c r="G60" s="116"/>
      <c r="H60" s="123"/>
      <c r="I60" s="116"/>
      <c r="J60" s="123"/>
      <c r="K60" s="123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2"/>
    </row>
    <row r="61" spans="1:27" s="90" customFormat="1" ht="12.75" x14ac:dyDescent="0.2">
      <c r="A61" s="106" t="s">
        <v>440</v>
      </c>
      <c r="B61" s="120" t="s">
        <v>441</v>
      </c>
      <c r="C61" s="108">
        <f>SUM(D61:W61)</f>
        <v>157613.66666666666</v>
      </c>
      <c r="D61" s="121">
        <v>146332.66666666666</v>
      </c>
      <c r="E61" s="238">
        <v>11281</v>
      </c>
      <c r="F61" s="233"/>
      <c r="G61" s="109"/>
      <c r="H61" s="110"/>
      <c r="I61" s="109"/>
      <c r="J61" s="110"/>
      <c r="K61" s="110"/>
      <c r="L61" s="110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1"/>
      <c r="X61" s="112"/>
      <c r="Y61" s="125"/>
      <c r="Z61" s="125"/>
      <c r="AA61" s="125"/>
    </row>
    <row r="62" spans="1:27" s="125" customFormat="1" ht="12.75" x14ac:dyDescent="0.2">
      <c r="A62" s="113"/>
      <c r="B62" s="107"/>
      <c r="C62" s="114"/>
      <c r="D62" s="115"/>
      <c r="E62" s="124"/>
      <c r="F62" s="123"/>
      <c r="G62" s="116"/>
      <c r="H62" s="123"/>
      <c r="I62" s="116"/>
      <c r="J62" s="123"/>
      <c r="K62" s="123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2"/>
    </row>
    <row r="63" spans="1:27" s="125" customFormat="1" ht="12.75" x14ac:dyDescent="0.2">
      <c r="A63" s="106" t="s">
        <v>442</v>
      </c>
      <c r="B63" s="120" t="s">
        <v>443</v>
      </c>
      <c r="C63" s="108">
        <f>SUM(D63:W63)</f>
        <v>256886.6</v>
      </c>
      <c r="D63" s="121">
        <f>D59</f>
        <v>234741</v>
      </c>
      <c r="E63" s="238">
        <f>E59*(1-0.2)</f>
        <v>22145.600000000002</v>
      </c>
      <c r="F63" s="233"/>
      <c r="G63" s="109"/>
      <c r="H63" s="110"/>
      <c r="I63" s="109"/>
      <c r="J63" s="110"/>
      <c r="K63" s="110"/>
      <c r="L63" s="110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11"/>
      <c r="X63" s="112"/>
    </row>
    <row r="64" spans="1:27" s="125" customFormat="1" ht="12.75" x14ac:dyDescent="0.2">
      <c r="A64" s="113"/>
      <c r="B64" s="107"/>
      <c r="C64" s="114"/>
      <c r="D64" s="115"/>
      <c r="E64" s="124"/>
      <c r="F64" s="123"/>
      <c r="G64" s="116"/>
      <c r="H64" s="123"/>
      <c r="I64" s="116"/>
      <c r="J64" s="123"/>
      <c r="K64" s="123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2"/>
    </row>
    <row r="65" spans="1:24" s="125" customFormat="1" ht="12.75" x14ac:dyDescent="0.2">
      <c r="A65" s="106" t="s">
        <v>444</v>
      </c>
      <c r="B65" s="120" t="s">
        <v>445</v>
      </c>
      <c r="C65" s="108">
        <f>SUM(D65:W65)</f>
        <v>254118.39999999999</v>
      </c>
      <c r="D65" s="121">
        <f>D59</f>
        <v>234741</v>
      </c>
      <c r="E65" s="238">
        <f>E59*(1-0.3)</f>
        <v>19377.399999999998</v>
      </c>
      <c r="F65" s="233"/>
      <c r="G65" s="109"/>
      <c r="H65" s="110"/>
      <c r="I65" s="109"/>
      <c r="J65" s="110"/>
      <c r="K65" s="110"/>
      <c r="L65" s="110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11"/>
      <c r="X65" s="112"/>
    </row>
    <row r="66" spans="1:24" s="125" customFormat="1" ht="12.75" x14ac:dyDescent="0.2">
      <c r="A66" s="113"/>
      <c r="B66" s="107"/>
      <c r="C66" s="114"/>
      <c r="D66" s="115"/>
      <c r="E66" s="124"/>
      <c r="F66" s="123"/>
      <c r="G66" s="116"/>
      <c r="H66" s="123"/>
      <c r="I66" s="116"/>
      <c r="J66" s="123"/>
      <c r="K66" s="123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2"/>
    </row>
    <row r="67" spans="1:24" s="125" customFormat="1" ht="12.75" x14ac:dyDescent="0.2">
      <c r="A67" s="106" t="s">
        <v>446</v>
      </c>
      <c r="B67" s="120" t="s">
        <v>447</v>
      </c>
      <c r="C67" s="108">
        <f>SUM(D67:W67)</f>
        <v>248582</v>
      </c>
      <c r="D67" s="121">
        <f>D59</f>
        <v>234741</v>
      </c>
      <c r="E67" s="238">
        <f>E59*(1-0.5)</f>
        <v>13841</v>
      </c>
      <c r="F67" s="233"/>
      <c r="G67" s="109"/>
      <c r="H67" s="110"/>
      <c r="I67" s="109"/>
      <c r="J67" s="110"/>
      <c r="K67" s="110"/>
      <c r="L67" s="110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11"/>
      <c r="X67" s="112"/>
    </row>
    <row r="68" spans="1:24" s="125" customFormat="1" ht="12.75" x14ac:dyDescent="0.2">
      <c r="A68" s="113"/>
      <c r="B68" s="107"/>
      <c r="C68" s="114"/>
      <c r="D68" s="115"/>
      <c r="E68" s="124"/>
      <c r="F68" s="123"/>
      <c r="G68" s="116"/>
      <c r="H68" s="123"/>
      <c r="I68" s="116"/>
      <c r="J68" s="123"/>
      <c r="K68" s="123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2"/>
    </row>
    <row r="69" spans="1:24" s="125" customFormat="1" ht="12.75" x14ac:dyDescent="0.2">
      <c r="A69" s="106" t="s">
        <v>448</v>
      </c>
      <c r="B69" s="122">
        <v>0.33</v>
      </c>
      <c r="C69" s="108">
        <f>SUM(D69:W69)</f>
        <v>253287.94</v>
      </c>
      <c r="D69" s="121">
        <f>D59</f>
        <v>234741</v>
      </c>
      <c r="E69" s="238">
        <f>E59*(1-B69)</f>
        <v>18546.939999999999</v>
      </c>
      <c r="F69" s="233"/>
      <c r="G69" s="109"/>
      <c r="H69" s="110"/>
      <c r="I69" s="109"/>
      <c r="J69" s="110"/>
      <c r="K69" s="110"/>
      <c r="L69" s="110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11"/>
      <c r="X69" s="112"/>
    </row>
    <row r="70" spans="1:24" x14ac:dyDescent="0.2">
      <c r="D70" s="241"/>
      <c r="E70" s="242"/>
    </row>
    <row r="71" spans="1:24" ht="12" thickBot="1" x14ac:dyDescent="0.25">
      <c r="D71" s="241"/>
      <c r="E71" s="242"/>
    </row>
    <row r="72" spans="1:24" ht="14.25" thickTop="1" thickBot="1" x14ac:dyDescent="0.25">
      <c r="A72" s="261" t="s">
        <v>449</v>
      </c>
      <c r="B72" s="262"/>
      <c r="C72" s="114"/>
      <c r="D72" s="115"/>
      <c r="E72" s="124"/>
    </row>
    <row r="73" spans="1:24" ht="13.5" thickTop="1" x14ac:dyDescent="0.2">
      <c r="A73" s="113"/>
      <c r="B73" s="107"/>
      <c r="C73" s="114"/>
      <c r="D73" s="115"/>
      <c r="E73" s="124"/>
    </row>
    <row r="74" spans="1:24" ht="12.75" x14ac:dyDescent="0.2">
      <c r="A74" s="106" t="s">
        <v>436</v>
      </c>
      <c r="B74" s="107" t="s">
        <v>437</v>
      </c>
      <c r="C74" s="108">
        <f>SUM(D74:W74)</f>
        <v>5246</v>
      </c>
      <c r="D74" s="119">
        <v>2084</v>
      </c>
      <c r="E74" s="240">
        <v>3162</v>
      </c>
    </row>
    <row r="75" spans="1:24" ht="12.75" x14ac:dyDescent="0.2">
      <c r="A75" s="113"/>
      <c r="B75" s="107"/>
      <c r="C75" s="114"/>
      <c r="D75" s="115"/>
      <c r="E75" s="124"/>
    </row>
    <row r="76" spans="1:24" ht="13.5" thickBot="1" x14ac:dyDescent="0.25">
      <c r="A76" s="106" t="s">
        <v>414</v>
      </c>
      <c r="B76" s="120" t="s">
        <v>439</v>
      </c>
      <c r="C76" s="108">
        <f>SUM(D76:W76)</f>
        <v>55041</v>
      </c>
      <c r="D76" s="243">
        <v>22326</v>
      </c>
      <c r="E76" s="244">
        <v>32715</v>
      </c>
    </row>
  </sheetData>
  <mergeCells count="18">
    <mergeCell ref="A15:B15"/>
    <mergeCell ref="A1:F1"/>
    <mergeCell ref="A2:E2"/>
    <mergeCell ref="A3:E3"/>
    <mergeCell ref="A4:E4"/>
    <mergeCell ref="A14:B14"/>
    <mergeCell ref="A72:B72"/>
    <mergeCell ref="A17:B17"/>
    <mergeCell ref="A18:B18"/>
    <mergeCell ref="A19:B19"/>
    <mergeCell ref="A20:B20"/>
    <mergeCell ref="A24:B24"/>
    <mergeCell ref="A25:B25"/>
    <mergeCell ref="A26:B26"/>
    <mergeCell ref="A27:B27"/>
    <mergeCell ref="A31:B31"/>
    <mergeCell ref="A33:B33"/>
    <mergeCell ref="A53:B53"/>
  </mergeCells>
  <pageMargins left="0.39370078740157483" right="0.39370078740157483" top="0.39370078740157483" bottom="0.39370078740157483" header="0.51181102362204722" footer="0.51181102362204722"/>
  <pageSetup scale="6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47F3-6993-4C53-A743-90C11CD72510}">
  <sheetPr codeName="Sheet24">
    <tabColor theme="9" tint="0.79998168889431442"/>
  </sheetPr>
  <dimension ref="A1:X110"/>
  <sheetViews>
    <sheetView workbookViewId="0">
      <selection activeCell="AA49" sqref="AA49"/>
    </sheetView>
  </sheetViews>
  <sheetFormatPr defaultColWidth="7.5703125" defaultRowHeight="11.25" x14ac:dyDescent="0.2"/>
  <cols>
    <col min="1" max="1" width="31.5703125" style="168" customWidth="1"/>
    <col min="2" max="2" width="13.140625" style="129" customWidth="1"/>
    <col min="3" max="3" width="10.7109375" style="133" customWidth="1"/>
    <col min="4" max="4" width="11.42578125" style="132" customWidth="1"/>
    <col min="5" max="5" width="8" style="132" bestFit="1" customWidth="1"/>
    <col min="6" max="6" width="8.28515625" style="132" hidden="1" customWidth="1"/>
    <col min="7" max="7" width="8.5703125" style="132" hidden="1" customWidth="1"/>
    <col min="8" max="8" width="12.5703125" style="132" hidden="1" customWidth="1"/>
    <col min="9" max="9" width="10.7109375" style="132" hidden="1" customWidth="1"/>
    <col min="10" max="10" width="7" style="132" hidden="1" customWidth="1"/>
    <col min="11" max="11" width="9.28515625" style="132" hidden="1" customWidth="1"/>
    <col min="12" max="12" width="11" style="132" hidden="1" customWidth="1"/>
    <col min="13" max="13" width="11.28515625" style="132" hidden="1" customWidth="1"/>
    <col min="14" max="14" width="11.28515625" style="1" hidden="1" customWidth="1"/>
    <col min="15" max="15" width="11" style="1" hidden="1" customWidth="1"/>
    <col min="16" max="23" width="10.7109375" style="1" hidden="1" customWidth="1"/>
    <col min="24" max="16384" width="7.5703125" style="1"/>
  </cols>
  <sheetData>
    <row r="1" spans="1:23" ht="96" customHeight="1" x14ac:dyDescent="0.2">
      <c r="A1" s="253"/>
      <c r="B1" s="253"/>
      <c r="C1" s="253"/>
      <c r="D1" s="253"/>
      <c r="E1" s="253"/>
      <c r="F1" s="253"/>
      <c r="G1" s="1"/>
      <c r="H1" s="1"/>
      <c r="I1" s="1"/>
      <c r="J1" s="1"/>
      <c r="K1" s="1"/>
      <c r="L1" s="1"/>
      <c r="M1" s="1"/>
    </row>
    <row r="2" spans="1:23" ht="18.75" customHeight="1" x14ac:dyDescent="0.3">
      <c r="A2" s="265"/>
      <c r="B2" s="265"/>
      <c r="C2" s="265"/>
      <c r="D2" s="265"/>
      <c r="E2" s="265"/>
      <c r="F2" s="1"/>
      <c r="G2" s="1"/>
      <c r="H2" s="1"/>
      <c r="I2" s="1"/>
      <c r="J2" s="1"/>
      <c r="K2" s="1"/>
      <c r="L2" s="1"/>
      <c r="M2" s="1"/>
    </row>
    <row r="3" spans="1:23" ht="43.5" customHeight="1" x14ac:dyDescent="0.25">
      <c r="A3" s="266"/>
      <c r="B3" s="266"/>
      <c r="C3" s="266"/>
      <c r="D3" s="266"/>
      <c r="E3" s="266"/>
      <c r="F3" s="1"/>
      <c r="G3" s="77"/>
      <c r="H3" s="1"/>
      <c r="I3" s="1"/>
      <c r="J3" s="1"/>
      <c r="K3" s="1"/>
      <c r="L3" s="1"/>
      <c r="M3" s="1"/>
    </row>
    <row r="4" spans="1:23" ht="18" x14ac:dyDescent="0.25">
      <c r="A4" s="267" t="s">
        <v>474</v>
      </c>
      <c r="B4" s="267"/>
      <c r="C4" s="267"/>
      <c r="D4" s="267"/>
      <c r="E4" s="267"/>
      <c r="F4" s="1"/>
      <c r="G4" s="1"/>
      <c r="H4" s="1"/>
      <c r="I4" s="1"/>
      <c r="J4" s="1"/>
      <c r="K4" s="1"/>
      <c r="L4" s="1"/>
      <c r="M4" s="1"/>
    </row>
    <row r="5" spans="1:23" ht="21" customHeight="1" x14ac:dyDescent="0.3">
      <c r="A5" s="78" t="s">
        <v>535</v>
      </c>
      <c r="B5" s="79"/>
      <c r="C5" s="126"/>
      <c r="D5" s="126"/>
      <c r="E5" s="80"/>
      <c r="F5" s="1"/>
      <c r="G5" s="1"/>
      <c r="H5" s="1"/>
      <c r="I5" s="1"/>
      <c r="J5" s="1"/>
      <c r="K5" s="1"/>
      <c r="L5" s="1"/>
      <c r="M5" s="1"/>
    </row>
    <row r="6" spans="1:23" ht="6" customHeight="1" x14ac:dyDescent="0.2">
      <c r="A6" s="8"/>
      <c r="B6" s="8"/>
      <c r="C6" s="127"/>
      <c r="D6" s="127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3" ht="15" x14ac:dyDescent="0.2">
      <c r="A7" s="128"/>
      <c r="C7" s="130"/>
      <c r="D7" s="131"/>
      <c r="E7" s="131"/>
      <c r="F7" s="131"/>
      <c r="G7" s="131"/>
    </row>
    <row r="8" spans="1:23" x14ac:dyDescent="0.2">
      <c r="A8" s="83"/>
    </row>
    <row r="9" spans="1:23" x14ac:dyDescent="0.2">
      <c r="A9" s="83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1:23" ht="12.75" x14ac:dyDescent="0.2">
      <c r="A10" s="52"/>
      <c r="C10" s="135"/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1:23" x14ac:dyDescent="0.2">
      <c r="A11" s="1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1:23" ht="24.6" customHeight="1" x14ac:dyDescent="0.2">
      <c r="A12" s="52"/>
      <c r="B12" s="52"/>
      <c r="C12" s="52"/>
      <c r="D12" s="134"/>
      <c r="E12" s="134"/>
      <c r="F12" s="134"/>
      <c r="G12" s="134"/>
      <c r="H12" s="134"/>
      <c r="I12" s="134"/>
      <c r="J12" s="134"/>
      <c r="K12" s="134"/>
      <c r="L12" s="134"/>
      <c r="M12" s="134"/>
    </row>
    <row r="14" spans="1:23" s="136" customFormat="1" ht="12.75" x14ac:dyDescent="0.2">
      <c r="A14" s="12"/>
      <c r="C14" s="137"/>
      <c r="D14" s="138">
        <v>1</v>
      </c>
      <c r="E14" s="138">
        <v>2</v>
      </c>
      <c r="F14" s="138">
        <v>3</v>
      </c>
      <c r="G14" s="138">
        <v>4</v>
      </c>
      <c r="H14" s="138">
        <v>5</v>
      </c>
      <c r="I14" s="138">
        <v>6</v>
      </c>
      <c r="J14" s="138">
        <v>7</v>
      </c>
      <c r="K14" s="138">
        <v>8</v>
      </c>
      <c r="L14" s="138">
        <v>9</v>
      </c>
      <c r="M14" s="138">
        <v>10</v>
      </c>
      <c r="N14" s="138">
        <v>11</v>
      </c>
      <c r="O14" s="138">
        <v>12</v>
      </c>
      <c r="P14" s="138">
        <v>13</v>
      </c>
      <c r="Q14" s="138">
        <v>14</v>
      </c>
      <c r="R14" s="138">
        <v>15</v>
      </c>
      <c r="S14" s="138">
        <v>16</v>
      </c>
      <c r="T14" s="138">
        <v>17</v>
      </c>
      <c r="U14" s="138">
        <v>18</v>
      </c>
      <c r="V14" s="138">
        <v>19</v>
      </c>
      <c r="W14" s="138">
        <v>20</v>
      </c>
    </row>
    <row r="15" spans="1:23" s="55" customFormat="1" ht="25.5" x14ac:dyDescent="0.2">
      <c r="A15" s="34" t="s">
        <v>450</v>
      </c>
      <c r="B15" s="34" t="s">
        <v>451</v>
      </c>
      <c r="C15" s="139" t="s">
        <v>113</v>
      </c>
      <c r="D15" s="140" t="s">
        <v>524</v>
      </c>
      <c r="E15" s="140" t="s">
        <v>509</v>
      </c>
      <c r="F15" s="140" t="s">
        <v>525</v>
      </c>
      <c r="G15" s="140" t="s">
        <v>526</v>
      </c>
      <c r="H15" s="140" t="s">
        <v>527</v>
      </c>
      <c r="I15" s="140" t="s">
        <v>528</v>
      </c>
      <c r="J15" s="140" t="s">
        <v>529</v>
      </c>
      <c r="K15" s="140" t="s">
        <v>530</v>
      </c>
      <c r="L15" s="140" t="s">
        <v>531</v>
      </c>
      <c r="M15" s="140" t="s">
        <v>532</v>
      </c>
      <c r="N15" s="140" t="s">
        <v>533</v>
      </c>
      <c r="O15" s="140" t="s">
        <v>534</v>
      </c>
      <c r="P15" s="140" t="s">
        <v>526</v>
      </c>
      <c r="Q15" s="140" t="s">
        <v>527</v>
      </c>
      <c r="R15" s="140" t="s">
        <v>528</v>
      </c>
      <c r="S15" s="140" t="s">
        <v>529</v>
      </c>
      <c r="T15" s="140" t="s">
        <v>530</v>
      </c>
      <c r="U15" s="140" t="s">
        <v>531</v>
      </c>
      <c r="V15" s="140" t="s">
        <v>532</v>
      </c>
      <c r="W15" s="141" t="s">
        <v>533</v>
      </c>
    </row>
    <row r="17" spans="1:23" s="43" customFormat="1" ht="12.75" x14ac:dyDescent="0.2">
      <c r="A17" s="142" t="s">
        <v>452</v>
      </c>
      <c r="B17" s="143"/>
      <c r="C17" s="144"/>
      <c r="D17" s="145"/>
      <c r="E17" s="145"/>
      <c r="F17" s="145"/>
      <c r="G17" s="145"/>
      <c r="H17" s="145"/>
      <c r="I17" s="145"/>
      <c r="J17" s="145"/>
      <c r="K17" s="145"/>
      <c r="L17" s="145"/>
      <c r="M17" s="146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pans="1:23" s="43" customFormat="1" ht="12.75" x14ac:dyDescent="0.2">
      <c r="A18" s="148"/>
      <c r="B18" s="149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6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spans="1:23" s="43" customFormat="1" ht="12.75" x14ac:dyDescent="0.2">
      <c r="A19" s="148" t="s">
        <v>453</v>
      </c>
      <c r="B19" s="149" t="s">
        <v>437</v>
      </c>
      <c r="C19" s="150">
        <f>IF(+SUM(D19:W19)=0,"-",+SUM(D19:W19))</f>
        <v>1</v>
      </c>
      <c r="D19" s="151">
        <f>IF(ISERROR('I8 Demand Data (NFA)'!D55/'I8 Demand Data (NFA)'!$C55),"0",('I8 Demand Data (NFA)'!D55/'I8 Demand Data (NFA)'!$C55))</f>
        <v>0.91584238689800557</v>
      </c>
      <c r="E19" s="151">
        <f>IF(ISERROR('I8 Demand Data (NFA)'!E55/'I8 Demand Data (NFA)'!$C55),"0",('I8 Demand Data (NFA)'!E55/'I8 Demand Data (NFA)'!$C55))</f>
        <v>8.4157613101994488E-2</v>
      </c>
      <c r="F19" s="145"/>
      <c r="G19" s="145"/>
      <c r="H19" s="145"/>
      <c r="I19" s="145"/>
      <c r="J19" s="145"/>
      <c r="K19" s="145"/>
      <c r="L19" s="145"/>
      <c r="M19" s="146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spans="1:23" s="43" customFormat="1" ht="12.75" x14ac:dyDescent="0.2">
      <c r="A20" s="148"/>
      <c r="B20" s="149"/>
      <c r="C20" s="152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</row>
    <row r="21" spans="1:23" s="43" customFormat="1" ht="12.75" x14ac:dyDescent="0.2">
      <c r="A21" s="148" t="s">
        <v>454</v>
      </c>
      <c r="B21" s="149" t="s">
        <v>438</v>
      </c>
      <c r="C21" s="150">
        <f>IF(+SUM(D21:W21)=0,"-",+SUM(D21:W21))</f>
        <v>1</v>
      </c>
      <c r="D21" s="151">
        <f>IF(ISERROR('I8 Demand Data (NFA)'!D57/'I8 Demand Data (NFA)'!$C57),"0",('I8 Demand Data (NFA)'!D57/'I8 Demand Data (NFA)'!$C57))</f>
        <v>0.89287640235585208</v>
      </c>
      <c r="E21" s="151">
        <f>IF(ISERROR('I8 Demand Data (NFA)'!E57/'I8 Demand Data (NFA)'!$C57),"0",('I8 Demand Data (NFA)'!E57/'I8 Demand Data (NFA)'!$C57))</f>
        <v>0.1071235976441479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spans="1:23" s="43" customFormat="1" ht="12.75" x14ac:dyDescent="0.2">
      <c r="A22" s="148"/>
      <c r="B22" s="149"/>
      <c r="C22" s="152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</row>
    <row r="23" spans="1:23" s="43" customFormat="1" ht="12.75" x14ac:dyDescent="0.2">
      <c r="A23" s="148" t="s">
        <v>455</v>
      </c>
      <c r="B23" s="149" t="s">
        <v>439</v>
      </c>
      <c r="C23" s="150">
        <f>IF(+SUM(D23:W23)=0,"-",+SUM(D23:W23))</f>
        <v>1</v>
      </c>
      <c r="D23" s="151">
        <f>IF(ISERROR('I8 Demand Data (NFA)'!D59/'I8 Demand Data (NFA)'!$C59),"0",('I8 Demand Data (NFA)'!D59/'I8 Demand Data (NFA)'!$C59))</f>
        <v>0.89451381929175411</v>
      </c>
      <c r="E23" s="151">
        <f>IF(ISERROR('I8 Demand Data (NFA)'!E59/'I8 Demand Data (NFA)'!$C59),"0",('I8 Demand Data (NFA)'!E59/'I8 Demand Data (NFA)'!$C59))</f>
        <v>0.10548618070824585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spans="1:23" s="43" customFormat="1" ht="12.75" x14ac:dyDescent="0.2">
      <c r="A24" s="148"/>
      <c r="B24" s="149"/>
      <c r="C24" s="150"/>
      <c r="D24" s="151"/>
      <c r="E24" s="151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spans="1:23" s="43" customFormat="1" ht="12.75" x14ac:dyDescent="0.2">
      <c r="A25" s="148" t="s">
        <v>440</v>
      </c>
      <c r="B25" s="149" t="s">
        <v>441</v>
      </c>
      <c r="C25" s="150">
        <f>IF(+SUM(D25:W25)=0,"-",+SUM(D25:W25))</f>
        <v>1</v>
      </c>
      <c r="D25" s="151">
        <f>IF(ISERROR('I8 Demand Data (NFA)'!D61/'I8 Demand Data (NFA)'!$C61),"0",('I8 Demand Data (NFA)'!D61/'I8 Demand Data (NFA)'!$C61))</f>
        <v>0.92842625745229368</v>
      </c>
      <c r="E25" s="151">
        <f>IF(ISERROR('I8 Demand Data (NFA)'!E61/'I8 Demand Data (NFA)'!$C61),"0",('I8 Demand Data (NFA)'!E61/'I8 Demand Data (NFA)'!$C61))</f>
        <v>7.157374254770632E-2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spans="1:23" s="43" customFormat="1" ht="12.75" x14ac:dyDescent="0.2">
      <c r="A26" s="148"/>
      <c r="B26" s="143"/>
      <c r="C26" s="154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spans="1:23" s="43" customFormat="1" ht="12.75" x14ac:dyDescent="0.2">
      <c r="A27" s="148" t="s">
        <v>425</v>
      </c>
      <c r="B27" s="143" t="s">
        <v>425</v>
      </c>
      <c r="C27" s="150">
        <f>IF(+SUM(D27:W27)=0,"-",+SUM(D27:W27))</f>
        <v>1</v>
      </c>
      <c r="D27" s="151">
        <f>IF(ISERROR('I8 Demand Data (NFA)'!D35/'I8 Demand Data (NFA)'!$C35),"0",('I8 Demand Data (NFA)'!D35/'I8 Demand Data (NFA)'!$C35))</f>
        <v>0.88603865069773013</v>
      </c>
      <c r="E27" s="151">
        <f>IF(ISERROR('I8 Demand Data (NFA)'!E35/'I8 Demand Data (NFA)'!$C35),"0",('I8 Demand Data (NFA)'!E35/'I8 Demand Data (NFA)'!$C35))</f>
        <v>0.11396134930226982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spans="1:23" s="43" customFormat="1" ht="12.75" x14ac:dyDescent="0.2">
      <c r="A28" s="148"/>
      <c r="B28" s="143"/>
      <c r="C28" s="154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spans="1:23" s="43" customFormat="1" ht="12.75" x14ac:dyDescent="0.2">
      <c r="A29" s="148" t="s">
        <v>456</v>
      </c>
      <c r="B29" s="143" t="s">
        <v>443</v>
      </c>
      <c r="C29" s="150">
        <f>IF(+SUM(D29:W29)=0,"-",+SUM(D29:W29))</f>
        <v>0.99999999999999989</v>
      </c>
      <c r="D29" s="151">
        <f>IF(ISERROR('I8 Demand Data (NFA)'!D63/'I8 Demand Data (NFA)'!$C63),"0",('I8 Demand Data (NFA)'!D63/'I8 Demand Data (NFA)'!$C63))</f>
        <v>0.91379231147128726</v>
      </c>
      <c r="E29" s="151">
        <f>IF(ISERROR('I8 Demand Data (NFA)'!E63/'I8 Demand Data (NFA)'!$C63),"0",('I8 Demand Data (NFA)'!E63/'I8 Demand Data (NFA)'!$C63))</f>
        <v>8.6207688528712675E-2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spans="1:23" s="43" customFormat="1" ht="12.75" x14ac:dyDescent="0.2">
      <c r="A30" s="148"/>
      <c r="B30" s="143"/>
      <c r="C30" s="154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spans="1:23" s="43" customFormat="1" ht="12.75" x14ac:dyDescent="0.2">
      <c r="A31" s="148" t="s">
        <v>457</v>
      </c>
      <c r="B31" s="143" t="s">
        <v>445</v>
      </c>
      <c r="C31" s="150">
        <f>IF(+SUM(D31:W31)=0,"-",+SUM(D31:W31))</f>
        <v>1</v>
      </c>
      <c r="D31" s="151">
        <f>IF(ISERROR('I8 Demand Data (NFA)'!D65/'I8 Demand Data (NFA)'!$C65),"0",('I8 Demand Data (NFA)'!D65/'I8 Demand Data (NFA)'!$C65))</f>
        <v>0.92374656852868586</v>
      </c>
      <c r="E31" s="151">
        <f>IF(ISERROR('I8 Demand Data (NFA)'!E65/'I8 Demand Data (NFA)'!$C65),"0",('I8 Demand Data (NFA)'!E65/'I8 Demand Data (NFA)'!$C65))</f>
        <v>7.6253431471314151E-2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spans="1:23" s="43" customFormat="1" ht="12.75" x14ac:dyDescent="0.2">
      <c r="A32" s="148"/>
      <c r="B32" s="143"/>
      <c r="C32" s="154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spans="1:24" s="43" customFormat="1" ht="12.75" x14ac:dyDescent="0.2">
      <c r="A33" s="148" t="s">
        <v>458</v>
      </c>
      <c r="B33" s="143" t="s">
        <v>447</v>
      </c>
      <c r="C33" s="150">
        <f>IF(+SUM(D33:W33)=0,"-",+SUM(D33:W33))</f>
        <v>1</v>
      </c>
      <c r="D33" s="151">
        <f>IF(ISERROR('I8 Demand Data (NFA)'!D67/'I8 Demand Data (NFA)'!$C67),"0",('I8 Demand Data (NFA)'!D67/'I8 Demand Data (NFA)'!$C67))</f>
        <v>0.9443201840841251</v>
      </c>
      <c r="E33" s="151">
        <f>IF(ISERROR('I8 Demand Data (NFA)'!E67/'I8 Demand Data (NFA)'!$C67),"0",('I8 Demand Data (NFA)'!E67/'I8 Demand Data (NFA)'!$C67))</f>
        <v>5.5679815915874842E-2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spans="1:24" s="43" customFormat="1" ht="12.75" x14ac:dyDescent="0.2">
      <c r="A34" s="148"/>
      <c r="B34" s="143"/>
      <c r="C34" s="150"/>
      <c r="D34" s="151"/>
      <c r="E34" s="151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spans="1:24" s="43" customFormat="1" ht="12.75" x14ac:dyDescent="0.2">
      <c r="A35" s="148" t="s">
        <v>459</v>
      </c>
      <c r="B35" s="143" t="s">
        <v>429</v>
      </c>
      <c r="C35" s="150">
        <f>IF(+SUM(D35:W35)=0,"-",+SUM(D35:W35))</f>
        <v>1</v>
      </c>
      <c r="D35" s="151">
        <f>IF(ISERROR('I8 Demand Data (NFA)'!D40/'I8 Demand Data (NFA)'!$C40),"0",('I8 Demand Data (NFA)'!D40/'I8 Demand Data (NFA)'!$C40))</f>
        <v>0.9067045044467702</v>
      </c>
      <c r="E35" s="151">
        <f>IF(ISERROR('I8 Demand Data (NFA)'!E40/'I8 Demand Data (NFA)'!$C40),"0",('I8 Demand Data (NFA)'!E40/'I8 Demand Data (NFA)'!$C40))</f>
        <v>9.3295495553229857E-2</v>
      </c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spans="1:24" s="43" customFormat="1" ht="12.75" x14ac:dyDescent="0.2">
      <c r="A36" s="148"/>
      <c r="B36" s="143"/>
      <c r="C36" s="154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spans="1:24" s="43" customFormat="1" ht="12.75" x14ac:dyDescent="0.2">
      <c r="A37" s="148" t="s">
        <v>460</v>
      </c>
      <c r="B37" s="143" t="s">
        <v>431</v>
      </c>
      <c r="C37" s="150">
        <f>IF(+SUM(D37:W37)=0,"-",+SUM(D37:W37))</f>
        <v>1</v>
      </c>
      <c r="D37" s="151">
        <f>IF(ISERROR('I8 Demand Data (NFA)'!D42/'I8 Demand Data (NFA)'!$C42),"0",('I8 Demand Data (NFA)'!D42/'I8 Demand Data (NFA)'!$C42))</f>
        <v>0.91740320274960063</v>
      </c>
      <c r="E37" s="151">
        <f>IF(ISERROR('I8 Demand Data (NFA)'!E42/'I8 Demand Data (NFA)'!$C42),"0",('I8 Demand Data (NFA)'!E42/'I8 Demand Data (NFA)'!$C42))</f>
        <v>8.2596797250399326E-2</v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spans="1:24" s="43" customFormat="1" ht="12.75" x14ac:dyDescent="0.2">
      <c r="A38" s="148"/>
      <c r="B38" s="143"/>
      <c r="C38" s="154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spans="1:24" s="43" customFormat="1" ht="12.75" x14ac:dyDescent="0.2">
      <c r="A39" s="148" t="s">
        <v>461</v>
      </c>
      <c r="B39" s="143" t="s">
        <v>433</v>
      </c>
      <c r="C39" s="150">
        <f>IF(+SUM(D39:W39)=0,"-",+SUM(D39:W39))</f>
        <v>1</v>
      </c>
      <c r="D39" s="151">
        <f>IF(ISERROR('I8 Demand Data (NFA)'!D44/'I8 Demand Data (NFA)'!$C44),"0",('I8 Demand Data (NFA)'!D44/'I8 Demand Data (NFA)'!$C44))</f>
        <v>0.93957634470528462</v>
      </c>
      <c r="E39" s="151">
        <f>IF(ISERROR('I8 Demand Data (NFA)'!E44/'I8 Demand Data (NFA)'!$C44),"0",('I8 Demand Data (NFA)'!E44/'I8 Demand Data (NFA)'!$C44))</f>
        <v>6.0423655294715412E-2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spans="1:24" s="43" customFormat="1" ht="12.75" x14ac:dyDescent="0.2">
      <c r="A40" s="148"/>
      <c r="B40" s="143"/>
      <c r="C40" s="154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spans="1:24" s="158" customFormat="1" ht="12.75" x14ac:dyDescent="0.2">
      <c r="A41" s="156" t="s">
        <v>462</v>
      </c>
      <c r="B41" s="156"/>
      <c r="C41" s="157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</row>
    <row r="42" spans="1:24" s="158" customFormat="1" ht="12.75" x14ac:dyDescent="0.2">
      <c r="A42" s="159" t="s">
        <v>463</v>
      </c>
      <c r="B42" s="156" t="s">
        <v>464</v>
      </c>
      <c r="C42" s="157">
        <f t="shared" ref="C42:C48" si="0">IF(+SUM(D42:W42)=0,"-",+SUM(D42:W42))</f>
        <v>1</v>
      </c>
      <c r="D42" s="151">
        <v>0.89451381929175422</v>
      </c>
      <c r="E42" s="151">
        <v>0.10548618070824586</v>
      </c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</row>
    <row r="43" spans="1:24" s="43" customFormat="1" ht="15" customHeight="1" x14ac:dyDescent="0.2">
      <c r="A43" s="148"/>
      <c r="B43" s="149"/>
      <c r="C43" s="160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</row>
    <row r="44" spans="1:24" s="43" customFormat="1" ht="15" customHeight="1" x14ac:dyDescent="0.2">
      <c r="A44" s="148" t="s">
        <v>465</v>
      </c>
      <c r="B44" s="149" t="s">
        <v>466</v>
      </c>
      <c r="C44" s="157">
        <f t="shared" si="0"/>
        <v>1</v>
      </c>
      <c r="D44" s="162">
        <v>1</v>
      </c>
      <c r="E44" s="162">
        <v>0</v>
      </c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</row>
    <row r="45" spans="1:24" s="43" customFormat="1" ht="15" customHeight="1" x14ac:dyDescent="0.2">
      <c r="A45" s="148"/>
      <c r="B45" s="149"/>
      <c r="C45" s="152"/>
      <c r="D45" s="162"/>
      <c r="E45" s="162"/>
      <c r="F45" s="162"/>
      <c r="G45" s="162"/>
      <c r="H45" s="163"/>
      <c r="I45" s="162"/>
      <c r="J45" s="162"/>
      <c r="K45" s="162"/>
      <c r="L45" s="162"/>
      <c r="M45" s="162"/>
      <c r="N45" s="164"/>
      <c r="O45" s="165"/>
      <c r="P45" s="165"/>
      <c r="Q45" s="165"/>
      <c r="R45" s="165"/>
      <c r="S45" s="165"/>
      <c r="T45" s="165"/>
      <c r="U45" s="165"/>
      <c r="V45" s="165"/>
      <c r="W45" s="165"/>
    </row>
    <row r="46" spans="1:24" s="43" customFormat="1" ht="15" customHeight="1" x14ac:dyDescent="0.2">
      <c r="A46" s="148" t="s">
        <v>467</v>
      </c>
      <c r="B46" s="149" t="s">
        <v>468</v>
      </c>
      <c r="C46" s="157">
        <f t="shared" si="0"/>
        <v>1</v>
      </c>
      <c r="D46" s="162">
        <v>0</v>
      </c>
      <c r="E46" s="162">
        <v>1</v>
      </c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</row>
    <row r="47" spans="1:24" s="43" customFormat="1" ht="15" customHeight="1" x14ac:dyDescent="0.2">
      <c r="A47" s="148"/>
      <c r="B47" s="149"/>
      <c r="C47" s="157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</row>
    <row r="48" spans="1:24" s="43" customFormat="1" ht="15" customHeight="1" x14ac:dyDescent="0.2">
      <c r="A48" s="148" t="s">
        <v>467</v>
      </c>
      <c r="B48" s="149" t="s">
        <v>469</v>
      </c>
      <c r="C48" s="157">
        <f t="shared" si="0"/>
        <v>1</v>
      </c>
      <c r="D48" s="162">
        <f>'I8 Demand Data (NFA)'!D76/'I8 Demand Data (NFA)'!C76</f>
        <v>0.40562489780345562</v>
      </c>
      <c r="E48" s="162">
        <f>'I8 Demand Data (NFA)'!E76/'I8 Demand Data (NFA)'!C76</f>
        <v>0.59437510219654444</v>
      </c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</row>
    <row r="49" spans="1:23" s="43" customFormat="1" ht="15" customHeight="1" x14ac:dyDescent="0.2">
      <c r="A49" s="148"/>
      <c r="B49" s="149"/>
      <c r="C49" s="152"/>
      <c r="D49" s="162"/>
      <c r="E49" s="162"/>
      <c r="F49" s="167"/>
      <c r="G49" s="163"/>
      <c r="H49" s="162"/>
      <c r="I49" s="163"/>
      <c r="J49" s="162"/>
      <c r="K49" s="162"/>
      <c r="L49" s="162"/>
      <c r="M49" s="162"/>
      <c r="N49" s="164"/>
      <c r="O49" s="165"/>
      <c r="P49" s="165"/>
      <c r="Q49" s="165"/>
      <c r="R49" s="165"/>
      <c r="S49" s="165"/>
      <c r="T49" s="165"/>
      <c r="U49" s="165"/>
      <c r="V49" s="165"/>
      <c r="W49" s="165"/>
    </row>
    <row r="50" spans="1:23" s="43" customFormat="1" ht="15" customHeight="1" x14ac:dyDescent="0.2">
      <c r="A50" s="148" t="s">
        <v>470</v>
      </c>
      <c r="B50" s="149" t="s">
        <v>471</v>
      </c>
      <c r="C50" s="157">
        <f>IF(+SUM(D50:W50)=0,"-",+SUM(D50:W50))</f>
        <v>1</v>
      </c>
      <c r="D50" s="166">
        <v>1</v>
      </c>
      <c r="E50" s="166">
        <v>0</v>
      </c>
      <c r="F50" s="162"/>
      <c r="G50" s="163"/>
      <c r="H50" s="162"/>
      <c r="I50" s="163"/>
      <c r="J50" s="162"/>
      <c r="K50" s="162"/>
      <c r="L50" s="162"/>
      <c r="M50" s="162"/>
      <c r="N50" s="164"/>
      <c r="O50" s="165"/>
      <c r="P50" s="165"/>
      <c r="Q50" s="165"/>
      <c r="R50" s="165"/>
      <c r="S50" s="165"/>
      <c r="T50" s="165"/>
      <c r="U50" s="165"/>
      <c r="V50" s="165"/>
      <c r="W50" s="165"/>
    </row>
    <row r="51" spans="1:23" s="43" customFormat="1" ht="15" customHeight="1" x14ac:dyDescent="0.2">
      <c r="A51" s="148"/>
      <c r="B51" s="143"/>
      <c r="C51" s="154"/>
      <c r="D51" s="162"/>
      <c r="E51" s="163"/>
      <c r="F51" s="162"/>
      <c r="G51" s="163"/>
      <c r="H51" s="162"/>
      <c r="I51" s="163"/>
      <c r="J51" s="163"/>
      <c r="K51" s="163"/>
      <c r="L51" s="163"/>
      <c r="M51" s="162"/>
      <c r="N51" s="164"/>
      <c r="O51" s="165"/>
      <c r="P51" s="165"/>
      <c r="Q51" s="165"/>
      <c r="R51" s="165"/>
      <c r="S51" s="165"/>
      <c r="T51" s="165"/>
      <c r="U51" s="165"/>
      <c r="V51" s="165"/>
      <c r="W51" s="165"/>
    </row>
    <row r="52" spans="1:23" s="43" customFormat="1" ht="15" customHeight="1" x14ac:dyDescent="0.2">
      <c r="A52" s="148" t="s">
        <v>472</v>
      </c>
      <c r="B52" s="143" t="s">
        <v>473</v>
      </c>
      <c r="C52" s="157">
        <f>IF(+SUM(D52:W52)=0,"-",+SUM(D52:W52))</f>
        <v>1</v>
      </c>
      <c r="D52" s="166">
        <f>'O1 Revenue to cost|RR (NFA)'!D34/'O1 Revenue to cost|RR (NFA)'!C34</f>
        <v>0.9327064937692835</v>
      </c>
      <c r="E52" s="166">
        <f>'O1 Revenue to cost|RR (NFA)'!E34/'O1 Revenue to cost|RR (NFA)'!C34</f>
        <v>6.7293506230716518E-2</v>
      </c>
      <c r="F52" s="163"/>
      <c r="G52" s="162"/>
      <c r="H52" s="162"/>
      <c r="I52" s="163"/>
      <c r="J52" s="163"/>
      <c r="K52" s="163"/>
      <c r="L52" s="163"/>
      <c r="M52" s="162"/>
      <c r="N52" s="164"/>
      <c r="O52" s="165"/>
      <c r="P52" s="165"/>
      <c r="Q52" s="165"/>
      <c r="R52" s="165"/>
      <c r="S52" s="165"/>
      <c r="T52" s="165"/>
      <c r="U52" s="165"/>
      <c r="V52" s="165"/>
      <c r="W52" s="165"/>
    </row>
    <row r="53" spans="1:23" s="43" customFormat="1" ht="15" customHeight="1" x14ac:dyDescent="0.2">
      <c r="A53" s="148"/>
      <c r="B53" s="143"/>
      <c r="C53" s="154"/>
      <c r="D53" s="163"/>
      <c r="E53" s="163"/>
      <c r="F53" s="163"/>
      <c r="G53" s="162"/>
      <c r="H53" s="162"/>
      <c r="I53" s="163"/>
      <c r="J53" s="163"/>
      <c r="K53" s="163"/>
      <c r="L53" s="163"/>
      <c r="M53" s="162"/>
      <c r="N53" s="164"/>
      <c r="O53" s="165"/>
      <c r="P53" s="165"/>
      <c r="Q53" s="165"/>
      <c r="R53" s="165"/>
      <c r="S53" s="165"/>
      <c r="T53" s="165"/>
      <c r="U53" s="165"/>
      <c r="V53" s="165"/>
      <c r="W53" s="165"/>
    </row>
    <row r="54" spans="1:23" s="43" customFormat="1" ht="15" customHeight="1" x14ac:dyDescent="0.2">
      <c r="A54" s="148"/>
      <c r="B54" s="143"/>
      <c r="C54" s="154"/>
      <c r="D54" s="163"/>
      <c r="E54" s="163"/>
      <c r="F54" s="163"/>
      <c r="G54" s="162"/>
      <c r="H54" s="162"/>
      <c r="I54" s="162"/>
      <c r="J54" s="163"/>
      <c r="K54" s="163"/>
      <c r="L54" s="163"/>
      <c r="M54" s="162"/>
      <c r="N54" s="164"/>
      <c r="O54" s="165"/>
      <c r="P54" s="165"/>
      <c r="Q54" s="165"/>
      <c r="R54" s="165"/>
      <c r="S54" s="165"/>
      <c r="T54" s="165"/>
      <c r="U54" s="165"/>
      <c r="V54" s="165"/>
      <c r="W54" s="165"/>
    </row>
    <row r="55" spans="1:23" s="43" customFormat="1" ht="15" customHeight="1" x14ac:dyDescent="0.2">
      <c r="A55" s="148"/>
      <c r="B55" s="143"/>
      <c r="C55" s="154"/>
      <c r="D55" s="163"/>
      <c r="E55" s="162"/>
      <c r="F55" s="163"/>
      <c r="G55" s="162"/>
      <c r="H55" s="162"/>
      <c r="I55" s="162"/>
      <c r="J55" s="163"/>
      <c r="K55" s="163"/>
      <c r="L55" s="163"/>
      <c r="M55" s="162"/>
      <c r="N55" s="164"/>
      <c r="O55" s="165"/>
      <c r="P55" s="165"/>
      <c r="Q55" s="165"/>
      <c r="R55" s="165"/>
      <c r="S55" s="165"/>
      <c r="T55" s="165"/>
      <c r="U55" s="165"/>
      <c r="V55" s="165"/>
      <c r="W55" s="165"/>
    </row>
    <row r="56" spans="1:23" s="43" customFormat="1" ht="15" customHeight="1" x14ac:dyDescent="0.2">
      <c r="A56" s="148"/>
      <c r="B56" s="143"/>
      <c r="C56" s="154"/>
      <c r="D56" s="163"/>
      <c r="E56" s="162"/>
      <c r="F56" s="163"/>
      <c r="G56" s="162"/>
      <c r="H56" s="167"/>
      <c r="I56" s="162"/>
      <c r="J56" s="162"/>
      <c r="K56" s="162"/>
      <c r="L56" s="162"/>
      <c r="M56" s="162"/>
      <c r="N56" s="164"/>
      <c r="O56" s="165"/>
      <c r="P56" s="165"/>
      <c r="Q56" s="165"/>
      <c r="R56" s="165"/>
      <c r="S56" s="165"/>
      <c r="T56" s="165"/>
      <c r="U56" s="165"/>
      <c r="V56" s="165"/>
      <c r="W56" s="165"/>
    </row>
    <row r="57" spans="1:23" s="43" customFormat="1" ht="15" customHeight="1" x14ac:dyDescent="0.2">
      <c r="A57" s="148"/>
      <c r="B57" s="143"/>
      <c r="C57" s="154"/>
      <c r="D57" s="162"/>
      <c r="E57" s="162"/>
      <c r="F57" s="163"/>
      <c r="G57" s="162"/>
      <c r="H57" s="162"/>
      <c r="I57" s="162"/>
      <c r="J57" s="162"/>
      <c r="K57" s="162"/>
      <c r="L57" s="162"/>
      <c r="M57" s="162"/>
      <c r="N57" s="164"/>
      <c r="O57" s="165"/>
      <c r="P57" s="165"/>
      <c r="Q57" s="165"/>
      <c r="R57" s="165"/>
      <c r="S57" s="165"/>
      <c r="T57" s="165"/>
      <c r="U57" s="165"/>
      <c r="V57" s="165"/>
      <c r="W57" s="165"/>
    </row>
    <row r="58" spans="1:23" s="43" customFormat="1" ht="15" customHeight="1" x14ac:dyDescent="0.2">
      <c r="A58" s="148"/>
      <c r="B58" s="143"/>
      <c r="C58" s="154"/>
      <c r="D58" s="162"/>
      <c r="E58" s="162"/>
      <c r="F58" s="162"/>
      <c r="G58" s="162"/>
      <c r="H58" s="162"/>
      <c r="I58" s="162"/>
      <c r="J58" s="162"/>
      <c r="K58" s="162"/>
      <c r="L58" s="162"/>
      <c r="M58" s="167"/>
      <c r="N58" s="165"/>
      <c r="O58" s="165"/>
      <c r="P58" s="165"/>
      <c r="Q58" s="165"/>
      <c r="R58" s="165"/>
      <c r="S58" s="165"/>
      <c r="T58" s="165"/>
      <c r="U58" s="165"/>
      <c r="V58" s="165"/>
      <c r="W58" s="165"/>
    </row>
    <row r="59" spans="1:23" s="43" customFormat="1" ht="15" customHeight="1" x14ac:dyDescent="0.2">
      <c r="A59" s="148"/>
      <c r="B59" s="143"/>
      <c r="C59" s="154"/>
      <c r="D59" s="162"/>
      <c r="E59" s="162"/>
      <c r="F59" s="162"/>
      <c r="G59" s="162"/>
      <c r="H59" s="162"/>
      <c r="I59" s="162"/>
      <c r="J59" s="162"/>
      <c r="K59" s="162"/>
      <c r="L59" s="162"/>
      <c r="M59" s="167"/>
      <c r="N59" s="165"/>
      <c r="O59" s="165"/>
      <c r="P59" s="165"/>
      <c r="Q59" s="165"/>
      <c r="R59" s="165"/>
      <c r="S59" s="165"/>
      <c r="T59" s="165"/>
      <c r="U59" s="165"/>
      <c r="V59" s="165"/>
      <c r="W59" s="165"/>
    </row>
    <row r="60" spans="1:23" s="43" customFormat="1" ht="15" customHeight="1" x14ac:dyDescent="0.2">
      <c r="A60" s="148"/>
      <c r="B60" s="143"/>
      <c r="C60" s="154"/>
      <c r="D60" s="162"/>
      <c r="E60" s="162"/>
      <c r="F60" s="162"/>
      <c r="G60" s="167"/>
      <c r="H60" s="162"/>
      <c r="I60" s="162"/>
      <c r="J60" s="162"/>
      <c r="K60" s="162"/>
      <c r="L60" s="162"/>
      <c r="M60" s="167"/>
      <c r="N60" s="165"/>
      <c r="O60" s="165"/>
      <c r="P60" s="165"/>
      <c r="Q60" s="165"/>
      <c r="R60" s="165"/>
      <c r="S60" s="165"/>
      <c r="T60" s="165"/>
      <c r="U60" s="165"/>
      <c r="V60" s="165"/>
      <c r="W60" s="165"/>
    </row>
    <row r="61" spans="1:23" s="43" customFormat="1" ht="15" customHeight="1" x14ac:dyDescent="0.2">
      <c r="A61" s="148"/>
      <c r="B61" s="143"/>
      <c r="C61" s="152"/>
      <c r="D61" s="162"/>
      <c r="E61" s="162"/>
      <c r="F61" s="162"/>
      <c r="G61" s="162"/>
      <c r="H61" s="162"/>
      <c r="I61" s="162"/>
      <c r="J61" s="162"/>
      <c r="K61" s="162"/>
      <c r="L61" s="162"/>
      <c r="M61" s="167"/>
      <c r="N61" s="165"/>
      <c r="O61" s="165"/>
      <c r="P61" s="165"/>
      <c r="Q61" s="165"/>
      <c r="R61" s="165"/>
      <c r="S61" s="165"/>
      <c r="T61" s="165"/>
      <c r="U61" s="165"/>
      <c r="V61" s="165"/>
      <c r="W61" s="165"/>
    </row>
    <row r="62" spans="1:23" s="43" customFormat="1" ht="15" customHeight="1" x14ac:dyDescent="0.2">
      <c r="A62" s="148"/>
      <c r="B62" s="143"/>
      <c r="C62" s="154"/>
      <c r="D62" s="162"/>
      <c r="E62" s="162"/>
      <c r="F62" s="162"/>
      <c r="G62" s="162"/>
      <c r="H62" s="163"/>
      <c r="I62" s="162"/>
      <c r="J62" s="162"/>
      <c r="K62" s="162"/>
      <c r="L62" s="162"/>
      <c r="M62" s="167"/>
      <c r="N62" s="165"/>
      <c r="O62" s="165"/>
      <c r="P62" s="165"/>
      <c r="Q62" s="165"/>
      <c r="R62" s="165"/>
      <c r="S62" s="165"/>
      <c r="T62" s="165"/>
      <c r="U62" s="165"/>
      <c r="V62" s="165"/>
      <c r="W62" s="165"/>
    </row>
    <row r="63" spans="1:23" s="43" customFormat="1" ht="12.75" x14ac:dyDescent="0.2">
      <c r="A63" s="148"/>
      <c r="B63" s="143"/>
      <c r="C63" s="152"/>
      <c r="D63" s="162"/>
      <c r="E63" s="167"/>
      <c r="F63" s="167"/>
      <c r="G63" s="167"/>
      <c r="H63" s="167"/>
      <c r="I63" s="167"/>
      <c r="J63" s="167"/>
      <c r="K63" s="167"/>
      <c r="L63" s="167"/>
      <c r="M63" s="167"/>
      <c r="N63" s="165"/>
      <c r="O63" s="165"/>
      <c r="P63" s="165"/>
      <c r="Q63" s="165"/>
      <c r="R63" s="165"/>
      <c r="S63" s="165"/>
      <c r="T63" s="165"/>
      <c r="U63" s="165"/>
      <c r="V63" s="165"/>
      <c r="W63" s="165"/>
    </row>
    <row r="64" spans="1:23" s="43" customFormat="1" ht="12.75" x14ac:dyDescent="0.2">
      <c r="A64" s="148"/>
      <c r="B64" s="143"/>
      <c r="C64" s="154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5"/>
      <c r="O64" s="165"/>
      <c r="P64" s="165"/>
      <c r="Q64" s="165"/>
      <c r="R64" s="165"/>
      <c r="S64" s="165"/>
      <c r="T64" s="165"/>
      <c r="U64" s="165"/>
      <c r="V64" s="165"/>
      <c r="W64" s="165"/>
    </row>
    <row r="65" spans="1:23" s="43" customFormat="1" ht="12.75" x14ac:dyDescent="0.2">
      <c r="A65" s="148"/>
      <c r="B65" s="143" t="s">
        <v>474</v>
      </c>
      <c r="C65" s="154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5"/>
      <c r="O65" s="165"/>
      <c r="P65" s="165"/>
      <c r="Q65" s="165"/>
      <c r="R65" s="165"/>
      <c r="S65" s="165"/>
      <c r="T65" s="165"/>
      <c r="U65" s="165"/>
      <c r="V65" s="165"/>
      <c r="W65" s="165"/>
    </row>
    <row r="66" spans="1:23" s="43" customFormat="1" ht="12.75" x14ac:dyDescent="0.2">
      <c r="A66" s="148"/>
      <c r="B66" s="143" t="s">
        <v>474</v>
      </c>
      <c r="C66" s="154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5"/>
      <c r="O66" s="165"/>
      <c r="P66" s="165"/>
      <c r="Q66" s="165"/>
      <c r="R66" s="165"/>
      <c r="S66" s="165"/>
      <c r="T66" s="165"/>
      <c r="U66" s="165"/>
      <c r="V66" s="165"/>
      <c r="W66" s="165"/>
    </row>
    <row r="67" spans="1:23" s="43" customFormat="1" ht="12.75" x14ac:dyDescent="0.2">
      <c r="A67" s="148"/>
      <c r="B67" s="143" t="s">
        <v>474</v>
      </c>
      <c r="C67" s="154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5"/>
      <c r="O67" s="165"/>
      <c r="P67" s="165"/>
      <c r="Q67" s="165"/>
      <c r="R67" s="165"/>
      <c r="S67" s="165"/>
      <c r="T67" s="165"/>
      <c r="U67" s="165"/>
      <c r="V67" s="165"/>
      <c r="W67" s="165"/>
    </row>
    <row r="68" spans="1:23" s="43" customFormat="1" ht="12.75" x14ac:dyDescent="0.2">
      <c r="A68" s="148"/>
      <c r="B68" s="143"/>
      <c r="C68" s="154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5"/>
      <c r="O68" s="165"/>
      <c r="P68" s="165"/>
      <c r="Q68" s="165"/>
      <c r="R68" s="165"/>
      <c r="S68" s="165"/>
      <c r="T68" s="165"/>
      <c r="U68" s="165"/>
      <c r="V68" s="165"/>
      <c r="W68" s="165"/>
    </row>
    <row r="69" spans="1:23" s="43" customFormat="1" ht="12.75" x14ac:dyDescent="0.2">
      <c r="A69" s="148"/>
      <c r="B69" s="143"/>
      <c r="C69" s="154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5"/>
      <c r="O69" s="165"/>
      <c r="P69" s="165"/>
      <c r="Q69" s="165"/>
      <c r="R69" s="165"/>
      <c r="S69" s="165"/>
      <c r="T69" s="165"/>
      <c r="U69" s="165"/>
      <c r="V69" s="165"/>
      <c r="W69" s="165"/>
    </row>
    <row r="70" spans="1:23" s="43" customFormat="1" ht="12.75" x14ac:dyDescent="0.2">
      <c r="A70" s="148"/>
      <c r="B70" s="143"/>
      <c r="C70" s="154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5"/>
      <c r="O70" s="165"/>
      <c r="P70" s="165"/>
      <c r="Q70" s="165"/>
      <c r="R70" s="165"/>
      <c r="S70" s="165"/>
      <c r="T70" s="165"/>
      <c r="U70" s="165"/>
      <c r="V70" s="165"/>
      <c r="W70" s="165"/>
    </row>
    <row r="71" spans="1:23" s="43" customFormat="1" ht="12.75" x14ac:dyDescent="0.2">
      <c r="A71" s="148"/>
      <c r="B71" s="143"/>
      <c r="C71" s="154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5"/>
      <c r="O71" s="165"/>
      <c r="P71" s="165"/>
      <c r="Q71" s="165"/>
      <c r="R71" s="165"/>
      <c r="S71" s="165"/>
      <c r="T71" s="165"/>
      <c r="U71" s="165"/>
      <c r="V71" s="165"/>
      <c r="W71" s="165"/>
    </row>
    <row r="72" spans="1:23" s="43" customFormat="1" ht="12.75" x14ac:dyDescent="0.2">
      <c r="A72" s="148"/>
      <c r="B72" s="143"/>
      <c r="C72" s="154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5"/>
      <c r="O72" s="165"/>
      <c r="P72" s="165"/>
      <c r="Q72" s="165"/>
      <c r="R72" s="165"/>
      <c r="S72" s="165"/>
      <c r="T72" s="165"/>
      <c r="U72" s="165"/>
      <c r="V72" s="165"/>
      <c r="W72" s="165"/>
    </row>
    <row r="73" spans="1:23" s="43" customFormat="1" ht="12.75" x14ac:dyDescent="0.2">
      <c r="A73" s="148"/>
      <c r="B73" s="143"/>
      <c r="C73" s="154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5"/>
      <c r="O73" s="165"/>
      <c r="P73" s="165"/>
      <c r="Q73" s="165"/>
      <c r="R73" s="165"/>
      <c r="S73" s="165"/>
      <c r="T73" s="165"/>
      <c r="U73" s="165"/>
      <c r="V73" s="165"/>
      <c r="W73" s="165"/>
    </row>
    <row r="74" spans="1:23" s="43" customFormat="1" ht="12.75" x14ac:dyDescent="0.2">
      <c r="A74" s="148"/>
      <c r="B74" s="143"/>
      <c r="C74" s="154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5"/>
      <c r="O74" s="165"/>
      <c r="P74" s="165"/>
      <c r="Q74" s="165"/>
      <c r="R74" s="165"/>
      <c r="S74" s="165"/>
      <c r="T74" s="165"/>
      <c r="U74" s="165"/>
      <c r="V74" s="165"/>
      <c r="W74" s="165"/>
    </row>
    <row r="75" spans="1:23" s="43" customFormat="1" ht="12.75" x14ac:dyDescent="0.2">
      <c r="A75" s="148"/>
      <c r="B75" s="143"/>
      <c r="C75" s="154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5"/>
      <c r="O75" s="165"/>
      <c r="P75" s="165"/>
      <c r="Q75" s="165"/>
      <c r="R75" s="165"/>
      <c r="S75" s="165"/>
      <c r="T75" s="165"/>
      <c r="U75" s="165"/>
      <c r="V75" s="165"/>
      <c r="W75" s="165"/>
    </row>
    <row r="76" spans="1:23" s="43" customFormat="1" ht="12.75" x14ac:dyDescent="0.2">
      <c r="A76" s="148"/>
      <c r="B76" s="143"/>
      <c r="C76" s="154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5"/>
      <c r="O76" s="165"/>
      <c r="P76" s="165"/>
      <c r="Q76" s="165"/>
      <c r="R76" s="165"/>
      <c r="S76" s="165"/>
      <c r="T76" s="165"/>
      <c r="U76" s="165"/>
      <c r="V76" s="165"/>
      <c r="W76" s="165"/>
    </row>
    <row r="77" spans="1:23" s="43" customFormat="1" ht="12.75" x14ac:dyDescent="0.2">
      <c r="A77" s="148"/>
      <c r="B77" s="143"/>
      <c r="C77" s="154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5"/>
      <c r="O77" s="165"/>
      <c r="P77" s="165"/>
      <c r="Q77" s="165"/>
      <c r="R77" s="165"/>
      <c r="S77" s="165"/>
      <c r="T77" s="165"/>
      <c r="U77" s="165"/>
      <c r="V77" s="165"/>
      <c r="W77" s="165"/>
    </row>
    <row r="78" spans="1:23" s="43" customFormat="1" ht="12.75" x14ac:dyDescent="0.2">
      <c r="A78" s="148"/>
      <c r="B78" s="143"/>
      <c r="C78" s="154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5"/>
      <c r="O78" s="165"/>
      <c r="P78" s="165"/>
      <c r="Q78" s="165"/>
      <c r="R78" s="165"/>
      <c r="S78" s="165"/>
      <c r="T78" s="165"/>
      <c r="U78" s="165"/>
      <c r="V78" s="165"/>
      <c r="W78" s="165"/>
    </row>
    <row r="79" spans="1:23" s="43" customFormat="1" ht="12.75" x14ac:dyDescent="0.2">
      <c r="A79" s="148"/>
      <c r="B79" s="143"/>
      <c r="C79" s="154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5"/>
      <c r="O79" s="165"/>
      <c r="P79" s="165"/>
      <c r="Q79" s="165"/>
      <c r="R79" s="165"/>
      <c r="S79" s="165"/>
      <c r="T79" s="165"/>
      <c r="U79" s="165"/>
      <c r="V79" s="165"/>
      <c r="W79" s="165"/>
    </row>
    <row r="80" spans="1:23" s="43" customFormat="1" ht="12.75" x14ac:dyDescent="0.2">
      <c r="A80" s="148"/>
      <c r="B80" s="143"/>
      <c r="C80" s="154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5"/>
      <c r="O80" s="165"/>
      <c r="P80" s="165"/>
      <c r="Q80" s="165"/>
      <c r="R80" s="165"/>
      <c r="S80" s="165"/>
      <c r="T80" s="165"/>
      <c r="U80" s="165"/>
      <c r="V80" s="165"/>
      <c r="W80" s="165"/>
    </row>
    <row r="81" spans="1:23" s="43" customFormat="1" ht="12.75" x14ac:dyDescent="0.2">
      <c r="A81" s="148"/>
      <c r="B81" s="143"/>
      <c r="C81" s="154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5"/>
      <c r="O81" s="165"/>
      <c r="P81" s="165"/>
      <c r="Q81" s="165"/>
      <c r="R81" s="165"/>
      <c r="S81" s="165"/>
      <c r="T81" s="165"/>
      <c r="U81" s="165"/>
      <c r="V81" s="165"/>
      <c r="W81" s="165"/>
    </row>
    <row r="82" spans="1:23" s="43" customFormat="1" ht="12.75" x14ac:dyDescent="0.2">
      <c r="A82" s="148"/>
      <c r="B82" s="143"/>
      <c r="C82" s="154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5"/>
      <c r="O82" s="165"/>
      <c r="P82" s="165"/>
      <c r="Q82" s="165"/>
      <c r="R82" s="165"/>
      <c r="S82" s="165"/>
      <c r="T82" s="165"/>
      <c r="U82" s="165"/>
      <c r="V82" s="165"/>
      <c r="W82" s="165"/>
    </row>
    <row r="83" spans="1:23" s="43" customFormat="1" ht="11.25" customHeight="1" x14ac:dyDescent="0.2">
      <c r="A83" s="148"/>
      <c r="B83" s="143"/>
      <c r="C83" s="154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5"/>
      <c r="O83" s="165"/>
      <c r="P83" s="165"/>
      <c r="Q83" s="165"/>
      <c r="R83" s="165"/>
      <c r="S83" s="165"/>
      <c r="T83" s="165"/>
      <c r="U83" s="165"/>
      <c r="V83" s="165"/>
      <c r="W83" s="165"/>
    </row>
    <row r="84" spans="1:23" s="43" customFormat="1" ht="12.75" x14ac:dyDescent="0.2">
      <c r="A84" s="148"/>
      <c r="B84" s="143"/>
      <c r="C84" s="154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5"/>
      <c r="O84" s="165"/>
      <c r="P84" s="165"/>
      <c r="Q84" s="165"/>
      <c r="R84" s="165"/>
      <c r="S84" s="165"/>
      <c r="T84" s="165"/>
      <c r="U84" s="165"/>
      <c r="V84" s="165"/>
      <c r="W84" s="165"/>
    </row>
    <row r="85" spans="1:23" s="43" customFormat="1" ht="12.75" x14ac:dyDescent="0.2">
      <c r="A85" s="148"/>
      <c r="B85" s="143"/>
      <c r="C85" s="154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5"/>
      <c r="O85" s="165"/>
      <c r="P85" s="165"/>
      <c r="Q85" s="165"/>
      <c r="R85" s="165"/>
      <c r="S85" s="165"/>
      <c r="T85" s="165"/>
      <c r="U85" s="165"/>
      <c r="V85" s="165"/>
      <c r="W85" s="165"/>
    </row>
    <row r="86" spans="1:23" s="43" customFormat="1" ht="12.75" x14ac:dyDescent="0.2">
      <c r="A86" s="148"/>
      <c r="B86" s="143"/>
      <c r="C86" s="154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5"/>
      <c r="O86" s="165"/>
      <c r="P86" s="165"/>
      <c r="Q86" s="165"/>
      <c r="R86" s="165"/>
      <c r="S86" s="165"/>
      <c r="T86" s="165"/>
      <c r="U86" s="165"/>
      <c r="V86" s="165"/>
      <c r="W86" s="165"/>
    </row>
    <row r="87" spans="1:23" s="43" customFormat="1" ht="12.75" x14ac:dyDescent="0.2">
      <c r="A87" s="148"/>
      <c r="B87" s="143"/>
      <c r="C87" s="154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5"/>
      <c r="O87" s="165"/>
      <c r="P87" s="165"/>
      <c r="Q87" s="165"/>
      <c r="R87" s="165"/>
      <c r="S87" s="165"/>
      <c r="T87" s="165"/>
      <c r="U87" s="165"/>
      <c r="V87" s="165"/>
      <c r="W87" s="165"/>
    </row>
    <row r="88" spans="1:23" x14ac:dyDescent="0.2"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26"/>
      <c r="O88" s="126"/>
      <c r="P88" s="126"/>
      <c r="Q88" s="126"/>
      <c r="R88" s="126"/>
      <c r="S88" s="126"/>
      <c r="T88" s="126"/>
      <c r="U88" s="126"/>
      <c r="V88" s="126"/>
      <c r="W88" s="126"/>
    </row>
    <row r="89" spans="1:23" x14ac:dyDescent="0.2"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26"/>
      <c r="O89" s="126"/>
      <c r="P89" s="126"/>
      <c r="Q89" s="126"/>
      <c r="R89" s="126"/>
      <c r="S89" s="126"/>
      <c r="T89" s="126"/>
      <c r="U89" s="126"/>
      <c r="V89" s="126"/>
      <c r="W89" s="126"/>
    </row>
    <row r="90" spans="1:23" x14ac:dyDescent="0.2"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26"/>
      <c r="O90" s="126"/>
      <c r="P90" s="126"/>
      <c r="Q90" s="126"/>
      <c r="R90" s="126"/>
      <c r="S90" s="126"/>
      <c r="T90" s="126"/>
      <c r="U90" s="126"/>
      <c r="V90" s="126"/>
      <c r="W90" s="126"/>
    </row>
    <row r="91" spans="1:23" x14ac:dyDescent="0.2"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26"/>
      <c r="O91" s="126"/>
      <c r="P91" s="126"/>
      <c r="Q91" s="126"/>
      <c r="R91" s="126"/>
      <c r="S91" s="126"/>
      <c r="T91" s="126"/>
      <c r="U91" s="126"/>
      <c r="V91" s="126"/>
      <c r="W91" s="126"/>
    </row>
    <row r="92" spans="1:23" x14ac:dyDescent="0.2"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26"/>
      <c r="O92" s="126"/>
      <c r="P92" s="126"/>
      <c r="Q92" s="126"/>
      <c r="R92" s="126"/>
      <c r="S92" s="126"/>
      <c r="T92" s="126"/>
      <c r="U92" s="126"/>
      <c r="V92" s="126"/>
      <c r="W92" s="126"/>
    </row>
    <row r="93" spans="1:23" x14ac:dyDescent="0.2"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26"/>
      <c r="O93" s="126"/>
      <c r="P93" s="126"/>
      <c r="Q93" s="126"/>
      <c r="R93" s="126"/>
      <c r="S93" s="126"/>
      <c r="T93" s="126"/>
      <c r="U93" s="126"/>
      <c r="V93" s="126"/>
      <c r="W93" s="126"/>
    </row>
    <row r="94" spans="1:23" x14ac:dyDescent="0.2"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26"/>
      <c r="O94" s="126"/>
      <c r="P94" s="126"/>
      <c r="Q94" s="126"/>
      <c r="R94" s="126"/>
      <c r="S94" s="126"/>
      <c r="T94" s="126"/>
      <c r="U94" s="126"/>
      <c r="V94" s="126"/>
      <c r="W94" s="126"/>
    </row>
    <row r="95" spans="1:23" x14ac:dyDescent="0.2"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26"/>
      <c r="O95" s="126"/>
      <c r="P95" s="126"/>
      <c r="Q95" s="126"/>
      <c r="R95" s="126"/>
      <c r="S95" s="126"/>
      <c r="T95" s="126"/>
      <c r="U95" s="126"/>
      <c r="V95" s="126"/>
      <c r="W95" s="126"/>
    </row>
    <row r="96" spans="1:23" x14ac:dyDescent="0.2"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26"/>
      <c r="O96" s="126"/>
      <c r="P96" s="126"/>
      <c r="Q96" s="126"/>
      <c r="R96" s="126"/>
      <c r="S96" s="126"/>
      <c r="T96" s="126"/>
      <c r="U96" s="126"/>
      <c r="V96" s="126"/>
      <c r="W96" s="126"/>
    </row>
    <row r="97" spans="4:23" x14ac:dyDescent="0.2"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26"/>
      <c r="O97" s="126"/>
      <c r="P97" s="126"/>
      <c r="Q97" s="126"/>
      <c r="R97" s="126"/>
      <c r="S97" s="126"/>
      <c r="T97" s="126"/>
      <c r="U97" s="126"/>
      <c r="V97" s="126"/>
      <c r="W97" s="126"/>
    </row>
    <row r="98" spans="4:23" x14ac:dyDescent="0.2"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26"/>
      <c r="O98" s="126"/>
      <c r="P98" s="126"/>
      <c r="Q98" s="126"/>
      <c r="R98" s="126"/>
      <c r="S98" s="126"/>
      <c r="T98" s="126"/>
      <c r="U98" s="126"/>
      <c r="V98" s="126"/>
      <c r="W98" s="126"/>
    </row>
    <row r="99" spans="4:23" x14ac:dyDescent="0.2"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26"/>
      <c r="O99" s="126"/>
      <c r="P99" s="126"/>
      <c r="Q99" s="126"/>
      <c r="R99" s="126"/>
      <c r="S99" s="126"/>
      <c r="T99" s="126"/>
      <c r="U99" s="126"/>
      <c r="V99" s="126"/>
      <c r="W99" s="126"/>
    </row>
    <row r="100" spans="4:23" x14ac:dyDescent="0.2"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</row>
    <row r="101" spans="4:23" x14ac:dyDescent="0.2"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</row>
    <row r="102" spans="4:23" x14ac:dyDescent="0.2"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</row>
    <row r="103" spans="4:23" x14ac:dyDescent="0.2"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</row>
    <row r="104" spans="4:23" x14ac:dyDescent="0.2"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</row>
    <row r="105" spans="4:23" x14ac:dyDescent="0.2"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</row>
    <row r="106" spans="4:23" x14ac:dyDescent="0.2"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</row>
    <row r="107" spans="4:23" x14ac:dyDescent="0.2"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</row>
    <row r="108" spans="4:23" x14ac:dyDescent="0.2"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</row>
    <row r="109" spans="4:23" x14ac:dyDescent="0.2"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</row>
    <row r="110" spans="4:23" x14ac:dyDescent="0.2"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</row>
  </sheetData>
  <mergeCells count="4">
    <mergeCell ref="A1:F1"/>
    <mergeCell ref="A2:E2"/>
    <mergeCell ref="A3:E3"/>
    <mergeCell ref="A4:E4"/>
  </mergeCells>
  <printOptions headings="1" gridLines="1"/>
  <pageMargins left="0" right="0" top="0" bottom="0" header="0.31496062992125984" footer="0"/>
  <pageSetup scale="80" orientation="portrait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15555-95D8-4205-A719-C1C4A1AC478A}">
  <sheetPr codeName="Sheet27">
    <tabColor theme="9" tint="0.79998168889431442"/>
    <pageSetUpPr fitToPage="1"/>
  </sheetPr>
  <dimension ref="A1:AM92"/>
  <sheetViews>
    <sheetView zoomScaleNormal="100" workbookViewId="0">
      <selection activeCell="AF48" sqref="AF48"/>
    </sheetView>
  </sheetViews>
  <sheetFormatPr defaultColWidth="9.28515625" defaultRowHeight="11.25" x14ac:dyDescent="0.2"/>
  <cols>
    <col min="1" max="1" width="10.5703125" style="129" customWidth="1"/>
    <col min="2" max="2" width="48.42578125" style="1" bestFit="1" customWidth="1"/>
    <col min="3" max="3" width="15.7109375" style="170" customWidth="1"/>
    <col min="4" max="4" width="15.7109375" style="171" customWidth="1"/>
    <col min="5" max="5" width="14.7109375" style="171" bestFit="1" customWidth="1"/>
    <col min="6" max="6" width="14.7109375" style="171" hidden="1" customWidth="1"/>
    <col min="7" max="7" width="11.7109375" style="171" hidden="1" customWidth="1"/>
    <col min="8" max="8" width="12.5703125" style="171" hidden="1" customWidth="1"/>
    <col min="9" max="9" width="10.28515625" style="171" hidden="1" customWidth="1"/>
    <col min="10" max="10" width="11.5703125" style="171" hidden="1" customWidth="1"/>
    <col min="11" max="11" width="8.5703125" style="171" hidden="1" customWidth="1"/>
    <col min="12" max="12" width="15" style="171" hidden="1" customWidth="1"/>
    <col min="13" max="13" width="10.7109375" style="1" hidden="1" customWidth="1"/>
    <col min="14" max="14" width="11.28515625" style="1" hidden="1" customWidth="1"/>
    <col min="15" max="15" width="12" style="1" hidden="1" customWidth="1"/>
    <col min="16" max="23" width="11.7109375" style="1" hidden="1" customWidth="1"/>
    <col min="24" max="24" width="0" style="1" hidden="1" customWidth="1"/>
    <col min="25" max="25" width="9.28515625" style="1"/>
    <col min="26" max="26" width="11.140625" style="1" customWidth="1"/>
    <col min="27" max="27" width="9.28515625" style="1"/>
    <col min="28" max="28" width="10.140625" style="1" customWidth="1"/>
    <col min="29" max="29" width="11.140625" style="1" customWidth="1"/>
    <col min="30" max="30" width="11.42578125" style="1" customWidth="1"/>
    <col min="31" max="33" width="9.28515625" style="1"/>
    <col min="34" max="34" width="4.42578125" style="1" bestFit="1" customWidth="1"/>
    <col min="35" max="35" width="3.85546875" style="1" customWidth="1"/>
    <col min="36" max="36" width="6.28515625" style="1" bestFit="1" customWidth="1"/>
    <col min="37" max="37" width="4.28515625" style="1" bestFit="1" customWidth="1"/>
    <col min="38" max="38" width="6.42578125" style="1" bestFit="1" customWidth="1"/>
    <col min="39" max="16384" width="9.28515625" style="1"/>
  </cols>
  <sheetData>
    <row r="1" spans="1:23" ht="45" customHeight="1" x14ac:dyDescent="0.2">
      <c r="A1" s="253"/>
      <c r="B1" s="253"/>
      <c r="C1" s="253"/>
      <c r="D1" s="253"/>
      <c r="E1" s="253"/>
      <c r="F1" s="253"/>
      <c r="G1" s="1"/>
      <c r="H1" s="1"/>
      <c r="I1" s="1"/>
      <c r="J1" s="1"/>
      <c r="K1" s="1"/>
      <c r="L1" s="1"/>
    </row>
    <row r="2" spans="1:23" ht="45" customHeight="1" x14ac:dyDescent="0.3">
      <c r="A2" s="265"/>
      <c r="B2" s="265"/>
      <c r="C2" s="265"/>
      <c r="D2" s="265"/>
      <c r="E2" s="265"/>
      <c r="F2" s="1"/>
      <c r="G2" s="1"/>
      <c r="H2" s="1"/>
      <c r="I2" s="1"/>
      <c r="J2" s="1"/>
      <c r="K2" s="1"/>
      <c r="L2" s="1"/>
    </row>
    <row r="3" spans="1:23" ht="70.5" customHeight="1" x14ac:dyDescent="0.25">
      <c r="A3" s="266"/>
      <c r="B3" s="266"/>
      <c r="C3" s="266"/>
      <c r="D3" s="266"/>
      <c r="E3" s="266"/>
      <c r="F3" s="1"/>
      <c r="G3" s="77"/>
      <c r="H3" s="1"/>
      <c r="I3" s="1"/>
      <c r="J3" s="1"/>
      <c r="K3" s="1"/>
      <c r="L3" s="1"/>
    </row>
    <row r="4" spans="1:23" ht="20.25" customHeight="1" x14ac:dyDescent="0.25">
      <c r="A4" s="267" t="s">
        <v>474</v>
      </c>
      <c r="B4" s="267"/>
      <c r="C4" s="267"/>
      <c r="D4" s="267"/>
      <c r="E4" s="267"/>
      <c r="F4" s="1"/>
      <c r="G4" s="1"/>
      <c r="H4" s="1"/>
      <c r="I4" s="1"/>
      <c r="J4" s="1"/>
      <c r="K4" s="1"/>
      <c r="L4" s="1"/>
    </row>
    <row r="5" spans="1:23" ht="21" customHeight="1" x14ac:dyDescent="0.3">
      <c r="A5" s="78" t="s">
        <v>536</v>
      </c>
      <c r="B5" s="79"/>
      <c r="C5" s="126"/>
      <c r="D5" s="126"/>
      <c r="E5" s="80"/>
      <c r="F5" s="1"/>
      <c r="G5" s="1"/>
      <c r="H5" s="1"/>
      <c r="I5" s="1"/>
      <c r="J5" s="1"/>
      <c r="K5" s="1"/>
      <c r="L5" s="1"/>
    </row>
    <row r="6" spans="1:23" ht="6" customHeight="1" x14ac:dyDescent="0.2">
      <c r="A6" s="8"/>
      <c r="B6" s="8"/>
      <c r="C6" s="127"/>
      <c r="D6" s="127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3" ht="12" customHeight="1" x14ac:dyDescent="0.2"/>
    <row r="8" spans="1:23" ht="12" customHeight="1" x14ac:dyDescent="0.2">
      <c r="A8" s="172"/>
      <c r="B8" s="173"/>
    </row>
    <row r="9" spans="1:23" x14ac:dyDescent="0.2"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</row>
    <row r="10" spans="1:23" ht="16.149999999999999" customHeight="1" thickBot="1" x14ac:dyDescent="0.25">
      <c r="A10" s="175"/>
      <c r="B10" s="176"/>
      <c r="C10" s="272"/>
      <c r="D10" s="272"/>
      <c r="E10" s="272"/>
      <c r="F10" s="272"/>
      <c r="G10" s="272"/>
      <c r="H10" s="272"/>
      <c r="I10" s="272"/>
      <c r="J10" s="272"/>
      <c r="K10" s="272"/>
      <c r="L10" s="272"/>
    </row>
    <row r="11" spans="1:23" ht="16.149999999999999" customHeight="1" x14ac:dyDescent="0.2">
      <c r="A11" s="175"/>
      <c r="B11" s="176"/>
      <c r="C11" s="177"/>
      <c r="D11" s="178">
        <v>1</v>
      </c>
      <c r="E11" s="178">
        <v>2</v>
      </c>
      <c r="F11" s="178">
        <v>3</v>
      </c>
      <c r="G11" s="178">
        <v>4</v>
      </c>
      <c r="H11" s="178">
        <v>5</v>
      </c>
      <c r="I11" s="178">
        <v>6</v>
      </c>
      <c r="J11" s="178">
        <v>7</v>
      </c>
      <c r="K11" s="178">
        <v>8</v>
      </c>
      <c r="L11" s="178">
        <v>9</v>
      </c>
      <c r="M11" s="178">
        <v>10</v>
      </c>
      <c r="N11" s="178">
        <v>11</v>
      </c>
      <c r="O11" s="178">
        <v>12</v>
      </c>
      <c r="P11" s="178">
        <v>13</v>
      </c>
      <c r="Q11" s="178">
        <v>14</v>
      </c>
      <c r="R11" s="178">
        <v>15</v>
      </c>
      <c r="S11" s="178">
        <v>16</v>
      </c>
      <c r="T11" s="178">
        <v>17</v>
      </c>
      <c r="U11" s="178">
        <v>18</v>
      </c>
      <c r="V11" s="178">
        <v>19</v>
      </c>
      <c r="W11" s="178">
        <v>20</v>
      </c>
    </row>
    <row r="12" spans="1:23" ht="25.5" x14ac:dyDescent="0.2">
      <c r="A12" s="179" t="s">
        <v>475</v>
      </c>
      <c r="B12" s="180"/>
      <c r="C12" s="181" t="s">
        <v>113</v>
      </c>
      <c r="D12" s="182" t="s">
        <v>524</v>
      </c>
      <c r="E12" s="182" t="s">
        <v>509</v>
      </c>
      <c r="F12" s="182" t="s">
        <v>525</v>
      </c>
      <c r="G12" s="182" t="s">
        <v>526</v>
      </c>
      <c r="H12" s="182" t="s">
        <v>527</v>
      </c>
      <c r="I12" s="182" t="s">
        <v>528</v>
      </c>
      <c r="J12" s="182" t="s">
        <v>529</v>
      </c>
      <c r="K12" s="182" t="s">
        <v>530</v>
      </c>
      <c r="L12" s="182" t="s">
        <v>531</v>
      </c>
      <c r="M12" s="182" t="s">
        <v>532</v>
      </c>
      <c r="N12" s="182" t="s">
        <v>533</v>
      </c>
      <c r="O12" s="182" t="s">
        <v>534</v>
      </c>
      <c r="P12" s="182" t="s">
        <v>526</v>
      </c>
      <c r="Q12" s="182" t="s">
        <v>527</v>
      </c>
      <c r="R12" s="182" t="s">
        <v>528</v>
      </c>
      <c r="S12" s="182" t="s">
        <v>529</v>
      </c>
      <c r="T12" s="182" t="s">
        <v>530</v>
      </c>
      <c r="U12" s="182" t="s">
        <v>531</v>
      </c>
      <c r="V12" s="182" t="s">
        <v>532</v>
      </c>
      <c r="W12" s="182" t="s">
        <v>533</v>
      </c>
    </row>
    <row r="13" spans="1:23" ht="12.75" x14ac:dyDescent="0.2">
      <c r="A13" s="179"/>
      <c r="B13" s="180"/>
      <c r="C13" s="181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</row>
    <row r="14" spans="1:23" ht="12.75" x14ac:dyDescent="0.2">
      <c r="A14" s="184"/>
      <c r="B14" s="185" t="s">
        <v>476</v>
      </c>
      <c r="C14" s="186"/>
      <c r="D14" s="187"/>
      <c r="E14" s="187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</row>
    <row r="15" spans="1:23" ht="13.5" thickBot="1" x14ac:dyDescent="0.25">
      <c r="A15" s="184" t="s">
        <v>477</v>
      </c>
      <c r="B15" s="188" t="s">
        <v>478</v>
      </c>
      <c r="C15" s="189">
        <v>14592741199.408363</v>
      </c>
      <c r="D15" s="190">
        <v>13590257145.283899</v>
      </c>
      <c r="E15" s="190">
        <v>1002484054.1244632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</row>
    <row r="16" spans="1:23" ht="14.25" thickTop="1" thickBot="1" x14ac:dyDescent="0.25">
      <c r="A16" s="191"/>
      <c r="B16" s="192"/>
      <c r="C16" s="273" t="str">
        <f>IF(ROUND('I3 TB Data (NFA)'!G16-C15,-1)=0,"Rate Base Input equals Output","Rate Base Input Does Not Equal Output")</f>
        <v>Rate Base Input equals Output</v>
      </c>
      <c r="D16" s="274"/>
      <c r="E16" s="275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</row>
    <row r="17" spans="1:27" ht="12.75" x14ac:dyDescent="0.2">
      <c r="A17" s="179"/>
      <c r="B17" s="180"/>
      <c r="C17" s="181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</row>
    <row r="18" spans="1:27" ht="12.75" x14ac:dyDescent="0.2">
      <c r="A18" s="184"/>
      <c r="B18" s="192" t="s">
        <v>479</v>
      </c>
      <c r="C18" s="186"/>
      <c r="D18" s="187"/>
      <c r="E18" s="187"/>
      <c r="F18" s="187"/>
      <c r="G18" s="187"/>
      <c r="H18" s="187"/>
      <c r="I18" s="187"/>
      <c r="J18" s="187"/>
      <c r="K18" s="187"/>
      <c r="L18" s="187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</row>
    <row r="19" spans="1:27" ht="12.75" x14ac:dyDescent="0.2">
      <c r="A19" s="184" t="s">
        <v>480</v>
      </c>
      <c r="B19" s="194" t="s">
        <v>480</v>
      </c>
      <c r="C19" s="186">
        <v>356779033.52271283</v>
      </c>
      <c r="D19" s="187">
        <v>333491458.02133477</v>
      </c>
      <c r="E19" s="187">
        <v>23287575.501378059</v>
      </c>
      <c r="F19" s="187">
        <v>0</v>
      </c>
      <c r="G19" s="187">
        <v>0</v>
      </c>
      <c r="H19" s="187">
        <v>0</v>
      </c>
      <c r="I19" s="187">
        <v>0</v>
      </c>
      <c r="J19" s="187">
        <v>0</v>
      </c>
      <c r="K19" s="187">
        <v>0</v>
      </c>
      <c r="L19" s="187">
        <v>0</v>
      </c>
      <c r="M19" s="187">
        <v>0</v>
      </c>
      <c r="N19" s="187">
        <v>0</v>
      </c>
      <c r="O19" s="187">
        <v>0</v>
      </c>
      <c r="P19" s="187">
        <v>0</v>
      </c>
      <c r="Q19" s="187">
        <v>0</v>
      </c>
      <c r="R19" s="187">
        <v>0</v>
      </c>
      <c r="S19" s="187">
        <v>0</v>
      </c>
      <c r="T19" s="187">
        <v>0</v>
      </c>
      <c r="U19" s="187">
        <v>0</v>
      </c>
      <c r="V19" s="187">
        <v>0</v>
      </c>
      <c r="W19" s="187">
        <v>0</v>
      </c>
      <c r="AA19" s="195"/>
    </row>
    <row r="20" spans="1:27" ht="12.75" x14ac:dyDescent="0.2">
      <c r="A20" s="184" t="s">
        <v>481</v>
      </c>
      <c r="B20" s="194" t="s">
        <v>482</v>
      </c>
      <c r="C20" s="186">
        <v>71360555.049326777</v>
      </c>
      <c r="D20" s="187">
        <v>66457847.454860233</v>
      </c>
      <c r="E20" s="187">
        <v>4902707.5944665419</v>
      </c>
      <c r="F20" s="187">
        <v>0</v>
      </c>
      <c r="G20" s="187">
        <v>0</v>
      </c>
      <c r="H20" s="187">
        <v>0</v>
      </c>
      <c r="I20" s="187">
        <v>0</v>
      </c>
      <c r="J20" s="187">
        <v>0</v>
      </c>
      <c r="K20" s="187">
        <v>0</v>
      </c>
      <c r="L20" s="187">
        <v>0</v>
      </c>
      <c r="M20" s="187">
        <v>0</v>
      </c>
      <c r="N20" s="187">
        <v>0</v>
      </c>
      <c r="O20" s="187">
        <v>0</v>
      </c>
      <c r="P20" s="187">
        <v>0</v>
      </c>
      <c r="Q20" s="187">
        <v>0</v>
      </c>
      <c r="R20" s="187">
        <v>0</v>
      </c>
      <c r="S20" s="187">
        <v>0</v>
      </c>
      <c r="T20" s="187">
        <v>0</v>
      </c>
      <c r="U20" s="187">
        <v>0</v>
      </c>
      <c r="V20" s="187">
        <v>0</v>
      </c>
      <c r="W20" s="187">
        <v>0</v>
      </c>
      <c r="AA20" s="195"/>
    </row>
    <row r="21" spans="1:27" ht="12.75" x14ac:dyDescent="0.2">
      <c r="A21" s="184" t="s">
        <v>483</v>
      </c>
      <c r="B21" s="194" t="s">
        <v>484</v>
      </c>
      <c r="C21" s="186">
        <v>481787181.82524693</v>
      </c>
      <c r="D21" s="187">
        <v>450002521.3575505</v>
      </c>
      <c r="E21" s="187">
        <v>31784660.467696454</v>
      </c>
      <c r="F21" s="187">
        <v>0</v>
      </c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  <c r="O21" s="187">
        <v>0</v>
      </c>
      <c r="P21" s="187">
        <v>0</v>
      </c>
      <c r="Q21" s="187">
        <v>0</v>
      </c>
      <c r="R21" s="187">
        <v>0</v>
      </c>
      <c r="S21" s="187">
        <v>0</v>
      </c>
      <c r="T21" s="187">
        <v>0</v>
      </c>
      <c r="U21" s="187">
        <v>0</v>
      </c>
      <c r="V21" s="187">
        <v>0</v>
      </c>
      <c r="W21" s="187">
        <v>0</v>
      </c>
      <c r="AA21" s="195"/>
    </row>
    <row r="22" spans="1:27" ht="12.75" x14ac:dyDescent="0.2">
      <c r="A22" s="184" t="s">
        <v>485</v>
      </c>
      <c r="B22" s="194" t="s">
        <v>486</v>
      </c>
      <c r="C22" s="186">
        <v>-14787874.561129969</v>
      </c>
      <c r="D22" s="187">
        <v>-13779935.411188224</v>
      </c>
      <c r="E22" s="187">
        <v>-1007939.1499417449</v>
      </c>
      <c r="F22" s="187">
        <v>0</v>
      </c>
      <c r="G22" s="187">
        <v>0</v>
      </c>
      <c r="H22" s="187">
        <v>0</v>
      </c>
      <c r="I22" s="187">
        <v>0</v>
      </c>
      <c r="J22" s="187">
        <v>0</v>
      </c>
      <c r="K22" s="187">
        <v>0</v>
      </c>
      <c r="L22" s="187">
        <v>0</v>
      </c>
      <c r="M22" s="187">
        <v>0</v>
      </c>
      <c r="N22" s="187">
        <v>0</v>
      </c>
      <c r="O22" s="187">
        <v>0</v>
      </c>
      <c r="P22" s="187">
        <v>0</v>
      </c>
      <c r="Q22" s="187">
        <v>0</v>
      </c>
      <c r="R22" s="187">
        <v>0</v>
      </c>
      <c r="S22" s="187">
        <v>0</v>
      </c>
      <c r="T22" s="187">
        <v>0</v>
      </c>
      <c r="U22" s="187">
        <v>0</v>
      </c>
      <c r="V22" s="187">
        <v>0</v>
      </c>
      <c r="W22" s="187">
        <v>0</v>
      </c>
      <c r="AA22" s="195"/>
    </row>
    <row r="23" spans="1:27" ht="12.75" x14ac:dyDescent="0.2">
      <c r="A23" s="184" t="s">
        <v>487</v>
      </c>
      <c r="B23" s="194" t="s">
        <v>488</v>
      </c>
      <c r="C23" s="186">
        <v>61223602.475521252</v>
      </c>
      <c r="D23" s="187">
        <v>57050611.584879503</v>
      </c>
      <c r="E23" s="187">
        <v>4172990.890641747</v>
      </c>
      <c r="F23" s="187">
        <v>0</v>
      </c>
      <c r="G23" s="187">
        <v>0</v>
      </c>
      <c r="H23" s="187">
        <v>0</v>
      </c>
      <c r="I23" s="187">
        <v>0</v>
      </c>
      <c r="J23" s="187">
        <v>0</v>
      </c>
      <c r="K23" s="187">
        <v>0</v>
      </c>
      <c r="L23" s="187">
        <v>0</v>
      </c>
      <c r="M23" s="187">
        <v>0</v>
      </c>
      <c r="N23" s="187">
        <v>0</v>
      </c>
      <c r="O23" s="187">
        <v>0</v>
      </c>
      <c r="P23" s="187">
        <v>0</v>
      </c>
      <c r="Q23" s="187">
        <v>0</v>
      </c>
      <c r="R23" s="187">
        <v>0</v>
      </c>
      <c r="S23" s="187">
        <v>0</v>
      </c>
      <c r="T23" s="187">
        <v>0</v>
      </c>
      <c r="U23" s="187">
        <v>0</v>
      </c>
      <c r="V23" s="187">
        <v>0</v>
      </c>
      <c r="W23" s="187">
        <v>0</v>
      </c>
      <c r="AA23" s="195"/>
    </row>
    <row r="24" spans="1:27" ht="12.75" x14ac:dyDescent="0.2">
      <c r="A24" s="184" t="s">
        <v>489</v>
      </c>
      <c r="B24" s="194" t="s">
        <v>490</v>
      </c>
      <c r="C24" s="186">
        <v>0</v>
      </c>
      <c r="D24" s="187">
        <v>0</v>
      </c>
      <c r="E24" s="187">
        <v>0</v>
      </c>
      <c r="F24" s="187">
        <v>0</v>
      </c>
      <c r="G24" s="187">
        <v>0</v>
      </c>
      <c r="H24" s="187">
        <v>0</v>
      </c>
      <c r="I24" s="187">
        <v>0</v>
      </c>
      <c r="J24" s="187">
        <v>0</v>
      </c>
      <c r="K24" s="187">
        <v>0</v>
      </c>
      <c r="L24" s="187">
        <v>0</v>
      </c>
      <c r="M24" s="187">
        <v>0</v>
      </c>
      <c r="N24" s="187">
        <v>0</v>
      </c>
      <c r="O24" s="187">
        <v>0</v>
      </c>
      <c r="P24" s="187">
        <v>0</v>
      </c>
      <c r="Q24" s="187">
        <v>0</v>
      </c>
      <c r="R24" s="187">
        <v>0</v>
      </c>
      <c r="S24" s="187">
        <v>0</v>
      </c>
      <c r="T24" s="187">
        <v>0</v>
      </c>
      <c r="U24" s="187">
        <v>0</v>
      </c>
      <c r="V24" s="187">
        <v>0</v>
      </c>
      <c r="W24" s="187">
        <v>0</v>
      </c>
      <c r="AA24" s="195"/>
    </row>
    <row r="25" spans="1:27" ht="12.75" x14ac:dyDescent="0.2">
      <c r="A25" s="184" t="s">
        <v>491</v>
      </c>
      <c r="B25" s="194" t="s">
        <v>492</v>
      </c>
      <c r="C25" s="186">
        <v>0</v>
      </c>
      <c r="D25" s="187">
        <v>0</v>
      </c>
      <c r="E25" s="187">
        <v>0</v>
      </c>
      <c r="F25" s="187">
        <v>0</v>
      </c>
      <c r="G25" s="187">
        <v>0</v>
      </c>
      <c r="H25" s="187">
        <v>0</v>
      </c>
      <c r="I25" s="187">
        <v>0</v>
      </c>
      <c r="J25" s="187">
        <v>0</v>
      </c>
      <c r="K25" s="187">
        <v>0</v>
      </c>
      <c r="L25" s="187">
        <v>0</v>
      </c>
      <c r="M25" s="187">
        <v>0</v>
      </c>
      <c r="N25" s="187">
        <v>0</v>
      </c>
      <c r="O25" s="187">
        <v>0</v>
      </c>
      <c r="P25" s="187">
        <v>0</v>
      </c>
      <c r="Q25" s="187">
        <v>0</v>
      </c>
      <c r="R25" s="187">
        <v>0</v>
      </c>
      <c r="S25" s="187">
        <v>0</v>
      </c>
      <c r="T25" s="187">
        <v>0</v>
      </c>
      <c r="U25" s="187">
        <v>0</v>
      </c>
      <c r="V25" s="187">
        <v>0</v>
      </c>
      <c r="W25" s="187">
        <v>0</v>
      </c>
      <c r="AA25" s="195"/>
    </row>
    <row r="26" spans="1:27" ht="12.75" x14ac:dyDescent="0.2">
      <c r="A26" s="184" t="s">
        <v>493</v>
      </c>
      <c r="B26" s="194" t="s">
        <v>494</v>
      </c>
      <c r="C26" s="186">
        <v>339527934.44934052</v>
      </c>
      <c r="D26" s="187">
        <v>316203232.42357719</v>
      </c>
      <c r="E26" s="187">
        <v>23324702.02576331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187">
        <v>0</v>
      </c>
      <c r="M26" s="187">
        <v>0</v>
      </c>
      <c r="N26" s="187">
        <v>0</v>
      </c>
      <c r="O26" s="187">
        <v>0</v>
      </c>
      <c r="P26" s="187">
        <v>0</v>
      </c>
      <c r="Q26" s="187">
        <v>0</v>
      </c>
      <c r="R26" s="187">
        <v>0</v>
      </c>
      <c r="S26" s="187">
        <v>0</v>
      </c>
      <c r="T26" s="187">
        <v>0</v>
      </c>
      <c r="U26" s="187">
        <v>0</v>
      </c>
      <c r="V26" s="187">
        <v>0</v>
      </c>
      <c r="W26" s="187">
        <v>0</v>
      </c>
      <c r="AA26" s="195"/>
    </row>
    <row r="27" spans="1:27" ht="12.75" x14ac:dyDescent="0.2">
      <c r="A27" s="184" t="s">
        <v>495</v>
      </c>
      <c r="B27" s="194" t="s">
        <v>496</v>
      </c>
      <c r="C27" s="186">
        <v>40497558.205492973</v>
      </c>
      <c r="D27" s="187">
        <v>37715479.37758708</v>
      </c>
      <c r="E27" s="187">
        <v>2782078.8279058896</v>
      </c>
      <c r="F27" s="187">
        <v>0</v>
      </c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>
        <v>0</v>
      </c>
      <c r="P27" s="187">
        <v>0</v>
      </c>
      <c r="Q27" s="187">
        <v>0</v>
      </c>
      <c r="R27" s="187">
        <v>0</v>
      </c>
      <c r="S27" s="187">
        <v>0</v>
      </c>
      <c r="T27" s="187">
        <v>0</v>
      </c>
      <c r="U27" s="187">
        <v>0</v>
      </c>
      <c r="V27" s="187">
        <v>0</v>
      </c>
      <c r="W27" s="187">
        <v>0</v>
      </c>
      <c r="AA27" s="195"/>
    </row>
    <row r="28" spans="1:27" ht="12.75" x14ac:dyDescent="0.2">
      <c r="A28" s="184" t="s">
        <v>497</v>
      </c>
      <c r="B28" s="194" t="s">
        <v>498</v>
      </c>
      <c r="C28" s="186">
        <v>0</v>
      </c>
      <c r="D28" s="187">
        <v>0</v>
      </c>
      <c r="E28" s="187">
        <v>0</v>
      </c>
      <c r="F28" s="187">
        <v>0</v>
      </c>
      <c r="G28" s="187">
        <v>0</v>
      </c>
      <c r="H28" s="187">
        <v>0</v>
      </c>
      <c r="I28" s="187">
        <v>0</v>
      </c>
      <c r="J28" s="187">
        <v>0</v>
      </c>
      <c r="K28" s="187">
        <v>0</v>
      </c>
      <c r="L28" s="187">
        <v>0</v>
      </c>
      <c r="M28" s="187">
        <v>0</v>
      </c>
      <c r="N28" s="187">
        <v>0</v>
      </c>
      <c r="O28" s="187">
        <v>0</v>
      </c>
      <c r="P28" s="187">
        <v>0</v>
      </c>
      <c r="Q28" s="187">
        <v>0</v>
      </c>
      <c r="R28" s="187">
        <v>0</v>
      </c>
      <c r="S28" s="187">
        <v>0</v>
      </c>
      <c r="T28" s="187">
        <v>0</v>
      </c>
      <c r="U28" s="187">
        <v>0</v>
      </c>
      <c r="V28" s="187">
        <v>0</v>
      </c>
      <c r="W28" s="187">
        <v>0</v>
      </c>
      <c r="AA28" s="195"/>
    </row>
    <row r="29" spans="1:27" s="198" customFormat="1" ht="13.5" thickBot="1" x14ac:dyDescent="0.25">
      <c r="A29" s="184" t="s">
        <v>499</v>
      </c>
      <c r="B29" s="194" t="s">
        <v>499</v>
      </c>
      <c r="C29" s="196">
        <v>0</v>
      </c>
      <c r="D29" s="197">
        <v>0</v>
      </c>
      <c r="E29" s="197">
        <v>0</v>
      </c>
      <c r="F29" s="197">
        <v>0</v>
      </c>
      <c r="G29" s="197">
        <v>0</v>
      </c>
      <c r="H29" s="197">
        <v>0</v>
      </c>
      <c r="I29" s="197">
        <v>0</v>
      </c>
      <c r="J29" s="197">
        <v>0</v>
      </c>
      <c r="K29" s="197">
        <v>0</v>
      </c>
      <c r="L29" s="197">
        <v>0</v>
      </c>
      <c r="M29" s="197">
        <v>0</v>
      </c>
      <c r="N29" s="197">
        <v>0</v>
      </c>
      <c r="O29" s="197">
        <v>0</v>
      </c>
      <c r="P29" s="197">
        <v>0</v>
      </c>
      <c r="Q29" s="197">
        <v>0</v>
      </c>
      <c r="R29" s="197">
        <v>0</v>
      </c>
      <c r="S29" s="197">
        <v>0</v>
      </c>
      <c r="T29" s="197">
        <v>0</v>
      </c>
      <c r="U29" s="197">
        <v>0</v>
      </c>
      <c r="V29" s="197">
        <v>0</v>
      </c>
      <c r="W29" s="197">
        <v>0</v>
      </c>
    </row>
    <row r="30" spans="1:27" s="174" customFormat="1" ht="13.5" thickBot="1" x14ac:dyDescent="0.25">
      <c r="A30" s="184"/>
      <c r="B30" s="188" t="s">
        <v>500</v>
      </c>
      <c r="C30" s="199">
        <v>1336387990.9665112</v>
      </c>
      <c r="D30" s="200">
        <v>1247141214.8086011</v>
      </c>
      <c r="E30" s="200">
        <v>89246776.157910258</v>
      </c>
      <c r="F30" s="200">
        <f t="shared" ref="F30:W30" si="0">SUM(F19:F29)</f>
        <v>0</v>
      </c>
      <c r="G30" s="200">
        <f t="shared" si="0"/>
        <v>0</v>
      </c>
      <c r="H30" s="200">
        <f t="shared" si="0"/>
        <v>0</v>
      </c>
      <c r="I30" s="200">
        <f t="shared" si="0"/>
        <v>0</v>
      </c>
      <c r="J30" s="200">
        <f t="shared" si="0"/>
        <v>0</v>
      </c>
      <c r="K30" s="200">
        <f t="shared" si="0"/>
        <v>0</v>
      </c>
      <c r="L30" s="200">
        <f t="shared" si="0"/>
        <v>0</v>
      </c>
      <c r="M30" s="200">
        <f t="shared" si="0"/>
        <v>0</v>
      </c>
      <c r="N30" s="200">
        <f t="shared" si="0"/>
        <v>0</v>
      </c>
      <c r="O30" s="200">
        <f t="shared" si="0"/>
        <v>0</v>
      </c>
      <c r="P30" s="200">
        <f t="shared" si="0"/>
        <v>0</v>
      </c>
      <c r="Q30" s="200">
        <f t="shared" si="0"/>
        <v>0</v>
      </c>
      <c r="R30" s="200">
        <f t="shared" si="0"/>
        <v>0</v>
      </c>
      <c r="S30" s="200">
        <f t="shared" si="0"/>
        <v>0</v>
      </c>
      <c r="T30" s="200">
        <f t="shared" si="0"/>
        <v>0</v>
      </c>
      <c r="U30" s="200">
        <f t="shared" si="0"/>
        <v>0</v>
      </c>
      <c r="V30" s="200">
        <f t="shared" si="0"/>
        <v>0</v>
      </c>
      <c r="W30" s="200">
        <f t="shared" si="0"/>
        <v>0</v>
      </c>
    </row>
    <row r="31" spans="1:27" ht="13.5" thickTop="1" x14ac:dyDescent="0.2">
      <c r="A31" s="184"/>
      <c r="B31" s="194"/>
      <c r="C31" s="186"/>
      <c r="D31" s="187"/>
      <c r="E31" s="187"/>
      <c r="F31" s="187"/>
      <c r="G31" s="187"/>
      <c r="H31" s="187"/>
      <c r="I31" s="187"/>
      <c r="J31" s="187"/>
      <c r="K31" s="187"/>
      <c r="L31" s="187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</row>
    <row r="32" spans="1:27" ht="12.75" x14ac:dyDescent="0.2">
      <c r="A32" s="184" t="s">
        <v>501</v>
      </c>
      <c r="B32" s="194" t="s">
        <v>502</v>
      </c>
      <c r="C32" s="186">
        <v>486813846.41226339</v>
      </c>
      <c r="D32" s="187">
        <v>453370978.36667126</v>
      </c>
      <c r="E32" s="187">
        <v>33442868.045592126</v>
      </c>
      <c r="F32" s="187">
        <v>0</v>
      </c>
      <c r="G32" s="187">
        <v>0</v>
      </c>
      <c r="H32" s="187">
        <v>0</v>
      </c>
      <c r="I32" s="187">
        <v>0</v>
      </c>
      <c r="J32" s="187">
        <v>0</v>
      </c>
      <c r="K32" s="187">
        <v>0</v>
      </c>
      <c r="L32" s="187">
        <v>0</v>
      </c>
      <c r="M32" s="187">
        <v>0</v>
      </c>
      <c r="N32" s="187">
        <v>0</v>
      </c>
      <c r="O32" s="187">
        <v>0</v>
      </c>
      <c r="P32" s="187">
        <v>0</v>
      </c>
      <c r="Q32" s="187">
        <v>0</v>
      </c>
      <c r="R32" s="187">
        <v>0</v>
      </c>
      <c r="S32" s="187">
        <v>0</v>
      </c>
      <c r="T32" s="187">
        <v>0</v>
      </c>
      <c r="U32" s="187">
        <v>0</v>
      </c>
      <c r="V32" s="187">
        <v>0</v>
      </c>
      <c r="W32" s="187">
        <v>0</v>
      </c>
    </row>
    <row r="33" spans="1:31" ht="12.75" x14ac:dyDescent="0.2">
      <c r="A33" s="184"/>
      <c r="B33" s="194"/>
      <c r="C33" s="186"/>
      <c r="D33" s="187"/>
      <c r="E33" s="187"/>
      <c r="F33" s="187"/>
      <c r="G33" s="187"/>
      <c r="H33" s="187"/>
      <c r="I33" s="187"/>
      <c r="J33" s="187"/>
      <c r="K33" s="187"/>
      <c r="L33" s="187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AA33" s="174"/>
      <c r="AB33" s="174"/>
      <c r="AC33" s="174" t="s">
        <v>551</v>
      </c>
      <c r="AD33" s="174"/>
      <c r="AE33" s="174"/>
    </row>
    <row r="34" spans="1:31" ht="12.75" x14ac:dyDescent="0.2">
      <c r="A34" s="184"/>
      <c r="B34" s="192" t="s">
        <v>504</v>
      </c>
      <c r="C34" s="186">
        <v>1823201837.3787749</v>
      </c>
      <c r="D34" s="201">
        <v>1700512193.1752725</v>
      </c>
      <c r="E34" s="201">
        <v>122689644.20350239</v>
      </c>
      <c r="F34" s="201">
        <f t="shared" ref="F34:W34" si="1">F30+F32</f>
        <v>0</v>
      </c>
      <c r="G34" s="201">
        <f t="shared" si="1"/>
        <v>0</v>
      </c>
      <c r="H34" s="201">
        <f t="shared" si="1"/>
        <v>0</v>
      </c>
      <c r="I34" s="201">
        <f t="shared" si="1"/>
        <v>0</v>
      </c>
      <c r="J34" s="201">
        <f t="shared" si="1"/>
        <v>0</v>
      </c>
      <c r="K34" s="201">
        <f t="shared" si="1"/>
        <v>0</v>
      </c>
      <c r="L34" s="201">
        <f t="shared" si="1"/>
        <v>0</v>
      </c>
      <c r="M34" s="201">
        <f t="shared" si="1"/>
        <v>0</v>
      </c>
      <c r="N34" s="201">
        <f t="shared" si="1"/>
        <v>0</v>
      </c>
      <c r="O34" s="201">
        <f t="shared" si="1"/>
        <v>0</v>
      </c>
      <c r="P34" s="201">
        <f t="shared" si="1"/>
        <v>0</v>
      </c>
      <c r="Q34" s="201">
        <f t="shared" si="1"/>
        <v>0</v>
      </c>
      <c r="R34" s="201">
        <f t="shared" si="1"/>
        <v>0</v>
      </c>
      <c r="S34" s="201">
        <f t="shared" si="1"/>
        <v>0</v>
      </c>
      <c r="T34" s="201">
        <f t="shared" si="1"/>
        <v>0</v>
      </c>
      <c r="U34" s="201">
        <f t="shared" si="1"/>
        <v>0</v>
      </c>
      <c r="V34" s="201">
        <f t="shared" si="1"/>
        <v>0</v>
      </c>
      <c r="W34" s="201">
        <f t="shared" si="1"/>
        <v>0</v>
      </c>
    </row>
    <row r="35" spans="1:31" ht="16.5" customHeight="1" x14ac:dyDescent="0.2">
      <c r="A35" s="191"/>
      <c r="B35" s="194"/>
      <c r="C35" s="269" t="str">
        <f>IF(ISERROR(ROUND('I3 TB Data (NFA)'!G14-C34,-1)=0), "-", IF(ROUND('I3 TB Data (NFA)'!G14-C34,-1)=0,"Revenue Requirement Input equals Output","Revenue Requirement Input Does Not Equal Output"))</f>
        <v>Revenue Requirement Input equals Output</v>
      </c>
      <c r="D35" s="270"/>
      <c r="E35" s="271"/>
      <c r="F35" s="187"/>
      <c r="G35" s="187"/>
      <c r="H35" s="187"/>
      <c r="I35" s="187"/>
      <c r="J35" s="187"/>
      <c r="K35" s="187"/>
      <c r="L35" s="187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AA35" s="1" t="s">
        <v>503</v>
      </c>
      <c r="AC35" s="225">
        <v>2021</v>
      </c>
    </row>
    <row r="36" spans="1:31" ht="12.75" x14ac:dyDescent="0.2">
      <c r="A36" s="184"/>
      <c r="B36" s="194"/>
      <c r="C36" s="186"/>
      <c r="D36" s="187"/>
      <c r="E36" s="187"/>
      <c r="F36" s="187"/>
      <c r="G36" s="187"/>
      <c r="H36" s="187"/>
      <c r="I36" s="187"/>
      <c r="J36" s="187"/>
      <c r="K36" s="187"/>
      <c r="L36" s="187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AA36" s="1" t="s">
        <v>552</v>
      </c>
      <c r="AC36" s="225">
        <v>2023</v>
      </c>
    </row>
    <row r="37" spans="1:31" ht="12.75" x14ac:dyDescent="0.2">
      <c r="A37" s="184"/>
      <c r="B37" s="192" t="s">
        <v>506</v>
      </c>
      <c r="C37" s="186"/>
      <c r="D37" s="187"/>
      <c r="E37" s="187"/>
      <c r="F37" s="187"/>
      <c r="G37" s="187"/>
      <c r="H37" s="187"/>
      <c r="I37" s="187"/>
      <c r="J37" s="187"/>
      <c r="K37" s="187"/>
      <c r="L37" s="187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AA37" s="226" t="s">
        <v>505</v>
      </c>
      <c r="AB37" s="227"/>
      <c r="AC37" s="225" t="s">
        <v>439</v>
      </c>
      <c r="AD37" s="1" t="s">
        <v>553</v>
      </c>
    </row>
    <row r="38" spans="1:31" ht="12.75" x14ac:dyDescent="0.2">
      <c r="A38" s="184" t="s">
        <v>507</v>
      </c>
      <c r="B38" s="194" t="s">
        <v>508</v>
      </c>
      <c r="C38" s="186">
        <v>-40137522.584132433</v>
      </c>
      <c r="D38" s="187">
        <v>-38071256.774566747</v>
      </c>
      <c r="E38" s="187">
        <v>-2066265.809565685</v>
      </c>
      <c r="F38" s="187">
        <v>0</v>
      </c>
      <c r="G38" s="187">
        <v>0</v>
      </c>
      <c r="H38" s="187">
        <v>0</v>
      </c>
      <c r="I38" s="187">
        <v>0</v>
      </c>
      <c r="J38" s="187">
        <v>0</v>
      </c>
      <c r="K38" s="187">
        <v>0</v>
      </c>
      <c r="L38" s="187">
        <v>0</v>
      </c>
      <c r="M38" s="187">
        <v>0</v>
      </c>
      <c r="N38" s="187">
        <v>0</v>
      </c>
      <c r="O38" s="187">
        <v>0</v>
      </c>
      <c r="P38" s="187">
        <v>0</v>
      </c>
      <c r="Q38" s="187">
        <v>0</v>
      </c>
      <c r="R38" s="187">
        <v>0</v>
      </c>
      <c r="S38" s="187">
        <v>0</v>
      </c>
      <c r="T38" s="187">
        <v>0</v>
      </c>
      <c r="U38" s="187">
        <v>0</v>
      </c>
      <c r="V38" s="187">
        <v>0</v>
      </c>
      <c r="W38" s="187">
        <v>0</v>
      </c>
      <c r="AC38" s="228"/>
    </row>
    <row r="39" spans="1:31" ht="12.75" x14ac:dyDescent="0.2">
      <c r="A39" s="184" t="s">
        <v>510</v>
      </c>
      <c r="B39" s="194" t="s">
        <v>511</v>
      </c>
      <c r="C39" s="186">
        <v>0</v>
      </c>
      <c r="D39" s="187">
        <v>0</v>
      </c>
      <c r="E39" s="187">
        <v>0</v>
      </c>
      <c r="F39" s="187">
        <v>0</v>
      </c>
      <c r="G39" s="187">
        <v>0</v>
      </c>
      <c r="H39" s="187">
        <v>0</v>
      </c>
      <c r="I39" s="187">
        <v>0</v>
      </c>
      <c r="J39" s="187">
        <v>0</v>
      </c>
      <c r="K39" s="187">
        <v>0</v>
      </c>
      <c r="L39" s="187">
        <v>0</v>
      </c>
      <c r="M39" s="187">
        <v>0</v>
      </c>
      <c r="N39" s="187">
        <v>0</v>
      </c>
      <c r="O39" s="187">
        <v>0</v>
      </c>
      <c r="P39" s="187">
        <v>0</v>
      </c>
      <c r="Q39" s="187">
        <v>0</v>
      </c>
      <c r="R39" s="187">
        <v>0</v>
      </c>
      <c r="S39" s="187">
        <v>0</v>
      </c>
      <c r="T39" s="187">
        <v>0</v>
      </c>
      <c r="U39" s="187">
        <v>0</v>
      </c>
      <c r="V39" s="187">
        <v>0</v>
      </c>
      <c r="W39" s="187">
        <v>0</v>
      </c>
    </row>
    <row r="40" spans="1:31" ht="12.75" x14ac:dyDescent="0.2">
      <c r="A40" s="184" t="s">
        <v>512</v>
      </c>
      <c r="B40" s="194" t="s">
        <v>513</v>
      </c>
      <c r="C40" s="186">
        <v>-31600.000000000004</v>
      </c>
      <c r="D40" s="187">
        <v>-31600.000000000004</v>
      </c>
      <c r="E40" s="187">
        <v>0</v>
      </c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</row>
    <row r="41" spans="1:31" ht="12.75" x14ac:dyDescent="0.2">
      <c r="A41" s="184" t="s">
        <v>514</v>
      </c>
      <c r="B41" s="194" t="s">
        <v>554</v>
      </c>
      <c r="C41" s="186">
        <v>915281.15359717305</v>
      </c>
      <c r="D41" s="187">
        <v>853688.67558472417</v>
      </c>
      <c r="E41" s="187">
        <v>61592.478012448875</v>
      </c>
      <c r="F41" s="187">
        <v>0</v>
      </c>
      <c r="G41" s="187">
        <v>0</v>
      </c>
      <c r="H41" s="187">
        <v>0</v>
      </c>
      <c r="I41" s="187">
        <v>0</v>
      </c>
      <c r="J41" s="187">
        <v>0</v>
      </c>
      <c r="K41" s="187">
        <v>0</v>
      </c>
      <c r="L41" s="187">
        <v>0</v>
      </c>
      <c r="M41" s="187">
        <v>0</v>
      </c>
      <c r="N41" s="187">
        <v>0</v>
      </c>
      <c r="O41" s="187">
        <v>0</v>
      </c>
      <c r="P41" s="187">
        <v>0</v>
      </c>
      <c r="Q41" s="187">
        <v>0</v>
      </c>
      <c r="R41" s="187">
        <v>0</v>
      </c>
      <c r="S41" s="187">
        <v>0</v>
      </c>
      <c r="T41" s="187">
        <v>0</v>
      </c>
      <c r="U41" s="187">
        <v>0</v>
      </c>
      <c r="V41" s="187">
        <v>0</v>
      </c>
      <c r="W41" s="187">
        <v>0</v>
      </c>
    </row>
    <row r="42" spans="1:31" ht="13.5" thickBot="1" x14ac:dyDescent="0.25">
      <c r="A42" s="184" t="s">
        <v>515</v>
      </c>
      <c r="B42" s="194" t="s">
        <v>516</v>
      </c>
      <c r="C42" s="202">
        <v>16464707.519632306</v>
      </c>
      <c r="D42" s="197">
        <v>16464707.519632306</v>
      </c>
      <c r="E42" s="197">
        <v>0</v>
      </c>
      <c r="F42" s="187">
        <v>0</v>
      </c>
      <c r="G42" s="187">
        <v>0</v>
      </c>
      <c r="H42" s="187">
        <v>0</v>
      </c>
      <c r="I42" s="187">
        <v>0</v>
      </c>
      <c r="J42" s="187">
        <v>0</v>
      </c>
      <c r="K42" s="187">
        <v>0</v>
      </c>
      <c r="L42" s="187">
        <v>0</v>
      </c>
      <c r="M42" s="187">
        <v>0</v>
      </c>
      <c r="N42" s="187">
        <v>0</v>
      </c>
      <c r="O42" s="187">
        <v>0</v>
      </c>
      <c r="P42" s="187">
        <v>0</v>
      </c>
      <c r="Q42" s="187">
        <v>0</v>
      </c>
      <c r="R42" s="187">
        <v>0</v>
      </c>
      <c r="S42" s="187">
        <v>0</v>
      </c>
      <c r="T42" s="187">
        <v>0</v>
      </c>
      <c r="U42" s="187">
        <v>0</v>
      </c>
      <c r="V42" s="187">
        <v>0</v>
      </c>
      <c r="W42" s="187">
        <v>0</v>
      </c>
    </row>
    <row r="43" spans="1:31" ht="13.5" thickBot="1" x14ac:dyDescent="0.25">
      <c r="A43" s="184"/>
      <c r="B43" s="192" t="s">
        <v>517</v>
      </c>
      <c r="C43" s="203">
        <v>-22789133.910902951</v>
      </c>
      <c r="D43" s="204">
        <v>-20784460.579349715</v>
      </c>
      <c r="E43" s="204">
        <v>-2004673.3315532361</v>
      </c>
      <c r="F43" s="187">
        <f t="shared" ref="F43:W43" si="2">SUM(F38:F42)</f>
        <v>0</v>
      </c>
      <c r="G43" s="187">
        <f t="shared" si="2"/>
        <v>0</v>
      </c>
      <c r="H43" s="187">
        <f t="shared" si="2"/>
        <v>0</v>
      </c>
      <c r="I43" s="187">
        <f t="shared" si="2"/>
        <v>0</v>
      </c>
      <c r="J43" s="187">
        <f t="shared" si="2"/>
        <v>0</v>
      </c>
      <c r="K43" s="187">
        <f t="shared" si="2"/>
        <v>0</v>
      </c>
      <c r="L43" s="187">
        <f t="shared" si="2"/>
        <v>0</v>
      </c>
      <c r="M43" s="187">
        <f t="shared" si="2"/>
        <v>0</v>
      </c>
      <c r="N43" s="187">
        <f t="shared" si="2"/>
        <v>0</v>
      </c>
      <c r="O43" s="187">
        <f t="shared" si="2"/>
        <v>0</v>
      </c>
      <c r="P43" s="187">
        <f t="shared" si="2"/>
        <v>0</v>
      </c>
      <c r="Q43" s="187">
        <f t="shared" si="2"/>
        <v>0</v>
      </c>
      <c r="R43" s="187">
        <f t="shared" si="2"/>
        <v>0</v>
      </c>
      <c r="S43" s="187">
        <f t="shared" si="2"/>
        <v>0</v>
      </c>
      <c r="T43" s="187">
        <f t="shared" si="2"/>
        <v>0</v>
      </c>
      <c r="U43" s="187">
        <f t="shared" si="2"/>
        <v>0</v>
      </c>
      <c r="V43" s="187">
        <f t="shared" si="2"/>
        <v>0</v>
      </c>
      <c r="W43" s="187">
        <f t="shared" si="2"/>
        <v>0</v>
      </c>
    </row>
    <row r="44" spans="1:31" ht="14.25" thickTop="1" thickBot="1" x14ac:dyDescent="0.25">
      <c r="A44" s="184"/>
      <c r="B44" s="194"/>
      <c r="C44" s="186"/>
      <c r="D44" s="187"/>
      <c r="E44" s="187"/>
      <c r="F44" s="187"/>
      <c r="G44" s="187"/>
      <c r="H44" s="187"/>
      <c r="I44" s="187"/>
      <c r="J44" s="187"/>
      <c r="K44" s="187"/>
      <c r="L44" s="187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</row>
    <row r="45" spans="1:31" ht="13.5" thickBot="1" x14ac:dyDescent="0.25">
      <c r="A45" s="184"/>
      <c r="B45" s="188" t="s">
        <v>518</v>
      </c>
      <c r="C45" s="199">
        <v>1800412703.4678719</v>
      </c>
      <c r="D45" s="200">
        <v>1679727732.5959227</v>
      </c>
      <c r="E45" s="200">
        <v>120684970.87194915</v>
      </c>
      <c r="F45" s="200">
        <f t="shared" ref="F45:W45" si="3">F34+F43</f>
        <v>0</v>
      </c>
      <c r="G45" s="200">
        <f t="shared" si="3"/>
        <v>0</v>
      </c>
      <c r="H45" s="200">
        <f t="shared" si="3"/>
        <v>0</v>
      </c>
      <c r="I45" s="200">
        <f t="shared" si="3"/>
        <v>0</v>
      </c>
      <c r="J45" s="200">
        <f t="shared" si="3"/>
        <v>0</v>
      </c>
      <c r="K45" s="200">
        <f t="shared" si="3"/>
        <v>0</v>
      </c>
      <c r="L45" s="200">
        <f t="shared" si="3"/>
        <v>0</v>
      </c>
      <c r="M45" s="200">
        <f t="shared" si="3"/>
        <v>0</v>
      </c>
      <c r="N45" s="200">
        <f t="shared" si="3"/>
        <v>0</v>
      </c>
      <c r="O45" s="200">
        <f t="shared" si="3"/>
        <v>0</v>
      </c>
      <c r="P45" s="200">
        <f t="shared" si="3"/>
        <v>0</v>
      </c>
      <c r="Q45" s="200">
        <f t="shared" si="3"/>
        <v>0</v>
      </c>
      <c r="R45" s="200">
        <f t="shared" si="3"/>
        <v>0</v>
      </c>
      <c r="S45" s="200">
        <f t="shared" si="3"/>
        <v>0</v>
      </c>
      <c r="T45" s="200">
        <f t="shared" si="3"/>
        <v>0</v>
      </c>
      <c r="U45" s="200">
        <f t="shared" si="3"/>
        <v>0</v>
      </c>
      <c r="V45" s="200">
        <f t="shared" si="3"/>
        <v>0</v>
      </c>
      <c r="W45" s="200">
        <f t="shared" si="3"/>
        <v>0</v>
      </c>
    </row>
    <row r="46" spans="1:31" ht="13.5" thickTop="1" x14ac:dyDescent="0.2">
      <c r="A46" s="184"/>
      <c r="B46" s="194"/>
      <c r="C46" s="186"/>
      <c r="D46" s="187"/>
      <c r="E46" s="187"/>
      <c r="F46" s="187"/>
      <c r="G46" s="187"/>
      <c r="H46" s="187"/>
      <c r="I46" s="187"/>
      <c r="J46" s="187"/>
      <c r="K46" s="187"/>
      <c r="L46" s="187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</row>
    <row r="47" spans="1:31" ht="12.75" x14ac:dyDescent="0.2">
      <c r="A47" s="184"/>
      <c r="B47" s="194" t="s">
        <v>519</v>
      </c>
      <c r="C47" s="205">
        <v>1</v>
      </c>
      <c r="D47" s="206">
        <v>1</v>
      </c>
      <c r="E47" s="207">
        <v>1</v>
      </c>
      <c r="F47" s="187"/>
      <c r="G47" s="187"/>
      <c r="H47" s="187"/>
      <c r="I47" s="187"/>
      <c r="J47" s="187"/>
      <c r="K47" s="187"/>
      <c r="L47" s="187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</row>
    <row r="48" spans="1:31" ht="12.75" x14ac:dyDescent="0.2">
      <c r="A48" s="184"/>
      <c r="B48" s="194" t="s">
        <v>520</v>
      </c>
      <c r="C48" s="208">
        <v>1800412703.4678719</v>
      </c>
      <c r="D48" s="209">
        <v>1679727732.5959227</v>
      </c>
      <c r="E48" s="210">
        <v>120684970.87194915</v>
      </c>
      <c r="F48" s="187"/>
      <c r="G48" s="187"/>
      <c r="H48" s="187"/>
      <c r="I48" s="187"/>
      <c r="J48" s="187"/>
      <c r="K48" s="187"/>
      <c r="L48" s="187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Y48" s="211"/>
    </row>
    <row r="49" spans="1:39" ht="12.75" x14ac:dyDescent="0.2">
      <c r="A49" s="184"/>
      <c r="B49" s="194"/>
      <c r="C49" s="208"/>
      <c r="D49" s="187"/>
      <c r="E49" s="210"/>
      <c r="F49" s="187"/>
      <c r="G49" s="187"/>
      <c r="H49" s="187"/>
      <c r="I49" s="187"/>
      <c r="J49" s="187"/>
      <c r="K49" s="187"/>
      <c r="L49" s="187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</row>
    <row r="50" spans="1:39" ht="12.75" x14ac:dyDescent="0.2">
      <c r="A50" s="184"/>
      <c r="B50" s="194" t="s">
        <v>521</v>
      </c>
      <c r="C50" s="212">
        <v>151059110</v>
      </c>
      <c r="D50" s="213">
        <v>133844210</v>
      </c>
      <c r="E50" s="213">
        <v>17214900</v>
      </c>
      <c r="F50" s="187">
        <f>'I8 Demand Data (NFA)'!F35</f>
        <v>0</v>
      </c>
      <c r="G50" s="187">
        <f>'I8 Demand Data (NFA)'!G35</f>
        <v>0</v>
      </c>
      <c r="H50" s="187">
        <f>'I8 Demand Data (NFA)'!H35</f>
        <v>0</v>
      </c>
      <c r="I50" s="187">
        <f>'I8 Demand Data (NFA)'!I35</f>
        <v>0</v>
      </c>
      <c r="J50" s="187">
        <f>'I8 Demand Data (NFA)'!J35</f>
        <v>0</v>
      </c>
      <c r="K50" s="187">
        <f>'I8 Demand Data (NFA)'!K35</f>
        <v>0</v>
      </c>
      <c r="L50" s="187">
        <f>'I8 Demand Data (NFA)'!L35</f>
        <v>0</v>
      </c>
      <c r="M50" s="187">
        <f>'I8 Demand Data (NFA)'!M35</f>
        <v>0</v>
      </c>
      <c r="N50" s="187">
        <f>'I8 Demand Data (NFA)'!N35</f>
        <v>0</v>
      </c>
      <c r="O50" s="187">
        <f>'I8 Demand Data (NFA)'!O35</f>
        <v>0</v>
      </c>
      <c r="P50" s="187">
        <f>'I8 Demand Data (NFA)'!P35</f>
        <v>0</v>
      </c>
      <c r="Q50" s="187">
        <f>'I8 Demand Data (NFA)'!Q35</f>
        <v>0</v>
      </c>
      <c r="R50" s="187">
        <f>'I8 Demand Data (NFA)'!R35</f>
        <v>0</v>
      </c>
      <c r="S50" s="187">
        <f>'I8 Demand Data (NFA)'!S35</f>
        <v>0</v>
      </c>
      <c r="T50" s="187">
        <f>'I8 Demand Data (NFA)'!T35</f>
        <v>0</v>
      </c>
      <c r="U50" s="187">
        <f>'I8 Demand Data (NFA)'!U35</f>
        <v>0</v>
      </c>
      <c r="V50" s="187">
        <f>'I8 Demand Data (NFA)'!V35</f>
        <v>0</v>
      </c>
      <c r="W50" s="187">
        <f>'I8 Demand Data (NFA)'!W35</f>
        <v>0</v>
      </c>
      <c r="Y50" s="211"/>
      <c r="AA50" s="195"/>
    </row>
    <row r="51" spans="1:39" ht="13.5" thickBot="1" x14ac:dyDescent="0.25">
      <c r="A51" s="1"/>
      <c r="B51" s="194"/>
      <c r="C51" s="214"/>
      <c r="D51" s="215"/>
      <c r="E51" s="215"/>
      <c r="F51" s="197"/>
      <c r="G51" s="197"/>
      <c r="H51" s="197"/>
      <c r="I51" s="197"/>
      <c r="J51" s="197"/>
      <c r="K51" s="197"/>
      <c r="L51" s="197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4"/>
    </row>
    <row r="52" spans="1:39" s="174" customFormat="1" ht="23.25" customHeight="1" thickBot="1" x14ac:dyDescent="0.25">
      <c r="B52" s="217" t="s">
        <v>522</v>
      </c>
      <c r="C52" s="218"/>
      <c r="D52" s="219"/>
      <c r="E52" s="219">
        <v>7.0104950288383403</v>
      </c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Y52" s="221"/>
      <c r="AA52" s="222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2.75" x14ac:dyDescent="0.2">
      <c r="A53" s="184"/>
      <c r="B53" s="43"/>
    </row>
    <row r="54" spans="1:39" ht="12.75" hidden="1" x14ac:dyDescent="0.2">
      <c r="A54" s="184"/>
      <c r="B54" s="43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</row>
    <row r="55" spans="1:39" ht="12.75" hidden="1" x14ac:dyDescent="0.2">
      <c r="A55" s="1"/>
      <c r="B55" s="43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</row>
    <row r="56" spans="1:39" s="174" customFormat="1" ht="23.25" hidden="1" customHeight="1" thickBot="1" x14ac:dyDescent="0.25">
      <c r="B56" s="43"/>
      <c r="C56" s="170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"/>
      <c r="Y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2.75" x14ac:dyDescent="0.2">
      <c r="A57" s="29"/>
      <c r="B57" s="43"/>
    </row>
    <row r="58" spans="1:39" ht="12.75" x14ac:dyDescent="0.2">
      <c r="A58" s="29"/>
      <c r="B58" s="43"/>
      <c r="M58" s="171"/>
      <c r="N58" s="171"/>
      <c r="O58" s="171"/>
      <c r="P58" s="171"/>
      <c r="Q58" s="171"/>
      <c r="R58" s="171"/>
      <c r="S58" s="171"/>
      <c r="T58" s="171"/>
      <c r="U58" s="171"/>
      <c r="V58" s="171"/>
      <c r="W58" s="171"/>
    </row>
    <row r="59" spans="1:39" ht="12.75" x14ac:dyDescent="0.2">
      <c r="A59" s="29"/>
      <c r="B59" s="43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</row>
    <row r="60" spans="1:39" ht="12.75" x14ac:dyDescent="0.2">
      <c r="A60" s="29"/>
      <c r="B60" s="43"/>
      <c r="E60" s="195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</row>
    <row r="61" spans="1:39" ht="12.75" x14ac:dyDescent="0.2">
      <c r="A61" s="29"/>
      <c r="B61" s="43"/>
      <c r="E61" s="223"/>
    </row>
    <row r="62" spans="1:39" ht="12.75" x14ac:dyDescent="0.2">
      <c r="A62" s="29"/>
      <c r="B62" s="43"/>
    </row>
    <row r="63" spans="1:39" ht="12.75" x14ac:dyDescent="0.2">
      <c r="A63" s="29"/>
      <c r="B63" s="43"/>
      <c r="E63" s="223"/>
    </row>
    <row r="64" spans="1:39" ht="12.75" x14ac:dyDescent="0.2">
      <c r="A64" s="29"/>
    </row>
    <row r="65" spans="1:5" ht="12.75" x14ac:dyDescent="0.2">
      <c r="A65" s="143"/>
    </row>
    <row r="66" spans="1:5" ht="12.75" x14ac:dyDescent="0.2">
      <c r="A66" s="143"/>
      <c r="E66" s="224"/>
    </row>
    <row r="67" spans="1:5" ht="12.75" x14ac:dyDescent="0.2">
      <c r="A67" s="143"/>
    </row>
    <row r="68" spans="1:5" ht="12.75" x14ac:dyDescent="0.2">
      <c r="A68" s="143"/>
    </row>
    <row r="69" spans="1:5" ht="12.75" x14ac:dyDescent="0.2">
      <c r="A69" s="143"/>
    </row>
    <row r="70" spans="1:5" ht="12.75" x14ac:dyDescent="0.2">
      <c r="A70" s="143"/>
    </row>
    <row r="71" spans="1:5" ht="12.75" x14ac:dyDescent="0.2">
      <c r="A71" s="143"/>
    </row>
    <row r="72" spans="1:5" ht="12.75" x14ac:dyDescent="0.2">
      <c r="A72" s="143"/>
    </row>
    <row r="73" spans="1:5" ht="12.75" x14ac:dyDescent="0.2">
      <c r="A73" s="143"/>
    </row>
    <row r="74" spans="1:5" ht="12.75" x14ac:dyDescent="0.2">
      <c r="A74" s="143"/>
    </row>
    <row r="75" spans="1:5" ht="12.75" x14ac:dyDescent="0.2">
      <c r="A75" s="143"/>
    </row>
    <row r="76" spans="1:5" ht="12.75" x14ac:dyDescent="0.2">
      <c r="A76" s="143"/>
    </row>
    <row r="77" spans="1:5" ht="12.75" x14ac:dyDescent="0.2">
      <c r="A77" s="143"/>
    </row>
    <row r="78" spans="1:5" ht="12.75" x14ac:dyDescent="0.2">
      <c r="A78" s="143"/>
    </row>
    <row r="79" spans="1:5" ht="12.75" x14ac:dyDescent="0.2">
      <c r="A79" s="143"/>
    </row>
    <row r="80" spans="1:5" ht="12.75" x14ac:dyDescent="0.2">
      <c r="A80" s="143"/>
    </row>
    <row r="81" spans="1:1" ht="12.75" x14ac:dyDescent="0.2">
      <c r="A81" s="143"/>
    </row>
    <row r="82" spans="1:1" ht="12.75" x14ac:dyDescent="0.2">
      <c r="A82" s="143"/>
    </row>
    <row r="83" spans="1:1" ht="12.75" x14ac:dyDescent="0.2">
      <c r="A83" s="143"/>
    </row>
    <row r="84" spans="1:1" ht="12.75" x14ac:dyDescent="0.2">
      <c r="A84" s="143"/>
    </row>
    <row r="85" spans="1:1" ht="12.75" x14ac:dyDescent="0.2">
      <c r="A85" s="143"/>
    </row>
    <row r="86" spans="1:1" ht="12.75" x14ac:dyDescent="0.2">
      <c r="A86" s="143"/>
    </row>
    <row r="87" spans="1:1" ht="12.75" x14ac:dyDescent="0.2">
      <c r="A87" s="143"/>
    </row>
    <row r="88" spans="1:1" ht="12.75" x14ac:dyDescent="0.2">
      <c r="A88" s="143"/>
    </row>
    <row r="89" spans="1:1" ht="12.75" x14ac:dyDescent="0.2">
      <c r="A89" s="143"/>
    </row>
    <row r="90" spans="1:1" ht="12.75" x14ac:dyDescent="0.2">
      <c r="A90" s="143"/>
    </row>
    <row r="91" spans="1:1" ht="12.75" x14ac:dyDescent="0.2">
      <c r="A91" s="143"/>
    </row>
    <row r="92" spans="1:1" ht="12.75" x14ac:dyDescent="0.2">
      <c r="A92" s="143"/>
    </row>
  </sheetData>
  <mergeCells count="7">
    <mergeCell ref="C35:E35"/>
    <mergeCell ref="A1:F1"/>
    <mergeCell ref="A2:E2"/>
    <mergeCell ref="A3:E3"/>
    <mergeCell ref="A4:E4"/>
    <mergeCell ref="C10:L10"/>
    <mergeCell ref="C16:E16"/>
  </mergeCells>
  <conditionalFormatting sqref="C35 C16">
    <cfRule type="cellIs" dxfId="2" priority="1" stopIfTrue="1" operator="equal">
      <formula>"Error"</formula>
    </cfRule>
  </conditionalFormatting>
  <pageMargins left="0.39370078740157483" right="0.39370078740157483" top="0.39370078740157483" bottom="0.39370078740157483" header="0.15748031496062992" footer="0.51181102362204722"/>
  <pageSetup scale="49" fitToHeight="3" orientation="landscape" r:id="rId1"/>
  <headerFooter alignWithMargins="0"/>
  <colBreaks count="2" manualBreakCount="2">
    <brk id="9" max="1048575" man="1"/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0E5F-2868-45AF-8FE7-265706BB0E70}">
  <sheetPr>
    <tabColor theme="5" tint="0.39997558519241921"/>
  </sheetPr>
  <dimension ref="A1"/>
  <sheetViews>
    <sheetView workbookViewId="0">
      <selection activeCell="M11" sqref="M11"/>
    </sheetView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64AA4-2C3A-428C-AEF4-2068AAA50DA7}">
  <sheetPr codeName="Sheet6">
    <tabColor theme="5" tint="0.59999389629810485"/>
  </sheetPr>
  <dimension ref="A1:M587"/>
  <sheetViews>
    <sheetView topLeftCell="A55" zoomScaleNormal="100" workbookViewId="0">
      <selection activeCell="B65" sqref="B65"/>
    </sheetView>
  </sheetViews>
  <sheetFormatPr defaultColWidth="9.28515625" defaultRowHeight="11.25" x14ac:dyDescent="0.2"/>
  <cols>
    <col min="1" max="1" width="2.7109375" style="1" customWidth="1"/>
    <col min="2" max="2" width="46" style="9" customWidth="1"/>
    <col min="3" max="3" width="3" style="9" customWidth="1"/>
    <col min="4" max="4" width="19.42578125" style="10" customWidth="1"/>
    <col min="5" max="5" width="18.7109375" style="10" customWidth="1"/>
    <col min="6" max="6" width="21.7109375" style="10" bestFit="1" customWidth="1"/>
    <col min="7" max="7" width="29.7109375" style="10" bestFit="1" customWidth="1"/>
    <col min="8" max="8" width="10.7109375" style="1" bestFit="1" customWidth="1"/>
    <col min="9" max="9" width="9.28515625" style="1"/>
    <col min="10" max="10" width="13.42578125" style="1" customWidth="1"/>
    <col min="11" max="12" width="9.28515625" style="1"/>
    <col min="13" max="13" width="9.28515625" style="2"/>
    <col min="14" max="16384" width="9.28515625" style="1"/>
  </cols>
  <sheetData>
    <row r="1" spans="1:13" ht="21.75" x14ac:dyDescent="0.2">
      <c r="A1" s="253"/>
      <c r="B1" s="253"/>
      <c r="C1" s="253"/>
      <c r="D1" s="253"/>
      <c r="E1" s="253"/>
      <c r="F1" s="253"/>
      <c r="G1" s="1"/>
    </row>
    <row r="2" spans="1:13" ht="20.25" x14ac:dyDescent="0.3">
      <c r="B2" s="254"/>
      <c r="C2" s="254"/>
      <c r="D2" s="254"/>
      <c r="E2" s="254"/>
      <c r="F2" s="254"/>
      <c r="G2" s="1"/>
    </row>
    <row r="3" spans="1:13" ht="18" x14ac:dyDescent="0.25">
      <c r="A3" s="3"/>
      <c r="B3" s="255" t="e">
        <f>#REF!</f>
        <v>#REF!</v>
      </c>
      <c r="C3" s="255"/>
      <c r="D3" s="255"/>
      <c r="E3" s="255"/>
      <c r="F3" s="255"/>
      <c r="G3" s="1"/>
    </row>
    <row r="4" spans="1:13" ht="18" x14ac:dyDescent="0.25">
      <c r="A4" s="3"/>
      <c r="B4" s="4"/>
      <c r="C4" s="4"/>
      <c r="D4" s="4"/>
      <c r="E4" s="4"/>
      <c r="F4" s="4"/>
      <c r="G4" s="1"/>
    </row>
    <row r="5" spans="1:13" ht="18" x14ac:dyDescent="0.25">
      <c r="A5" s="3"/>
      <c r="B5" s="4"/>
      <c r="C5" s="4"/>
      <c r="D5" s="4"/>
      <c r="E5" s="4"/>
      <c r="F5" s="4"/>
      <c r="G5" s="1"/>
    </row>
    <row r="6" spans="1:13" ht="18" x14ac:dyDescent="0.25">
      <c r="A6" s="3"/>
      <c r="B6" s="4"/>
      <c r="C6" s="4"/>
      <c r="D6" s="4"/>
      <c r="E6" s="4"/>
      <c r="F6" s="4"/>
      <c r="G6" s="1"/>
    </row>
    <row r="7" spans="1:13" ht="18" x14ac:dyDescent="0.25">
      <c r="A7" s="3"/>
      <c r="B7" s="4"/>
      <c r="C7" s="4"/>
      <c r="D7" s="4"/>
      <c r="E7" s="4"/>
      <c r="F7" s="4"/>
      <c r="G7" s="1"/>
    </row>
    <row r="8" spans="1:13" ht="18" x14ac:dyDescent="0.25">
      <c r="B8" s="256" t="s">
        <v>474</v>
      </c>
      <c r="C8" s="256"/>
      <c r="D8" s="256"/>
      <c r="E8" s="256"/>
      <c r="F8" s="256"/>
      <c r="G8" s="1"/>
    </row>
    <row r="9" spans="1:13" ht="20.25" x14ac:dyDescent="0.3">
      <c r="B9" s="5" t="str">
        <f>"Sheet I3 Trial Balance Data "</f>
        <v xml:space="preserve">Sheet I3 Trial Balance Data </v>
      </c>
      <c r="C9" s="6"/>
      <c r="D9" s="6"/>
      <c r="E9" s="1"/>
      <c r="F9" s="7"/>
      <c r="G9" s="1"/>
    </row>
    <row r="10" spans="1:13" x14ac:dyDescent="0.2">
      <c r="A10" s="8"/>
      <c r="B10" s="8"/>
      <c r="C10" s="8"/>
      <c r="D10" s="8"/>
      <c r="E10" s="8"/>
      <c r="F10" s="8"/>
      <c r="G10" s="8"/>
    </row>
    <row r="11" spans="1:13" ht="12" thickBot="1" x14ac:dyDescent="0.25">
      <c r="D11" s="9"/>
      <c r="E11" s="9"/>
      <c r="F11" s="9"/>
    </row>
    <row r="12" spans="1:13" s="15" customFormat="1" ht="12.75" x14ac:dyDescent="0.2">
      <c r="A12" s="11"/>
      <c r="B12" s="12"/>
      <c r="C12" s="13"/>
      <c r="D12" s="257"/>
      <c r="E12" s="258"/>
      <c r="F12" s="14"/>
      <c r="M12" s="16"/>
    </row>
    <row r="13" spans="1:13" s="15" customFormat="1" ht="12.75" x14ac:dyDescent="0.2">
      <c r="A13" s="11"/>
      <c r="B13" s="12"/>
      <c r="C13" s="13"/>
      <c r="D13" s="248" t="s">
        <v>0</v>
      </c>
      <c r="E13" s="249"/>
      <c r="F13" s="17">
        <v>1823201837.3787751</v>
      </c>
      <c r="G13" s="18" t="s">
        <v>1</v>
      </c>
      <c r="H13" s="247" t="s">
        <v>2</v>
      </c>
      <c r="I13" s="247"/>
      <c r="M13" s="16"/>
    </row>
    <row r="14" spans="1:13" s="15" customFormat="1" ht="12.75" x14ac:dyDescent="0.2">
      <c r="A14" s="11"/>
      <c r="B14" s="12"/>
      <c r="C14" s="13"/>
      <c r="D14" s="248" t="s">
        <v>3</v>
      </c>
      <c r="E14" s="249"/>
      <c r="F14" s="19">
        <f>ROUND(F13,0)</f>
        <v>1823201837</v>
      </c>
      <c r="G14" s="20">
        <f>ROUND(F12+SUM(G121:G408),0)</f>
        <v>1823201837</v>
      </c>
      <c r="H14" s="250" t="str">
        <f>IF(ROUND(F14-G14,-1)=0,"Rev Req Matches", "Rev Req does not match")</f>
        <v>Rev Req Matches</v>
      </c>
      <c r="I14" s="250"/>
      <c r="J14" s="21">
        <f>F14-G14</f>
        <v>0</v>
      </c>
      <c r="M14" s="16"/>
    </row>
    <row r="15" spans="1:13" s="15" customFormat="1" ht="12.75" x14ac:dyDescent="0.2">
      <c r="A15" s="11"/>
      <c r="B15" s="12"/>
      <c r="C15" s="13"/>
      <c r="D15" s="248" t="s">
        <v>4</v>
      </c>
      <c r="E15" s="249"/>
      <c r="F15" s="17">
        <v>14592741199.408365</v>
      </c>
      <c r="G15" s="22"/>
      <c r="H15" s="23"/>
      <c r="M15" s="16"/>
    </row>
    <row r="16" spans="1:13" s="15" customFormat="1" ht="13.5" thickBot="1" x14ac:dyDescent="0.25">
      <c r="A16" s="24"/>
      <c r="B16" s="13"/>
      <c r="C16" s="13"/>
      <c r="D16" s="251" t="s">
        <v>5</v>
      </c>
      <c r="E16" s="252"/>
      <c r="F16" s="25">
        <f>ROUND(F15,0)</f>
        <v>14592741199</v>
      </c>
      <c r="G16" s="20">
        <f>ROUND(SUM(G19:G45),0)</f>
        <v>14592741199</v>
      </c>
      <c r="H16" s="250" t="str">
        <f>IF(ROUND(F16-G16,-1)=0,"Rate Base Matches","Rate Base does not match")</f>
        <v>Rate Base Matches</v>
      </c>
      <c r="I16" s="250"/>
      <c r="J16" s="21">
        <f>F16-G16</f>
        <v>0</v>
      </c>
      <c r="K16" s="21">
        <f>J16*(100/15)</f>
        <v>0</v>
      </c>
      <c r="M16" s="26"/>
    </row>
    <row r="17" spans="1:12" s="15" customFormat="1" ht="12.75" x14ac:dyDescent="0.2">
      <c r="A17" s="24"/>
      <c r="B17" s="13"/>
      <c r="C17" s="13"/>
      <c r="D17" s="27"/>
      <c r="E17" s="27"/>
      <c r="F17" s="28"/>
      <c r="G17" s="29"/>
      <c r="L17" s="26"/>
    </row>
    <row r="18" spans="1:12" s="36" customFormat="1" ht="25.5" x14ac:dyDescent="0.2">
      <c r="A18" s="30"/>
      <c r="B18" s="31" t="s">
        <v>6</v>
      </c>
      <c r="C18" s="32"/>
      <c r="D18" s="33" t="s">
        <v>7</v>
      </c>
      <c r="E18" s="34" t="s">
        <v>8</v>
      </c>
      <c r="F18" s="35" t="s">
        <v>9</v>
      </c>
      <c r="G18" s="35" t="s">
        <v>10</v>
      </c>
      <c r="H18" s="1"/>
      <c r="L18" s="37"/>
    </row>
    <row r="19" spans="1:12" s="43" customFormat="1" ht="12.75" x14ac:dyDescent="0.2">
      <c r="A19" s="30"/>
      <c r="B19" s="38" t="s">
        <v>11</v>
      </c>
      <c r="C19" s="39"/>
      <c r="D19" s="40">
        <v>0</v>
      </c>
      <c r="E19" s="41"/>
      <c r="F19" s="40"/>
      <c r="G19" s="42">
        <f t="shared" ref="G19:G82" si="0">+D19+E19+F19</f>
        <v>0</v>
      </c>
      <c r="H19" s="43" t="str">
        <f t="shared" ref="H19:H82" si="1">LEFT(B19,FIND("-",B19)-2)</f>
        <v>Rate Base</v>
      </c>
      <c r="L19" s="16"/>
    </row>
    <row r="20" spans="1:12" s="43" customFormat="1" ht="12.75" x14ac:dyDescent="0.2">
      <c r="A20" s="30"/>
      <c r="B20" s="38" t="s">
        <v>12</v>
      </c>
      <c r="C20" s="39"/>
      <c r="D20" s="40">
        <v>94126151.216540605</v>
      </c>
      <c r="E20" s="41"/>
      <c r="F20" s="40"/>
      <c r="G20" s="42">
        <f t="shared" si="0"/>
        <v>94126151.216540605</v>
      </c>
      <c r="H20" s="43" t="str">
        <f t="shared" si="1"/>
        <v>Rate Base</v>
      </c>
      <c r="L20" s="16"/>
    </row>
    <row r="21" spans="1:12" s="43" customFormat="1" ht="12.75" x14ac:dyDescent="0.2">
      <c r="A21" s="30"/>
      <c r="B21" s="38" t="s">
        <v>13</v>
      </c>
      <c r="C21" s="39"/>
      <c r="D21" s="40">
        <v>7068194662.1670198</v>
      </c>
      <c r="E21" s="41"/>
      <c r="F21" s="40"/>
      <c r="G21" s="42">
        <f t="shared" si="0"/>
        <v>7068194662.1670198</v>
      </c>
      <c r="H21" s="43" t="str">
        <f t="shared" si="1"/>
        <v>Rate Base</v>
      </c>
      <c r="L21" s="16"/>
    </row>
    <row r="22" spans="1:12" s="43" customFormat="1" ht="25.5" x14ac:dyDescent="0.2">
      <c r="A22" s="30"/>
      <c r="B22" s="38" t="s">
        <v>14</v>
      </c>
      <c r="C22" s="39"/>
      <c r="D22" s="40">
        <v>1321516185.176868</v>
      </c>
      <c r="E22" s="41"/>
      <c r="F22" s="40"/>
      <c r="G22" s="42">
        <f t="shared" si="0"/>
        <v>1321516185.176868</v>
      </c>
      <c r="H22" s="43" t="str">
        <f t="shared" si="1"/>
        <v>Rate Base</v>
      </c>
      <c r="L22" s="16"/>
    </row>
    <row r="23" spans="1:12" s="43" customFormat="1" ht="25.5" x14ac:dyDescent="0.2">
      <c r="A23" s="30"/>
      <c r="B23" s="38" t="s">
        <v>15</v>
      </c>
      <c r="C23" s="39"/>
      <c r="D23" s="40">
        <v>0</v>
      </c>
      <c r="E23" s="41"/>
      <c r="F23" s="40"/>
      <c r="G23" s="42">
        <f t="shared" si="0"/>
        <v>0</v>
      </c>
      <c r="H23" s="43" t="str">
        <f t="shared" si="1"/>
        <v>Rate Base</v>
      </c>
      <c r="L23" s="16"/>
    </row>
    <row r="24" spans="1:12" s="43" customFormat="1" ht="12.75" x14ac:dyDescent="0.2">
      <c r="A24" s="30"/>
      <c r="B24" s="38" t="s">
        <v>16</v>
      </c>
      <c r="C24" s="39"/>
      <c r="D24" s="40">
        <v>0</v>
      </c>
      <c r="E24" s="41"/>
      <c r="F24" s="40"/>
      <c r="G24" s="42">
        <f t="shared" si="0"/>
        <v>0</v>
      </c>
      <c r="H24" s="43" t="str">
        <f t="shared" si="1"/>
        <v>Rate Base</v>
      </c>
      <c r="L24" s="16"/>
    </row>
    <row r="25" spans="1:12" s="43" customFormat="1" ht="25.5" x14ac:dyDescent="0.2">
      <c r="A25" s="30"/>
      <c r="B25" s="38" t="s">
        <v>17</v>
      </c>
      <c r="C25" s="39"/>
      <c r="D25" s="40">
        <v>3951462957.1338449</v>
      </c>
      <c r="E25" s="41"/>
      <c r="F25" s="40"/>
      <c r="G25" s="42">
        <f t="shared" si="0"/>
        <v>3951462957.1338449</v>
      </c>
      <c r="H25" s="43" t="str">
        <f t="shared" si="1"/>
        <v>Rate Base</v>
      </c>
      <c r="L25" s="16"/>
    </row>
    <row r="26" spans="1:12" s="43" customFormat="1" ht="25.5" x14ac:dyDescent="0.2">
      <c r="A26" s="30"/>
      <c r="B26" s="38" t="s">
        <v>18</v>
      </c>
      <c r="C26" s="39"/>
      <c r="D26" s="40">
        <v>0</v>
      </c>
      <c r="E26" s="41"/>
      <c r="F26" s="40"/>
      <c r="G26" s="42">
        <f t="shared" si="0"/>
        <v>0</v>
      </c>
      <c r="H26" s="43" t="str">
        <f t="shared" si="1"/>
        <v>Rate Base</v>
      </c>
      <c r="L26" s="16"/>
    </row>
    <row r="27" spans="1:12" s="43" customFormat="1" ht="12.75" x14ac:dyDescent="0.2">
      <c r="A27" s="30"/>
      <c r="B27" s="38" t="s">
        <v>19</v>
      </c>
      <c r="C27" s="39"/>
      <c r="D27" s="40">
        <v>0</v>
      </c>
      <c r="E27" s="41"/>
      <c r="F27" s="40"/>
      <c r="G27" s="42">
        <f t="shared" si="0"/>
        <v>0</v>
      </c>
      <c r="H27" s="43" t="str">
        <f t="shared" si="1"/>
        <v>Rate Base</v>
      </c>
      <c r="L27" s="16"/>
    </row>
    <row r="28" spans="1:12" s="43" customFormat="1" ht="25.5" x14ac:dyDescent="0.2">
      <c r="A28" s="30"/>
      <c r="B28" s="38" t="s">
        <v>20</v>
      </c>
      <c r="C28" s="39"/>
      <c r="D28" s="40">
        <v>0</v>
      </c>
      <c r="E28" s="41"/>
      <c r="F28" s="40"/>
      <c r="G28" s="42">
        <f t="shared" si="0"/>
        <v>0</v>
      </c>
      <c r="H28" s="43" t="str">
        <f t="shared" si="1"/>
        <v>Rate Base</v>
      </c>
      <c r="L28" s="16"/>
    </row>
    <row r="29" spans="1:12" s="43" customFormat="1" ht="25.5" x14ac:dyDescent="0.2">
      <c r="A29" s="30"/>
      <c r="B29" s="38" t="s">
        <v>21</v>
      </c>
      <c r="C29" s="39"/>
      <c r="D29" s="40">
        <v>0</v>
      </c>
      <c r="E29" s="41"/>
      <c r="F29" s="40"/>
      <c r="G29" s="42">
        <f t="shared" si="0"/>
        <v>0</v>
      </c>
      <c r="H29" s="43" t="str">
        <f t="shared" si="1"/>
        <v>Rate Base</v>
      </c>
      <c r="L29" s="16"/>
    </row>
    <row r="30" spans="1:12" s="43" customFormat="1" ht="12.75" x14ac:dyDescent="0.2">
      <c r="A30" s="30"/>
      <c r="B30" s="38" t="s">
        <v>22</v>
      </c>
      <c r="C30" s="39"/>
      <c r="D30" s="40">
        <v>0</v>
      </c>
      <c r="E30" s="41"/>
      <c r="F30" s="40"/>
      <c r="G30" s="42">
        <f t="shared" si="0"/>
        <v>0</v>
      </c>
      <c r="H30" s="43" t="str">
        <f t="shared" si="1"/>
        <v>Rate Base</v>
      </c>
      <c r="L30" s="16"/>
    </row>
    <row r="31" spans="1:12" s="43" customFormat="1" ht="25.5" x14ac:dyDescent="0.2">
      <c r="A31" s="30"/>
      <c r="B31" s="38" t="s">
        <v>23</v>
      </c>
      <c r="C31" s="39"/>
      <c r="D31" s="40">
        <v>0</v>
      </c>
      <c r="E31" s="41"/>
      <c r="F31" s="40"/>
      <c r="G31" s="42">
        <f t="shared" si="0"/>
        <v>0</v>
      </c>
      <c r="H31" s="43" t="str">
        <f t="shared" si="1"/>
        <v>Rate Base</v>
      </c>
      <c r="L31" s="16"/>
    </row>
    <row r="32" spans="1:12" s="43" customFormat="1" ht="25.5" x14ac:dyDescent="0.2">
      <c r="A32" s="30"/>
      <c r="B32" s="38" t="s">
        <v>24</v>
      </c>
      <c r="C32" s="39"/>
      <c r="D32" s="40">
        <v>0</v>
      </c>
      <c r="E32" s="41"/>
      <c r="F32" s="40"/>
      <c r="G32" s="42">
        <f t="shared" si="0"/>
        <v>0</v>
      </c>
      <c r="H32" s="43" t="str">
        <f t="shared" si="1"/>
        <v>Rate Base</v>
      </c>
      <c r="L32" s="16"/>
    </row>
    <row r="33" spans="1:12" s="43" customFormat="1" ht="12.75" x14ac:dyDescent="0.2">
      <c r="A33" s="30"/>
      <c r="B33" s="38" t="s">
        <v>25</v>
      </c>
      <c r="C33" s="39"/>
      <c r="D33" s="40">
        <v>1486764006.5478308</v>
      </c>
      <c r="E33" s="41"/>
      <c r="F33" s="40"/>
      <c r="G33" s="42">
        <f t="shared" si="0"/>
        <v>1486764006.5478308</v>
      </c>
      <c r="H33" s="43" t="str">
        <f t="shared" si="1"/>
        <v>Rate Base</v>
      </c>
      <c r="L33" s="16"/>
    </row>
    <row r="34" spans="1:12" s="43" customFormat="1" ht="25.5" x14ac:dyDescent="0.2">
      <c r="A34" s="30"/>
      <c r="B34" s="38" t="s">
        <v>26</v>
      </c>
      <c r="C34" s="39"/>
      <c r="D34" s="40">
        <v>252538131.17161512</v>
      </c>
      <c r="E34" s="41"/>
      <c r="F34" s="40"/>
      <c r="G34" s="42">
        <f t="shared" si="0"/>
        <v>252538131.17161512</v>
      </c>
      <c r="H34" s="43" t="str">
        <f t="shared" si="1"/>
        <v>Rate Base</v>
      </c>
      <c r="L34" s="16"/>
    </row>
    <row r="35" spans="1:12" s="43" customFormat="1" ht="25.5" x14ac:dyDescent="0.2">
      <c r="A35" s="30"/>
      <c r="B35" s="38" t="s">
        <v>27</v>
      </c>
      <c r="C35" s="39"/>
      <c r="D35" s="40">
        <v>0</v>
      </c>
      <c r="E35" s="41"/>
      <c r="F35" s="40"/>
      <c r="G35" s="42">
        <f t="shared" si="0"/>
        <v>0</v>
      </c>
      <c r="H35" s="43" t="str">
        <f t="shared" si="1"/>
        <v>Rate Base</v>
      </c>
      <c r="L35" s="16"/>
    </row>
    <row r="36" spans="1:12" s="43" customFormat="1" ht="25.5" x14ac:dyDescent="0.2">
      <c r="A36" s="30"/>
      <c r="B36" s="38" t="s">
        <v>28</v>
      </c>
      <c r="C36" s="39"/>
      <c r="D36" s="40">
        <v>0</v>
      </c>
      <c r="E36" s="41"/>
      <c r="F36" s="40"/>
      <c r="G36" s="42">
        <f t="shared" si="0"/>
        <v>0</v>
      </c>
      <c r="H36" s="43" t="str">
        <f t="shared" si="1"/>
        <v>Rate Base</v>
      </c>
      <c r="L36" s="16"/>
    </row>
    <row r="37" spans="1:12" s="43" customFormat="1" ht="25.5" x14ac:dyDescent="0.2">
      <c r="A37" s="30"/>
      <c r="B37" s="38" t="s">
        <v>29</v>
      </c>
      <c r="C37" s="39"/>
      <c r="D37" s="40">
        <v>0</v>
      </c>
      <c r="E37" s="41"/>
      <c r="F37" s="40"/>
      <c r="G37" s="42">
        <f t="shared" si="0"/>
        <v>0</v>
      </c>
      <c r="H37" s="43" t="str">
        <f t="shared" si="1"/>
        <v>Rate Base</v>
      </c>
      <c r="L37" s="16"/>
    </row>
    <row r="38" spans="1:12" s="43" customFormat="1" ht="25.5" x14ac:dyDescent="0.2">
      <c r="A38" s="30"/>
      <c r="B38" s="38" t="s">
        <v>30</v>
      </c>
      <c r="C38" s="39"/>
      <c r="D38" s="40">
        <v>0</v>
      </c>
      <c r="E38" s="41"/>
      <c r="F38" s="40"/>
      <c r="G38" s="42">
        <f t="shared" si="0"/>
        <v>0</v>
      </c>
      <c r="H38" s="43" t="str">
        <f t="shared" si="1"/>
        <v>Rate Base</v>
      </c>
      <c r="L38" s="16"/>
    </row>
    <row r="39" spans="1:12" s="43" customFormat="1" ht="12.75" x14ac:dyDescent="0.2">
      <c r="A39" s="30"/>
      <c r="B39" s="38" t="s">
        <v>31</v>
      </c>
      <c r="C39" s="39"/>
      <c r="D39" s="40">
        <v>356072951.75520176</v>
      </c>
      <c r="E39" s="41"/>
      <c r="F39" s="40"/>
      <c r="G39" s="42">
        <f t="shared" si="0"/>
        <v>356072951.75520176</v>
      </c>
      <c r="H39" s="43" t="str">
        <f t="shared" si="1"/>
        <v>Rate Base</v>
      </c>
      <c r="L39" s="16"/>
    </row>
    <row r="40" spans="1:12" s="43" customFormat="1" ht="25.5" x14ac:dyDescent="0.2">
      <c r="A40" s="30"/>
      <c r="B40" s="38" t="s">
        <v>32</v>
      </c>
      <c r="C40" s="39"/>
      <c r="D40" s="40">
        <v>0</v>
      </c>
      <c r="E40" s="41"/>
      <c r="F40" s="40"/>
      <c r="G40" s="42">
        <f t="shared" si="0"/>
        <v>0</v>
      </c>
      <c r="H40" s="43" t="str">
        <f t="shared" si="1"/>
        <v>Rate Base</v>
      </c>
      <c r="L40" s="16"/>
    </row>
    <row r="41" spans="1:12" s="43" customFormat="1" ht="25.5" x14ac:dyDescent="0.2">
      <c r="A41" s="30"/>
      <c r="B41" s="38" t="s">
        <v>33</v>
      </c>
      <c r="C41" s="39"/>
      <c r="D41" s="40">
        <v>0</v>
      </c>
      <c r="E41" s="41"/>
      <c r="F41" s="40"/>
      <c r="G41" s="42">
        <f t="shared" si="0"/>
        <v>0</v>
      </c>
      <c r="H41" s="43" t="str">
        <f t="shared" si="1"/>
        <v>Rate Base</v>
      </c>
      <c r="L41" s="16"/>
    </row>
    <row r="42" spans="1:12" s="43" customFormat="1" ht="25.5" x14ac:dyDescent="0.2">
      <c r="A42" s="30"/>
      <c r="B42" s="38" t="s">
        <v>34</v>
      </c>
      <c r="C42" s="39"/>
      <c r="D42" s="40">
        <v>62066154.239442781</v>
      </c>
      <c r="E42" s="41"/>
      <c r="F42" s="40"/>
      <c r="G42" s="42">
        <f t="shared" si="0"/>
        <v>62066154.239442781</v>
      </c>
      <c r="H42" s="43" t="str">
        <f t="shared" si="1"/>
        <v>Rate Base</v>
      </c>
      <c r="L42" s="16"/>
    </row>
    <row r="43" spans="1:12" s="43" customFormat="1" ht="12.75" x14ac:dyDescent="0.2">
      <c r="A43" s="30"/>
      <c r="B43" s="38" t="s">
        <v>35</v>
      </c>
      <c r="C43" s="39"/>
      <c r="D43" s="40">
        <v>0</v>
      </c>
      <c r="E43" s="41"/>
      <c r="F43" s="40"/>
      <c r="G43" s="42">
        <f t="shared" si="0"/>
        <v>0</v>
      </c>
      <c r="H43" s="43" t="str">
        <f t="shared" si="1"/>
        <v>Contributions and Grants</v>
      </c>
      <c r="L43" s="16"/>
    </row>
    <row r="44" spans="1:12" s="43" customFormat="1" ht="25.5" x14ac:dyDescent="0.2">
      <c r="A44" s="30"/>
      <c r="B44" s="38" t="s">
        <v>36</v>
      </c>
      <c r="C44" s="39"/>
      <c r="D44" s="40">
        <v>0</v>
      </c>
      <c r="E44" s="41"/>
      <c r="F44" s="40"/>
      <c r="G44" s="42">
        <f t="shared" si="0"/>
        <v>0</v>
      </c>
      <c r="H44" s="43" t="str">
        <f t="shared" si="1"/>
        <v>Accum. Amortization of Electric Utility Plant</v>
      </c>
      <c r="L44" s="16"/>
    </row>
    <row r="45" spans="1:12" s="43" customFormat="1" ht="25.5" x14ac:dyDescent="0.2">
      <c r="A45" s="30"/>
      <c r="B45" s="38" t="s">
        <v>37</v>
      </c>
      <c r="C45" s="39"/>
      <c r="D45" s="40">
        <v>0</v>
      </c>
      <c r="E45" s="41"/>
      <c r="F45" s="40"/>
      <c r="G45" s="42">
        <f t="shared" si="0"/>
        <v>0</v>
      </c>
      <c r="H45" s="43" t="str">
        <f t="shared" si="1"/>
        <v>Accumulated Amortization of Electric Utility Plant</v>
      </c>
      <c r="L45" s="16"/>
    </row>
    <row r="46" spans="1:12" s="43" customFormat="1" ht="25.5" x14ac:dyDescent="0.2">
      <c r="A46" s="30"/>
      <c r="B46" s="38" t="s">
        <v>38</v>
      </c>
      <c r="C46" s="39"/>
      <c r="D46" s="40">
        <v>-19588023.717349023</v>
      </c>
      <c r="E46" s="41"/>
      <c r="F46" s="40">
        <f>-D46</f>
        <v>19588023.717349023</v>
      </c>
      <c r="G46" s="42">
        <f t="shared" si="0"/>
        <v>0</v>
      </c>
      <c r="H46" s="43" t="str">
        <f t="shared" si="1"/>
        <v>External Revenues</v>
      </c>
      <c r="L46" s="16"/>
    </row>
    <row r="47" spans="1:12" s="43" customFormat="1" ht="25.5" x14ac:dyDescent="0.2">
      <c r="A47" s="30"/>
      <c r="B47" s="38" t="s">
        <v>39</v>
      </c>
      <c r="C47" s="39"/>
      <c r="D47" s="40">
        <v>0</v>
      </c>
      <c r="E47" s="44"/>
      <c r="F47" s="40"/>
      <c r="G47" s="42">
        <f t="shared" si="0"/>
        <v>0</v>
      </c>
      <c r="H47" s="43" t="str">
        <f t="shared" si="1"/>
        <v>External Revenues</v>
      </c>
      <c r="L47" s="16"/>
    </row>
    <row r="48" spans="1:12" s="43" customFormat="1" ht="12.75" x14ac:dyDescent="0.2">
      <c r="A48" s="30"/>
      <c r="B48" s="38" t="s">
        <v>40</v>
      </c>
      <c r="C48" s="39"/>
      <c r="D48" s="40">
        <v>0</v>
      </c>
      <c r="E48" s="41"/>
      <c r="F48" s="40">
        <f>-F46</f>
        <v>-19588023.717349023</v>
      </c>
      <c r="G48" s="42">
        <f>+D48+E48+F48</f>
        <v>-19588023.717349023</v>
      </c>
      <c r="H48" s="43" t="str">
        <f t="shared" si="1"/>
        <v>External Revenues</v>
      </c>
      <c r="L48" s="16"/>
    </row>
    <row r="49" spans="1:12" s="43" customFormat="1" ht="25.5" x14ac:dyDescent="0.2">
      <c r="A49" s="30"/>
      <c r="B49" s="38" t="s">
        <v>41</v>
      </c>
      <c r="C49" s="39"/>
      <c r="D49" s="40">
        <v>-3518751.3598388764</v>
      </c>
      <c r="E49" s="41"/>
      <c r="F49" s="40"/>
      <c r="G49" s="42">
        <f t="shared" si="0"/>
        <v>-3518751.3598388764</v>
      </c>
      <c r="H49" s="43" t="str">
        <f t="shared" si="1"/>
        <v>External Revenues</v>
      </c>
      <c r="L49" s="16"/>
    </row>
    <row r="50" spans="1:12" s="43" customFormat="1" ht="25.5" x14ac:dyDescent="0.2">
      <c r="A50" s="30"/>
      <c r="B50" s="38" t="s">
        <v>42</v>
      </c>
      <c r="C50" s="39"/>
      <c r="D50" s="40">
        <v>0</v>
      </c>
      <c r="E50" s="41"/>
      <c r="F50" s="40"/>
      <c r="G50" s="42">
        <f t="shared" si="0"/>
        <v>0</v>
      </c>
      <c r="H50" s="43" t="str">
        <f t="shared" si="1"/>
        <v>External Revenues</v>
      </c>
      <c r="L50" s="16"/>
    </row>
    <row r="51" spans="1:12" s="43" customFormat="1" ht="12.75" x14ac:dyDescent="0.2">
      <c r="A51" s="30"/>
      <c r="B51" s="38" t="s">
        <v>43</v>
      </c>
      <c r="C51" s="39"/>
      <c r="D51" s="40">
        <v>0</v>
      </c>
      <c r="E51" s="41"/>
      <c r="F51" s="40"/>
      <c r="G51" s="42">
        <f t="shared" si="0"/>
        <v>0</v>
      </c>
      <c r="H51" s="43" t="str">
        <f t="shared" si="1"/>
        <v>External Revenues</v>
      </c>
      <c r="L51" s="16"/>
    </row>
    <row r="52" spans="1:12" s="43" customFormat="1" ht="25.5" x14ac:dyDescent="0.2">
      <c r="A52" s="30"/>
      <c r="B52" s="38" t="s">
        <v>44</v>
      </c>
      <c r="C52" s="39"/>
      <c r="D52" s="40">
        <v>-11569843.692585498</v>
      </c>
      <c r="E52" s="41"/>
      <c r="F52" s="40"/>
      <c r="G52" s="42">
        <f t="shared" si="0"/>
        <v>-11569843.692585498</v>
      </c>
      <c r="H52" s="43" t="str">
        <f t="shared" si="1"/>
        <v>External Revenues</v>
      </c>
      <c r="L52" s="16"/>
    </row>
    <row r="53" spans="1:12" s="43" customFormat="1" ht="25.5" x14ac:dyDescent="0.2">
      <c r="A53" s="30"/>
      <c r="B53" s="38" t="s">
        <v>45</v>
      </c>
      <c r="C53" s="39"/>
      <c r="D53" s="40">
        <v>0</v>
      </c>
      <c r="E53" s="41"/>
      <c r="F53" s="40"/>
      <c r="G53" s="42">
        <f t="shared" si="0"/>
        <v>0</v>
      </c>
      <c r="H53" s="43" t="str">
        <f t="shared" si="1"/>
        <v>External Revenues</v>
      </c>
      <c r="L53" s="16"/>
    </row>
    <row r="54" spans="1:12" s="43" customFormat="1" ht="25.5" x14ac:dyDescent="0.2">
      <c r="A54" s="30"/>
      <c r="B54" s="38" t="s">
        <v>46</v>
      </c>
      <c r="C54" s="39"/>
      <c r="D54" s="40">
        <v>0</v>
      </c>
      <c r="E54" s="41"/>
      <c r="F54" s="40"/>
      <c r="G54" s="42">
        <f t="shared" si="0"/>
        <v>0</v>
      </c>
      <c r="H54" s="43" t="str">
        <f t="shared" si="1"/>
        <v>External Revenues</v>
      </c>
      <c r="L54" s="16"/>
    </row>
    <row r="55" spans="1:12" s="43" customFormat="1" ht="25.5" x14ac:dyDescent="0.2">
      <c r="A55" s="30"/>
      <c r="B55" s="38" t="s">
        <v>47</v>
      </c>
      <c r="C55" s="39"/>
      <c r="D55" s="40">
        <v>0</v>
      </c>
      <c r="E55" s="41"/>
      <c r="F55" s="40"/>
      <c r="G55" s="42">
        <f t="shared" si="0"/>
        <v>0</v>
      </c>
      <c r="H55" s="43" t="str">
        <f t="shared" si="1"/>
        <v>External Revenues</v>
      </c>
      <c r="L55" s="16"/>
    </row>
    <row r="56" spans="1:12" s="43" customFormat="1" ht="25.5" x14ac:dyDescent="0.2">
      <c r="A56" s="30"/>
      <c r="B56" s="38" t="s">
        <v>48</v>
      </c>
      <c r="C56" s="39"/>
      <c r="D56" s="40">
        <v>0</v>
      </c>
      <c r="E56" s="41"/>
      <c r="F56" s="40"/>
      <c r="G56" s="42">
        <f t="shared" si="0"/>
        <v>0</v>
      </c>
      <c r="H56" s="43" t="str">
        <f t="shared" si="1"/>
        <v>External Revenues</v>
      </c>
      <c r="L56" s="16"/>
    </row>
    <row r="57" spans="1:12" s="43" customFormat="1" ht="25.5" x14ac:dyDescent="0.2">
      <c r="A57" s="30"/>
      <c r="B57" s="38" t="s">
        <v>49</v>
      </c>
      <c r="C57" s="39"/>
      <c r="D57" s="40">
        <v>0</v>
      </c>
      <c r="E57" s="41"/>
      <c r="F57" s="40"/>
      <c r="G57" s="42">
        <f t="shared" si="0"/>
        <v>0</v>
      </c>
      <c r="H57" s="43" t="str">
        <f t="shared" si="1"/>
        <v>External Revenues</v>
      </c>
      <c r="L57" s="16"/>
    </row>
    <row r="58" spans="1:12" s="43" customFormat="1" ht="25.5" x14ac:dyDescent="0.2">
      <c r="A58" s="30"/>
      <c r="B58" s="38" t="s">
        <v>50</v>
      </c>
      <c r="C58" s="39"/>
      <c r="D58" s="40">
        <v>-3728031.3108878904</v>
      </c>
      <c r="E58" s="41"/>
      <c r="F58" s="40"/>
      <c r="G58" s="42">
        <f t="shared" si="0"/>
        <v>-3728031.3108878904</v>
      </c>
      <c r="H58" s="43" t="str">
        <f t="shared" si="1"/>
        <v>External Revenues</v>
      </c>
      <c r="L58" s="16"/>
    </row>
    <row r="59" spans="1:12" s="43" customFormat="1" ht="25.5" x14ac:dyDescent="0.2">
      <c r="A59" s="30"/>
      <c r="B59" s="38" t="s">
        <v>51</v>
      </c>
      <c r="C59" s="39"/>
      <c r="D59" s="40">
        <v>0</v>
      </c>
      <c r="E59" s="41"/>
      <c r="F59" s="40"/>
      <c r="G59" s="42">
        <f t="shared" si="0"/>
        <v>0</v>
      </c>
      <c r="H59" s="43" t="str">
        <f t="shared" si="1"/>
        <v>External Revenues</v>
      </c>
      <c r="L59" s="16"/>
    </row>
    <row r="60" spans="1:12" s="43" customFormat="1" ht="25.5" x14ac:dyDescent="0.2">
      <c r="A60" s="30"/>
      <c r="B60" s="38" t="s">
        <v>52</v>
      </c>
      <c r="C60" s="39"/>
      <c r="D60" s="40">
        <v>0</v>
      </c>
      <c r="E60" s="41"/>
      <c r="F60" s="40"/>
      <c r="G60" s="42">
        <f t="shared" si="0"/>
        <v>0</v>
      </c>
      <c r="H60" s="43" t="str">
        <f t="shared" si="1"/>
        <v>External Revenues</v>
      </c>
      <c r="L60" s="16"/>
    </row>
    <row r="61" spans="1:12" s="43" customFormat="1" ht="25.5" x14ac:dyDescent="0.2">
      <c r="A61" s="30"/>
      <c r="B61" s="38" t="s">
        <v>53</v>
      </c>
      <c r="C61" s="39"/>
      <c r="D61" s="40">
        <v>-636787.35834468901</v>
      </c>
      <c r="E61" s="41"/>
      <c r="F61" s="40"/>
      <c r="G61" s="42">
        <f t="shared" si="0"/>
        <v>-636787.35834468901</v>
      </c>
      <c r="H61" s="43" t="str">
        <f t="shared" si="1"/>
        <v>External Revenues</v>
      </c>
      <c r="L61" s="16"/>
    </row>
    <row r="62" spans="1:12" s="43" customFormat="1" ht="25.5" x14ac:dyDescent="0.2">
      <c r="A62" s="30"/>
      <c r="B62" s="38" t="s">
        <v>54</v>
      </c>
      <c r="C62" s="39"/>
      <c r="D62" s="40">
        <v>0</v>
      </c>
      <c r="E62" s="41"/>
      <c r="F62" s="40"/>
      <c r="G62" s="42">
        <f t="shared" si="0"/>
        <v>0</v>
      </c>
      <c r="H62" s="43" t="str">
        <f t="shared" si="1"/>
        <v>External Revenues</v>
      </c>
      <c r="L62" s="16"/>
    </row>
    <row r="63" spans="1:12" s="43" customFormat="1" ht="25.5" x14ac:dyDescent="0.2">
      <c r="A63" s="30"/>
      <c r="B63" s="38" t="s">
        <v>55</v>
      </c>
      <c r="C63" s="39"/>
      <c r="D63" s="40">
        <v>0</v>
      </c>
      <c r="E63" s="41"/>
      <c r="F63" s="40"/>
      <c r="G63" s="42">
        <f t="shared" si="0"/>
        <v>0</v>
      </c>
      <c r="H63" s="43" t="str">
        <f t="shared" si="1"/>
        <v>External Revenues</v>
      </c>
      <c r="L63" s="16"/>
    </row>
    <row r="64" spans="1:12" s="43" customFormat="1" ht="25.5" x14ac:dyDescent="0.2">
      <c r="A64" s="30"/>
      <c r="B64" s="38" t="s">
        <v>56</v>
      </c>
      <c r="C64" s="39"/>
      <c r="D64" s="40">
        <v>-891290.25207306375</v>
      </c>
      <c r="E64" s="41"/>
      <c r="F64" s="40"/>
      <c r="G64" s="42">
        <f t="shared" si="0"/>
        <v>-891290.25207306375</v>
      </c>
      <c r="H64" s="43" t="str">
        <f t="shared" si="1"/>
        <v>External Revenues</v>
      </c>
      <c r="L64" s="16"/>
    </row>
    <row r="65" spans="1:12" s="43" customFormat="1" ht="25.5" x14ac:dyDescent="0.2">
      <c r="A65" s="30"/>
      <c r="B65" s="38" t="s">
        <v>57</v>
      </c>
      <c r="C65" s="39"/>
      <c r="D65" s="40">
        <v>0</v>
      </c>
      <c r="E65" s="41"/>
      <c r="F65" s="40"/>
      <c r="G65" s="42">
        <f t="shared" si="0"/>
        <v>0</v>
      </c>
      <c r="H65" s="43" t="str">
        <f t="shared" si="1"/>
        <v>External Revenues</v>
      </c>
      <c r="L65" s="16"/>
    </row>
    <row r="66" spans="1:12" s="43" customFormat="1" ht="25.5" x14ac:dyDescent="0.2">
      <c r="A66" s="30"/>
      <c r="B66" s="38" t="s">
        <v>58</v>
      </c>
      <c r="C66" s="39"/>
      <c r="D66" s="40">
        <v>0</v>
      </c>
      <c r="E66" s="41"/>
      <c r="F66" s="40"/>
      <c r="G66" s="42">
        <f t="shared" si="0"/>
        <v>0</v>
      </c>
      <c r="H66" s="43" t="str">
        <f t="shared" si="1"/>
        <v>External Revenues</v>
      </c>
      <c r="L66" s="16"/>
    </row>
    <row r="67" spans="1:12" s="43" customFormat="1" ht="25.5" x14ac:dyDescent="0.2">
      <c r="A67" s="30"/>
      <c r="B67" s="38" t="s">
        <v>59</v>
      </c>
      <c r="C67" s="39"/>
      <c r="D67" s="40">
        <v>-204794.89305339346</v>
      </c>
      <c r="E67" s="41"/>
      <c r="F67" s="40"/>
      <c r="G67" s="42">
        <f t="shared" si="0"/>
        <v>-204794.89305339346</v>
      </c>
      <c r="H67" s="43" t="str">
        <f t="shared" si="1"/>
        <v>External Revenues</v>
      </c>
      <c r="L67" s="16"/>
    </row>
    <row r="68" spans="1:12" s="43" customFormat="1" ht="25.5" x14ac:dyDescent="0.2">
      <c r="A68" s="30"/>
      <c r="B68" s="38" t="s">
        <v>60</v>
      </c>
      <c r="C68" s="39"/>
      <c r="D68" s="40">
        <v>0</v>
      </c>
      <c r="E68" s="41"/>
      <c r="F68" s="40"/>
      <c r="G68" s="42">
        <f t="shared" si="0"/>
        <v>0</v>
      </c>
      <c r="H68" s="43" t="str">
        <f t="shared" si="1"/>
        <v>External Revenues</v>
      </c>
      <c r="L68" s="16"/>
    </row>
    <row r="69" spans="1:12" s="43" customFormat="1" ht="25.5" x14ac:dyDescent="0.2">
      <c r="A69" s="30"/>
      <c r="B69" s="38" t="s">
        <v>61</v>
      </c>
      <c r="C69" s="39"/>
      <c r="D69" s="40">
        <v>0</v>
      </c>
      <c r="E69" s="41"/>
      <c r="F69" s="40"/>
      <c r="G69" s="42">
        <f t="shared" si="0"/>
        <v>0</v>
      </c>
      <c r="H69" s="43" t="str">
        <f t="shared" si="1"/>
        <v>External Revenues</v>
      </c>
      <c r="L69" s="16"/>
    </row>
    <row r="70" spans="1:12" s="43" customFormat="1" ht="25.5" x14ac:dyDescent="0.2">
      <c r="A70" s="30"/>
      <c r="B70" s="38" t="s">
        <v>62</v>
      </c>
      <c r="C70" s="39"/>
      <c r="D70" s="40"/>
      <c r="E70" s="41"/>
      <c r="F70" s="40"/>
      <c r="G70" s="42">
        <f t="shared" si="0"/>
        <v>0</v>
      </c>
      <c r="H70" s="43" t="str">
        <f t="shared" si="1"/>
        <v>Export Revenue Credit</v>
      </c>
      <c r="L70" s="16"/>
    </row>
    <row r="71" spans="1:12" s="43" customFormat="1" ht="25.5" x14ac:dyDescent="0.2">
      <c r="A71" s="30"/>
      <c r="B71" s="38" t="s">
        <v>63</v>
      </c>
      <c r="C71" s="39"/>
      <c r="D71" s="40"/>
      <c r="E71" s="41"/>
      <c r="F71" s="40"/>
      <c r="G71" s="42">
        <f t="shared" si="0"/>
        <v>0</v>
      </c>
      <c r="H71" s="43" t="str">
        <f t="shared" si="1"/>
        <v>Export Revenue Credit</v>
      </c>
      <c r="L71" s="16"/>
    </row>
    <row r="72" spans="1:12" s="43" customFormat="1" ht="12.75" x14ac:dyDescent="0.2">
      <c r="A72" s="30"/>
      <c r="B72" s="38" t="s">
        <v>64</v>
      </c>
      <c r="C72" s="39"/>
      <c r="D72" s="40"/>
      <c r="E72" s="41"/>
      <c r="F72" s="40"/>
      <c r="G72" s="42">
        <f t="shared" si="0"/>
        <v>0</v>
      </c>
      <c r="H72" s="43" t="str">
        <f t="shared" si="1"/>
        <v>Export Revenue Credit</v>
      </c>
      <c r="L72" s="16"/>
    </row>
    <row r="73" spans="1:12" s="43" customFormat="1" ht="25.5" x14ac:dyDescent="0.2">
      <c r="A73" s="30"/>
      <c r="B73" s="38" t="s">
        <v>65</v>
      </c>
      <c r="C73" s="39"/>
      <c r="D73" s="40"/>
      <c r="E73" s="41"/>
      <c r="F73" s="40"/>
      <c r="G73" s="42">
        <f t="shared" si="0"/>
        <v>0</v>
      </c>
      <c r="H73" s="43" t="str">
        <f t="shared" si="1"/>
        <v>Export Revenue Credit</v>
      </c>
      <c r="L73" s="16"/>
    </row>
    <row r="74" spans="1:12" s="43" customFormat="1" ht="25.5" x14ac:dyDescent="0.2">
      <c r="A74" s="30"/>
      <c r="B74" s="38" t="s">
        <v>66</v>
      </c>
      <c r="C74" s="39"/>
      <c r="D74" s="40"/>
      <c r="E74" s="41"/>
      <c r="F74" s="40"/>
      <c r="G74" s="42">
        <f t="shared" si="0"/>
        <v>0</v>
      </c>
      <c r="H74" s="43" t="str">
        <f t="shared" si="1"/>
        <v>Export Revenue Credit</v>
      </c>
      <c r="L74" s="16"/>
    </row>
    <row r="75" spans="1:12" s="43" customFormat="1" ht="12.75" x14ac:dyDescent="0.2">
      <c r="A75" s="30"/>
      <c r="B75" s="38" t="s">
        <v>67</v>
      </c>
      <c r="C75" s="39"/>
      <c r="D75" s="40"/>
      <c r="E75" s="41"/>
      <c r="F75" s="40"/>
      <c r="G75" s="42">
        <f t="shared" si="0"/>
        <v>0</v>
      </c>
      <c r="H75" s="43" t="str">
        <f t="shared" si="1"/>
        <v>Export Revenue Credit</v>
      </c>
      <c r="L75" s="16"/>
    </row>
    <row r="76" spans="1:12" s="43" customFormat="1" ht="25.5" x14ac:dyDescent="0.2">
      <c r="A76" s="30"/>
      <c r="B76" s="38" t="s">
        <v>68</v>
      </c>
      <c r="C76" s="39"/>
      <c r="D76" s="40"/>
      <c r="E76" s="41"/>
      <c r="F76" s="40"/>
      <c r="G76" s="42">
        <f t="shared" si="0"/>
        <v>0</v>
      </c>
      <c r="H76" s="43" t="str">
        <f t="shared" si="1"/>
        <v>Export Revenue Credit</v>
      </c>
      <c r="L76" s="16"/>
    </row>
    <row r="77" spans="1:12" s="43" customFormat="1" ht="25.5" x14ac:dyDescent="0.2">
      <c r="A77" s="30"/>
      <c r="B77" s="38" t="s">
        <v>69</v>
      </c>
      <c r="C77" s="39"/>
      <c r="D77" s="40"/>
      <c r="E77" s="41"/>
      <c r="F77" s="40"/>
      <c r="G77" s="42">
        <f t="shared" si="0"/>
        <v>0</v>
      </c>
      <c r="H77" s="43" t="str">
        <f t="shared" si="1"/>
        <v>Export Revenue Credit</v>
      </c>
      <c r="L77" s="16"/>
    </row>
    <row r="78" spans="1:12" s="43" customFormat="1" ht="25.5" x14ac:dyDescent="0.2">
      <c r="A78" s="30"/>
      <c r="B78" s="38" t="s">
        <v>70</v>
      </c>
      <c r="C78" s="39"/>
      <c r="D78" s="40"/>
      <c r="E78" s="41"/>
      <c r="F78" s="40"/>
      <c r="G78" s="42">
        <f t="shared" si="0"/>
        <v>0</v>
      </c>
      <c r="H78" s="43" t="str">
        <f t="shared" si="1"/>
        <v>Export Revenue Credit</v>
      </c>
      <c r="L78" s="16"/>
    </row>
    <row r="79" spans="1:12" s="43" customFormat="1" ht="25.5" x14ac:dyDescent="0.2">
      <c r="A79" s="30"/>
      <c r="B79" s="38" t="s">
        <v>71</v>
      </c>
      <c r="C79" s="39"/>
      <c r="D79" s="40"/>
      <c r="E79" s="41"/>
      <c r="F79" s="40"/>
      <c r="G79" s="42">
        <f t="shared" si="0"/>
        <v>0</v>
      </c>
      <c r="H79" s="43" t="str">
        <f t="shared" si="1"/>
        <v>Export Revenue Credit</v>
      </c>
      <c r="L79" s="16"/>
    </row>
    <row r="80" spans="1:12" s="43" customFormat="1" ht="25.5" x14ac:dyDescent="0.2">
      <c r="A80" s="30"/>
      <c r="B80" s="38" t="s">
        <v>72</v>
      </c>
      <c r="C80" s="39"/>
      <c r="D80" s="40"/>
      <c r="E80" s="41"/>
      <c r="F80" s="40"/>
      <c r="G80" s="42">
        <f t="shared" si="0"/>
        <v>0</v>
      </c>
      <c r="H80" s="43" t="str">
        <f t="shared" si="1"/>
        <v>Export Revenue Credit</v>
      </c>
      <c r="L80" s="16"/>
    </row>
    <row r="81" spans="1:12" s="43" customFormat="1" ht="25.5" x14ac:dyDescent="0.2">
      <c r="A81" s="30"/>
      <c r="B81" s="38" t="s">
        <v>73</v>
      </c>
      <c r="C81" s="39"/>
      <c r="D81" s="40"/>
      <c r="E81" s="41"/>
      <c r="F81" s="40"/>
      <c r="G81" s="42">
        <f t="shared" si="0"/>
        <v>0</v>
      </c>
      <c r="H81" s="43" t="str">
        <f t="shared" si="1"/>
        <v>Export Revenue Credit</v>
      </c>
      <c r="L81" s="16"/>
    </row>
    <row r="82" spans="1:12" s="43" customFormat="1" ht="25.5" x14ac:dyDescent="0.2">
      <c r="A82" s="30"/>
      <c r="B82" s="38" t="s">
        <v>74</v>
      </c>
      <c r="C82" s="39"/>
      <c r="D82" s="40"/>
      <c r="E82" s="41"/>
      <c r="F82" s="40"/>
      <c r="G82" s="42">
        <f t="shared" si="0"/>
        <v>0</v>
      </c>
      <c r="H82" s="43" t="str">
        <f t="shared" si="1"/>
        <v>Export Revenue Credit</v>
      </c>
      <c r="L82" s="16"/>
    </row>
    <row r="83" spans="1:12" s="43" customFormat="1" ht="25.5" x14ac:dyDescent="0.2">
      <c r="A83" s="30"/>
      <c r="B83" s="38" t="s">
        <v>75</v>
      </c>
      <c r="C83" s="39"/>
      <c r="D83" s="40"/>
      <c r="E83" s="41"/>
      <c r="F83" s="40"/>
      <c r="G83" s="42">
        <f t="shared" ref="G83:G149" si="2">+D83+E83+F83</f>
        <v>0</v>
      </c>
      <c r="H83" s="43" t="str">
        <f t="shared" ref="H83:H149" si="3">LEFT(B83,FIND("-",B83)-2)</f>
        <v>Export Revenue Credit</v>
      </c>
      <c r="L83" s="16"/>
    </row>
    <row r="84" spans="1:12" s="43" customFormat="1" ht="25.5" x14ac:dyDescent="0.2">
      <c r="A84" s="30"/>
      <c r="B84" s="38" t="s">
        <v>76</v>
      </c>
      <c r="C84" s="39"/>
      <c r="D84" s="40"/>
      <c r="E84" s="41"/>
      <c r="F84" s="40"/>
      <c r="G84" s="42">
        <f t="shared" si="2"/>
        <v>0</v>
      </c>
      <c r="H84" s="43" t="str">
        <f t="shared" si="3"/>
        <v>Export Revenue Credit</v>
      </c>
      <c r="L84" s="16"/>
    </row>
    <row r="85" spans="1:12" s="43" customFormat="1" ht="25.5" x14ac:dyDescent="0.2">
      <c r="A85" s="30"/>
      <c r="B85" s="38" t="s">
        <v>77</v>
      </c>
      <c r="C85" s="39"/>
      <c r="D85" s="40"/>
      <c r="E85" s="41"/>
      <c r="F85" s="40"/>
      <c r="G85" s="42">
        <f t="shared" si="2"/>
        <v>0</v>
      </c>
      <c r="H85" s="43" t="str">
        <f t="shared" si="3"/>
        <v>Export Revenue Credit</v>
      </c>
      <c r="L85" s="16"/>
    </row>
    <row r="86" spans="1:12" s="43" customFormat="1" ht="25.5" x14ac:dyDescent="0.2">
      <c r="A86" s="30"/>
      <c r="B86" s="38" t="s">
        <v>78</v>
      </c>
      <c r="C86" s="39"/>
      <c r="D86" s="40"/>
      <c r="E86" s="41"/>
      <c r="F86" s="40"/>
      <c r="G86" s="42">
        <f t="shared" si="2"/>
        <v>0</v>
      </c>
      <c r="H86" s="43" t="str">
        <f t="shared" si="3"/>
        <v>Export Revenue Credit</v>
      </c>
      <c r="L86" s="16"/>
    </row>
    <row r="87" spans="1:12" s="43" customFormat="1" ht="25.5" x14ac:dyDescent="0.2">
      <c r="A87" s="30"/>
      <c r="B87" s="38" t="s">
        <v>79</v>
      </c>
      <c r="C87" s="39"/>
      <c r="D87" s="40"/>
      <c r="E87" s="41"/>
      <c r="F87" s="40"/>
      <c r="G87" s="42">
        <f t="shared" si="2"/>
        <v>0</v>
      </c>
      <c r="H87" s="43" t="str">
        <f t="shared" si="3"/>
        <v>Export Revenue Credit</v>
      </c>
      <c r="L87" s="16"/>
    </row>
    <row r="88" spans="1:12" s="43" customFormat="1" ht="25.5" x14ac:dyDescent="0.2">
      <c r="A88" s="30"/>
      <c r="B88" s="38" t="s">
        <v>80</v>
      </c>
      <c r="C88" s="39"/>
      <c r="D88" s="40"/>
      <c r="E88" s="41"/>
      <c r="F88" s="40"/>
      <c r="G88" s="42">
        <f t="shared" si="2"/>
        <v>0</v>
      </c>
      <c r="H88" s="43" t="str">
        <f t="shared" si="3"/>
        <v>Export Revenue Credit</v>
      </c>
      <c r="L88" s="16"/>
    </row>
    <row r="89" spans="1:12" s="43" customFormat="1" ht="25.5" x14ac:dyDescent="0.2">
      <c r="A89" s="30"/>
      <c r="B89" s="38" t="s">
        <v>81</v>
      </c>
      <c r="C89" s="39"/>
      <c r="D89" s="40"/>
      <c r="E89" s="41"/>
      <c r="F89" s="40"/>
      <c r="G89" s="42">
        <f t="shared" si="2"/>
        <v>0</v>
      </c>
      <c r="H89" s="43" t="str">
        <f t="shared" si="3"/>
        <v>Export Revenue Credit</v>
      </c>
      <c r="L89" s="16"/>
    </row>
    <row r="90" spans="1:12" s="43" customFormat="1" ht="25.5" x14ac:dyDescent="0.2">
      <c r="A90" s="30"/>
      <c r="B90" s="38" t="s">
        <v>82</v>
      </c>
      <c r="C90" s="39"/>
      <c r="D90" s="40"/>
      <c r="E90" s="41"/>
      <c r="F90" s="40"/>
      <c r="G90" s="42">
        <f t="shared" si="2"/>
        <v>0</v>
      </c>
      <c r="H90" s="43" t="str">
        <f t="shared" si="3"/>
        <v>Export Revenue Credit</v>
      </c>
      <c r="L90" s="16"/>
    </row>
    <row r="91" spans="1:12" s="43" customFormat="1" ht="25.5" x14ac:dyDescent="0.2">
      <c r="A91" s="30"/>
      <c r="B91" s="38" t="s">
        <v>83</v>
      </c>
      <c r="C91" s="39"/>
      <c r="D91" s="40"/>
      <c r="E91" s="41"/>
      <c r="F91" s="40"/>
      <c r="G91" s="42">
        <f t="shared" si="2"/>
        <v>0</v>
      </c>
      <c r="H91" s="43" t="str">
        <f t="shared" si="3"/>
        <v>Export Revenue Credit</v>
      </c>
      <c r="L91" s="16"/>
    </row>
    <row r="92" spans="1:12" s="43" customFormat="1" ht="25.5" x14ac:dyDescent="0.2">
      <c r="A92" s="30"/>
      <c r="B92" s="38" t="s">
        <v>84</v>
      </c>
      <c r="C92" s="39"/>
      <c r="D92" s="40"/>
      <c r="E92" s="41"/>
      <c r="F92" s="40"/>
      <c r="G92" s="42">
        <f t="shared" si="2"/>
        <v>0</v>
      </c>
      <c r="H92" s="43" t="str">
        <f t="shared" si="3"/>
        <v>Export Revenue Credit</v>
      </c>
      <c r="L92" s="16"/>
    </row>
    <row r="93" spans="1:12" s="43" customFormat="1" ht="25.5" x14ac:dyDescent="0.2">
      <c r="A93" s="30"/>
      <c r="B93" s="38" t="s">
        <v>85</v>
      </c>
      <c r="C93" s="39"/>
      <c r="D93" s="40"/>
      <c r="E93" s="41"/>
      <c r="F93" s="40"/>
      <c r="G93" s="42">
        <f t="shared" si="2"/>
        <v>0</v>
      </c>
      <c r="H93" s="43" t="str">
        <f t="shared" si="3"/>
        <v>Export Revenue Credit</v>
      </c>
      <c r="L93" s="16"/>
    </row>
    <row r="94" spans="1:12" s="43" customFormat="1" ht="25.5" x14ac:dyDescent="0.2">
      <c r="A94" s="30"/>
      <c r="B94" s="38" t="s">
        <v>86</v>
      </c>
      <c r="C94" s="39"/>
      <c r="D94" s="45">
        <v>-31600.000000000004</v>
      </c>
      <c r="E94" s="41"/>
      <c r="F94" s="40"/>
      <c r="G94" s="42">
        <f t="shared" si="2"/>
        <v>-31600.000000000004</v>
      </c>
      <c r="H94" s="43" t="s">
        <v>87</v>
      </c>
      <c r="L94" s="16"/>
    </row>
    <row r="95" spans="1:12" s="43" customFormat="1" ht="25.5" x14ac:dyDescent="0.2">
      <c r="A95" s="30"/>
      <c r="B95" s="38" t="s">
        <v>88</v>
      </c>
      <c r="C95" s="39"/>
      <c r="D95" s="45">
        <v>0</v>
      </c>
      <c r="E95" s="41"/>
      <c r="F95" s="40"/>
      <c r="G95" s="42">
        <f t="shared" si="2"/>
        <v>0</v>
      </c>
      <c r="H95" s="43" t="s">
        <v>87</v>
      </c>
      <c r="L95" s="16"/>
    </row>
    <row r="96" spans="1:12" s="43" customFormat="1" ht="12.75" x14ac:dyDescent="0.2">
      <c r="A96" s="30"/>
      <c r="B96" s="38" t="s">
        <v>89</v>
      </c>
      <c r="C96" s="39"/>
      <c r="D96" s="45">
        <v>0</v>
      </c>
      <c r="E96" s="41"/>
      <c r="F96" s="40"/>
      <c r="G96" s="42">
        <f t="shared" si="2"/>
        <v>0</v>
      </c>
      <c r="H96" s="43" t="s">
        <v>87</v>
      </c>
      <c r="L96" s="16"/>
    </row>
    <row r="97" spans="1:12" s="43" customFormat="1" ht="12.75" x14ac:dyDescent="0.2">
      <c r="A97" s="30"/>
      <c r="B97" s="38" t="s">
        <v>90</v>
      </c>
      <c r="C97" s="39"/>
      <c r="D97" s="40">
        <v>0</v>
      </c>
      <c r="E97" s="41"/>
      <c r="F97" s="40"/>
      <c r="G97" s="42">
        <f t="shared" si="2"/>
        <v>0</v>
      </c>
      <c r="H97" s="43" t="str">
        <f t="shared" si="3"/>
        <v>LVSG Credit</v>
      </c>
      <c r="L97" s="16"/>
    </row>
    <row r="98" spans="1:12" s="43" customFormat="1" ht="12.75" x14ac:dyDescent="0.2">
      <c r="A98" s="30"/>
      <c r="B98" s="38" t="s">
        <v>91</v>
      </c>
      <c r="C98" s="39"/>
      <c r="D98" s="40">
        <v>0</v>
      </c>
      <c r="E98" s="41"/>
      <c r="F98" s="40"/>
      <c r="G98" s="42">
        <f t="shared" si="2"/>
        <v>0</v>
      </c>
      <c r="H98" s="43" t="str">
        <f t="shared" si="3"/>
        <v>LVSG Credit</v>
      </c>
      <c r="L98" s="16"/>
    </row>
    <row r="99" spans="1:12" s="43" customFormat="1" ht="12.75" x14ac:dyDescent="0.2">
      <c r="A99" s="30"/>
      <c r="B99" s="38" t="s">
        <v>92</v>
      </c>
      <c r="C99" s="39"/>
      <c r="D99" s="40">
        <v>0</v>
      </c>
      <c r="E99" s="41"/>
      <c r="F99" s="40"/>
      <c r="G99" s="42">
        <f t="shared" si="2"/>
        <v>0</v>
      </c>
      <c r="H99" s="43" t="str">
        <f t="shared" si="3"/>
        <v>LVSG Credit</v>
      </c>
      <c r="L99" s="16"/>
    </row>
    <row r="100" spans="1:12" s="43" customFormat="1" ht="25.5" x14ac:dyDescent="0.2">
      <c r="A100" s="30"/>
      <c r="B100" s="38" t="s">
        <v>93</v>
      </c>
      <c r="C100" s="39"/>
      <c r="D100" s="40">
        <v>0</v>
      </c>
      <c r="E100" s="41"/>
      <c r="F100" s="40"/>
      <c r="G100" s="42">
        <f t="shared" si="2"/>
        <v>0</v>
      </c>
      <c r="H100" s="43" t="str">
        <f t="shared" si="3"/>
        <v>LVSG Credit</v>
      </c>
      <c r="L100" s="16"/>
    </row>
    <row r="101" spans="1:12" s="43" customFormat="1" ht="25.5" x14ac:dyDescent="0.2">
      <c r="A101" s="30"/>
      <c r="B101" s="38" t="s">
        <v>94</v>
      </c>
      <c r="C101" s="39"/>
      <c r="D101" s="40">
        <v>0</v>
      </c>
      <c r="E101" s="41"/>
      <c r="F101" s="40"/>
      <c r="G101" s="42">
        <f t="shared" si="2"/>
        <v>0</v>
      </c>
      <c r="H101" s="43" t="str">
        <f t="shared" si="3"/>
        <v>LVSG Credit</v>
      </c>
      <c r="L101" s="16"/>
    </row>
    <row r="102" spans="1:12" s="43" customFormat="1" ht="12.75" x14ac:dyDescent="0.2">
      <c r="A102" s="30"/>
      <c r="B102" s="38" t="s">
        <v>95</v>
      </c>
      <c r="C102" s="39"/>
      <c r="D102" s="40">
        <v>0</v>
      </c>
      <c r="E102" s="41"/>
      <c r="F102" s="40"/>
      <c r="G102" s="42">
        <f t="shared" si="2"/>
        <v>0</v>
      </c>
      <c r="H102" s="43" t="str">
        <f t="shared" si="3"/>
        <v>LVSG Credit</v>
      </c>
      <c r="L102" s="16"/>
    </row>
    <row r="103" spans="1:12" s="43" customFormat="1" ht="25.5" x14ac:dyDescent="0.2">
      <c r="A103" s="30"/>
      <c r="B103" s="38" t="s">
        <v>96</v>
      </c>
      <c r="C103" s="39"/>
      <c r="D103" s="40">
        <v>16464707.519632306</v>
      </c>
      <c r="E103" s="41"/>
      <c r="F103" s="40"/>
      <c r="G103" s="42">
        <f t="shared" si="2"/>
        <v>16464707.519632306</v>
      </c>
      <c r="H103" s="43" t="str">
        <f t="shared" si="3"/>
        <v>LVSG Credit</v>
      </c>
      <c r="L103" s="16"/>
    </row>
    <row r="104" spans="1:12" s="43" customFormat="1" ht="25.5" x14ac:dyDescent="0.2">
      <c r="A104" s="30"/>
      <c r="B104" s="38" t="s">
        <v>97</v>
      </c>
      <c r="C104" s="39"/>
      <c r="D104" s="40">
        <v>0</v>
      </c>
      <c r="E104" s="41"/>
      <c r="F104" s="40"/>
      <c r="G104" s="42">
        <f t="shared" si="2"/>
        <v>0</v>
      </c>
      <c r="H104" s="43" t="str">
        <f t="shared" si="3"/>
        <v>LVSG Credit</v>
      </c>
      <c r="L104" s="16"/>
    </row>
    <row r="105" spans="1:12" s="43" customFormat="1" ht="12.75" x14ac:dyDescent="0.2">
      <c r="A105" s="30"/>
      <c r="B105" s="38" t="s">
        <v>98</v>
      </c>
      <c r="C105" s="39"/>
      <c r="D105" s="40">
        <v>0</v>
      </c>
      <c r="E105" s="41"/>
      <c r="F105" s="40"/>
      <c r="G105" s="42">
        <f t="shared" si="2"/>
        <v>0</v>
      </c>
      <c r="H105" s="43" t="str">
        <f t="shared" si="3"/>
        <v>LVSG Credit</v>
      </c>
      <c r="L105" s="16"/>
    </row>
    <row r="106" spans="1:12" s="43" customFormat="1" ht="25.5" x14ac:dyDescent="0.2">
      <c r="A106" s="30"/>
      <c r="B106" s="38" t="s">
        <v>99</v>
      </c>
      <c r="C106" s="39"/>
      <c r="D106" s="40">
        <v>0</v>
      </c>
      <c r="E106" s="41"/>
      <c r="F106" s="40"/>
      <c r="G106" s="42">
        <f t="shared" si="2"/>
        <v>0</v>
      </c>
      <c r="H106" s="43" t="str">
        <f t="shared" si="3"/>
        <v>LVSG Credit</v>
      </c>
      <c r="L106" s="16"/>
    </row>
    <row r="107" spans="1:12" s="43" customFormat="1" ht="25.5" x14ac:dyDescent="0.2">
      <c r="A107" s="30"/>
      <c r="B107" s="38" t="s">
        <v>100</v>
      </c>
      <c r="C107" s="39"/>
      <c r="D107" s="40">
        <v>0</v>
      </c>
      <c r="E107" s="41"/>
      <c r="F107" s="40"/>
      <c r="G107" s="42">
        <f t="shared" si="2"/>
        <v>0</v>
      </c>
      <c r="H107" s="43" t="str">
        <f t="shared" si="3"/>
        <v>LVSG Credit</v>
      </c>
      <c r="L107" s="16"/>
    </row>
    <row r="108" spans="1:12" s="43" customFormat="1" ht="12.75" x14ac:dyDescent="0.2">
      <c r="A108" s="30"/>
      <c r="B108" s="38" t="s">
        <v>101</v>
      </c>
      <c r="C108" s="39"/>
      <c r="D108" s="40">
        <v>0</v>
      </c>
      <c r="E108" s="41"/>
      <c r="F108" s="40"/>
      <c r="G108" s="42">
        <f t="shared" si="2"/>
        <v>0</v>
      </c>
      <c r="H108" s="43" t="str">
        <f t="shared" si="3"/>
        <v>LVSG Credit</v>
      </c>
      <c r="L108" s="16"/>
    </row>
    <row r="109" spans="1:12" s="43" customFormat="1" ht="25.5" x14ac:dyDescent="0.2">
      <c r="A109" s="30"/>
      <c r="B109" s="38" t="s">
        <v>102</v>
      </c>
      <c r="C109" s="39"/>
      <c r="D109" s="40">
        <v>0</v>
      </c>
      <c r="E109" s="41"/>
      <c r="F109" s="40"/>
      <c r="G109" s="42">
        <f t="shared" si="2"/>
        <v>0</v>
      </c>
      <c r="H109" s="43" t="str">
        <f t="shared" si="3"/>
        <v>LVSG Credit</v>
      </c>
      <c r="L109" s="16"/>
    </row>
    <row r="110" spans="1:12" s="43" customFormat="1" ht="25.5" x14ac:dyDescent="0.2">
      <c r="A110" s="30"/>
      <c r="B110" s="38" t="s">
        <v>103</v>
      </c>
      <c r="C110" s="39"/>
      <c r="D110" s="40">
        <v>0</v>
      </c>
      <c r="E110" s="41"/>
      <c r="F110" s="40"/>
      <c r="G110" s="42">
        <f t="shared" si="2"/>
        <v>0</v>
      </c>
      <c r="H110" s="43" t="str">
        <f t="shared" si="3"/>
        <v>LVSG Credit</v>
      </c>
      <c r="L110" s="16"/>
    </row>
    <row r="111" spans="1:12" s="43" customFormat="1" ht="12.75" x14ac:dyDescent="0.2">
      <c r="A111" s="30"/>
      <c r="B111" s="38" t="s">
        <v>104</v>
      </c>
      <c r="C111" s="39"/>
      <c r="D111" s="40">
        <v>0</v>
      </c>
      <c r="E111" s="41"/>
      <c r="F111" s="40"/>
      <c r="G111" s="42">
        <f t="shared" si="2"/>
        <v>0</v>
      </c>
      <c r="H111" s="43" t="str">
        <f t="shared" si="3"/>
        <v>LVSG Credit</v>
      </c>
      <c r="L111" s="16"/>
    </row>
    <row r="112" spans="1:12" s="43" customFormat="1" ht="25.5" x14ac:dyDescent="0.2">
      <c r="A112" s="30"/>
      <c r="B112" s="38" t="s">
        <v>105</v>
      </c>
      <c r="C112" s="39"/>
      <c r="D112" s="40">
        <v>0</v>
      </c>
      <c r="E112" s="41"/>
      <c r="F112" s="40"/>
      <c r="G112" s="42">
        <f t="shared" si="2"/>
        <v>0</v>
      </c>
      <c r="H112" s="43" t="str">
        <f t="shared" si="3"/>
        <v>LVSG Credit</v>
      </c>
      <c r="L112" s="16"/>
    </row>
    <row r="113" spans="1:12" s="43" customFormat="1" ht="25.5" x14ac:dyDescent="0.2">
      <c r="A113" s="30"/>
      <c r="B113" s="38" t="s">
        <v>106</v>
      </c>
      <c r="C113" s="39"/>
      <c r="D113" s="40">
        <v>0</v>
      </c>
      <c r="E113" s="41"/>
      <c r="F113" s="40"/>
      <c r="G113" s="42">
        <f t="shared" si="2"/>
        <v>0</v>
      </c>
      <c r="H113" s="43" t="str">
        <f t="shared" si="3"/>
        <v>LVSG Credit</v>
      </c>
      <c r="L113" s="16"/>
    </row>
    <row r="114" spans="1:12" s="43" customFormat="1" ht="25.5" x14ac:dyDescent="0.2">
      <c r="A114" s="30"/>
      <c r="B114" s="38" t="s">
        <v>107</v>
      </c>
      <c r="C114" s="39"/>
      <c r="D114" s="40">
        <v>0</v>
      </c>
      <c r="E114" s="41"/>
      <c r="F114" s="40"/>
      <c r="G114" s="42">
        <f t="shared" si="2"/>
        <v>0</v>
      </c>
      <c r="H114" s="43" t="str">
        <f t="shared" si="3"/>
        <v>LVSG Credit</v>
      </c>
      <c r="L114" s="16"/>
    </row>
    <row r="115" spans="1:12" s="43" customFormat="1" ht="25.5" x14ac:dyDescent="0.2">
      <c r="A115" s="30"/>
      <c r="B115" s="38" t="s">
        <v>108</v>
      </c>
      <c r="C115" s="39"/>
      <c r="D115" s="40">
        <v>0</v>
      </c>
      <c r="E115" s="41"/>
      <c r="F115" s="40"/>
      <c r="G115" s="42">
        <f t="shared" si="2"/>
        <v>0</v>
      </c>
      <c r="H115" s="43" t="str">
        <f t="shared" si="3"/>
        <v>LVSG Credit</v>
      </c>
      <c r="L115" s="16"/>
    </row>
    <row r="116" spans="1:12" s="43" customFormat="1" ht="25.5" x14ac:dyDescent="0.2">
      <c r="A116" s="30"/>
      <c r="B116" s="38" t="s">
        <v>109</v>
      </c>
      <c r="C116" s="39"/>
      <c r="D116" s="40">
        <v>0</v>
      </c>
      <c r="E116" s="41"/>
      <c r="F116" s="40"/>
      <c r="G116" s="42">
        <f t="shared" si="2"/>
        <v>0</v>
      </c>
      <c r="H116" s="43" t="str">
        <f t="shared" si="3"/>
        <v>LVSG Credit</v>
      </c>
      <c r="L116" s="16"/>
    </row>
    <row r="117" spans="1:12" s="43" customFormat="1" ht="12.75" x14ac:dyDescent="0.2">
      <c r="A117" s="30"/>
      <c r="B117" s="38" t="s">
        <v>110</v>
      </c>
      <c r="C117" s="39"/>
      <c r="D117" s="40">
        <v>0</v>
      </c>
      <c r="E117" s="41"/>
      <c r="F117" s="40"/>
      <c r="G117" s="42">
        <f t="shared" si="2"/>
        <v>0</v>
      </c>
      <c r="H117" s="43" t="str">
        <f t="shared" si="3"/>
        <v>LVSG Credit</v>
      </c>
      <c r="L117" s="16"/>
    </row>
    <row r="118" spans="1:12" s="43" customFormat="1" ht="25.5" x14ac:dyDescent="0.2">
      <c r="A118" s="30"/>
      <c r="B118" s="38" t="s">
        <v>111</v>
      </c>
      <c r="C118" s="39"/>
      <c r="D118" s="40">
        <v>0</v>
      </c>
      <c r="E118" s="41"/>
      <c r="F118" s="40"/>
      <c r="G118" s="42">
        <f t="shared" si="2"/>
        <v>0</v>
      </c>
      <c r="H118" s="43" t="str">
        <f t="shared" si="3"/>
        <v>LVSG Credit</v>
      </c>
      <c r="L118" s="16"/>
    </row>
    <row r="119" spans="1:12" s="43" customFormat="1" ht="25.5" x14ac:dyDescent="0.2">
      <c r="A119" s="30"/>
      <c r="B119" s="38" t="s">
        <v>112</v>
      </c>
      <c r="C119" s="39"/>
      <c r="D119" s="40">
        <v>0</v>
      </c>
      <c r="E119" s="41"/>
      <c r="F119" s="40"/>
      <c r="G119" s="42">
        <f t="shared" si="2"/>
        <v>0</v>
      </c>
      <c r="H119" s="43" t="str">
        <f t="shared" si="3"/>
        <v>LVSG Credit</v>
      </c>
      <c r="L119" s="16"/>
    </row>
    <row r="120" spans="1:12" s="43" customFormat="1" ht="25.5" x14ac:dyDescent="0.2">
      <c r="A120" s="30"/>
      <c r="B120" s="38" t="s">
        <v>114</v>
      </c>
      <c r="C120" s="39"/>
      <c r="D120" s="40">
        <v>0</v>
      </c>
      <c r="E120" s="41"/>
      <c r="F120" s="40"/>
      <c r="G120" s="42">
        <f t="shared" si="2"/>
        <v>0</v>
      </c>
      <c r="H120" s="43" t="str">
        <f t="shared" si="3"/>
        <v>LVSG Credit</v>
      </c>
      <c r="L120" s="16"/>
    </row>
    <row r="121" spans="1:12" s="43" customFormat="1" ht="12.75" x14ac:dyDescent="0.2">
      <c r="A121" s="30"/>
      <c r="B121" s="38" t="s">
        <v>115</v>
      </c>
      <c r="C121" s="39"/>
      <c r="D121" s="40">
        <v>0</v>
      </c>
      <c r="E121" s="41"/>
      <c r="F121" s="40"/>
      <c r="G121" s="42">
        <f t="shared" si="2"/>
        <v>0</v>
      </c>
      <c r="H121" s="43" t="str">
        <f t="shared" si="3"/>
        <v>OM&amp;A</v>
      </c>
      <c r="L121" s="16"/>
    </row>
    <row r="122" spans="1:12" s="43" customFormat="1" ht="12.75" x14ac:dyDescent="0.2">
      <c r="A122" s="30"/>
      <c r="B122" s="38" t="s">
        <v>116</v>
      </c>
      <c r="C122" s="39"/>
      <c r="D122" s="40">
        <v>2208731.7079532039</v>
      </c>
      <c r="E122" s="41"/>
      <c r="F122" s="40"/>
      <c r="G122" s="42">
        <f t="shared" si="2"/>
        <v>2208731.7079532039</v>
      </c>
      <c r="H122" s="43" t="str">
        <f t="shared" si="3"/>
        <v>OM&amp;A</v>
      </c>
      <c r="L122" s="16"/>
    </row>
    <row r="123" spans="1:12" s="43" customFormat="1" ht="12.75" x14ac:dyDescent="0.2">
      <c r="A123" s="30"/>
      <c r="B123" s="38" t="s">
        <v>117</v>
      </c>
      <c r="C123" s="39"/>
      <c r="D123" s="40">
        <v>165859811.1846568</v>
      </c>
      <c r="E123" s="41"/>
      <c r="F123" s="40"/>
      <c r="G123" s="42">
        <f t="shared" si="2"/>
        <v>165859811.1846568</v>
      </c>
      <c r="H123" s="43" t="str">
        <f t="shared" si="3"/>
        <v>OM&amp;A</v>
      </c>
      <c r="L123" s="16"/>
    </row>
    <row r="124" spans="1:12" s="43" customFormat="1" ht="12.75" x14ac:dyDescent="0.2">
      <c r="A124" s="30"/>
      <c r="B124" s="38" t="s">
        <v>118</v>
      </c>
      <c r="C124" s="39"/>
      <c r="D124" s="40">
        <v>34766928.002315678</v>
      </c>
      <c r="E124" s="41"/>
      <c r="F124" s="40"/>
      <c r="G124" s="42">
        <f t="shared" si="2"/>
        <v>34766928.002315678</v>
      </c>
      <c r="H124" s="43" t="str">
        <f t="shared" si="3"/>
        <v>OM&amp;A</v>
      </c>
      <c r="L124" s="16"/>
    </row>
    <row r="125" spans="1:12" s="43" customFormat="1" ht="12.75" x14ac:dyDescent="0.2">
      <c r="A125" s="30"/>
      <c r="B125" s="38" t="s">
        <v>119</v>
      </c>
      <c r="C125" s="39"/>
      <c r="D125" s="40">
        <v>0</v>
      </c>
      <c r="E125" s="41"/>
      <c r="F125" s="40"/>
      <c r="G125" s="42">
        <f t="shared" si="2"/>
        <v>0</v>
      </c>
      <c r="H125" s="43" t="str">
        <f t="shared" si="3"/>
        <v>OM&amp;A</v>
      </c>
      <c r="L125" s="16"/>
    </row>
    <row r="126" spans="1:12" s="43" customFormat="1" ht="12.75" x14ac:dyDescent="0.2">
      <c r="A126" s="30"/>
      <c r="B126" s="38" t="s">
        <v>120</v>
      </c>
      <c r="C126" s="39"/>
      <c r="D126" s="40">
        <v>0</v>
      </c>
      <c r="E126" s="41"/>
      <c r="F126" s="40"/>
      <c r="G126" s="42">
        <f t="shared" si="2"/>
        <v>0</v>
      </c>
      <c r="H126" s="43" t="str">
        <f t="shared" si="3"/>
        <v>OM&amp;A</v>
      </c>
      <c r="L126" s="16"/>
    </row>
    <row r="127" spans="1:12" s="43" customFormat="1" ht="25.5" x14ac:dyDescent="0.2">
      <c r="A127" s="30"/>
      <c r="B127" s="38" t="s">
        <v>121</v>
      </c>
      <c r="C127" s="39"/>
      <c r="D127" s="40">
        <v>105654773.47085102</v>
      </c>
      <c r="E127" s="41"/>
      <c r="F127" s="40"/>
      <c r="G127" s="42">
        <f t="shared" si="2"/>
        <v>105654773.47085102</v>
      </c>
      <c r="H127" s="43" t="str">
        <f t="shared" si="3"/>
        <v>OM&amp;A</v>
      </c>
      <c r="L127" s="16"/>
    </row>
    <row r="128" spans="1:12" s="43" customFormat="1" ht="25.5" x14ac:dyDescent="0.2">
      <c r="A128" s="30"/>
      <c r="B128" s="38" t="s">
        <v>122</v>
      </c>
      <c r="C128" s="39"/>
      <c r="D128" s="40">
        <v>0</v>
      </c>
      <c r="E128" s="41"/>
      <c r="F128" s="40"/>
      <c r="G128" s="42">
        <f t="shared" si="2"/>
        <v>0</v>
      </c>
      <c r="H128" s="43" t="str">
        <f t="shared" si="3"/>
        <v>OM&amp;A</v>
      </c>
      <c r="L128" s="16"/>
    </row>
    <row r="129" spans="1:12" s="43" customFormat="1" ht="12.75" x14ac:dyDescent="0.2">
      <c r="A129" s="30"/>
      <c r="B129" s="38" t="s">
        <v>123</v>
      </c>
      <c r="C129" s="39"/>
      <c r="D129" s="40">
        <v>0</v>
      </c>
      <c r="E129" s="41"/>
      <c r="F129" s="40"/>
      <c r="G129" s="42">
        <f t="shared" si="2"/>
        <v>0</v>
      </c>
      <c r="H129" s="43" t="str">
        <f t="shared" si="3"/>
        <v>OM&amp;A</v>
      </c>
      <c r="L129" s="16"/>
    </row>
    <row r="130" spans="1:12" s="43" customFormat="1" ht="25.5" x14ac:dyDescent="0.2">
      <c r="A130" s="30"/>
      <c r="B130" s="38" t="s">
        <v>124</v>
      </c>
      <c r="C130" s="39"/>
      <c r="D130" s="40">
        <v>0</v>
      </c>
      <c r="E130" s="41"/>
      <c r="F130" s="40"/>
      <c r="G130" s="42">
        <f t="shared" si="2"/>
        <v>0</v>
      </c>
      <c r="H130" s="43" t="str">
        <f t="shared" si="3"/>
        <v>OM&amp;A</v>
      </c>
      <c r="L130" s="16"/>
    </row>
    <row r="131" spans="1:12" s="43" customFormat="1" ht="25.5" x14ac:dyDescent="0.2">
      <c r="A131" s="30"/>
      <c r="B131" s="38" t="s">
        <v>125</v>
      </c>
      <c r="C131" s="39"/>
      <c r="D131" s="40">
        <v>0</v>
      </c>
      <c r="E131" s="41"/>
      <c r="F131" s="46"/>
      <c r="G131" s="42">
        <f t="shared" si="2"/>
        <v>0</v>
      </c>
      <c r="H131" s="43" t="str">
        <f t="shared" si="3"/>
        <v>OM&amp;A</v>
      </c>
      <c r="L131" s="16"/>
    </row>
    <row r="132" spans="1:12" s="43" customFormat="1" ht="12.75" x14ac:dyDescent="0.2">
      <c r="A132" s="30"/>
      <c r="B132" s="38" t="s">
        <v>126</v>
      </c>
      <c r="C132" s="39"/>
      <c r="D132" s="40">
        <v>0</v>
      </c>
      <c r="E132" s="41"/>
      <c r="F132" s="40"/>
      <c r="G132" s="42">
        <f t="shared" si="2"/>
        <v>0</v>
      </c>
      <c r="H132" s="43" t="str">
        <f t="shared" si="3"/>
        <v>OM&amp;A</v>
      </c>
      <c r="L132" s="16"/>
    </row>
    <row r="133" spans="1:12" s="43" customFormat="1" ht="25.5" x14ac:dyDescent="0.2">
      <c r="A133" s="30"/>
      <c r="B133" s="38" t="s">
        <v>127</v>
      </c>
      <c r="C133" s="39"/>
      <c r="D133" s="40">
        <v>0</v>
      </c>
      <c r="E133" s="41"/>
      <c r="F133" s="40"/>
      <c r="G133" s="42">
        <f t="shared" si="2"/>
        <v>0</v>
      </c>
      <c r="H133" s="43" t="str">
        <f t="shared" si="3"/>
        <v>OM&amp;A</v>
      </c>
      <c r="L133" s="16"/>
    </row>
    <row r="134" spans="1:12" s="43" customFormat="1" ht="25.5" x14ac:dyDescent="0.2">
      <c r="A134" s="30"/>
      <c r="B134" s="38" t="s">
        <v>128</v>
      </c>
      <c r="C134" s="39"/>
      <c r="D134" s="40">
        <v>0</v>
      </c>
      <c r="E134" s="41"/>
      <c r="F134" s="40"/>
      <c r="G134" s="42">
        <f t="shared" si="2"/>
        <v>0</v>
      </c>
      <c r="H134" s="43" t="str">
        <f t="shared" si="3"/>
        <v>OM&amp;A</v>
      </c>
      <c r="L134" s="16"/>
    </row>
    <row r="135" spans="1:12" s="43" customFormat="1" ht="12.75" x14ac:dyDescent="0.2">
      <c r="A135" s="30"/>
      <c r="B135" s="38" t="s">
        <v>129</v>
      </c>
      <c r="C135" s="39"/>
      <c r="D135" s="40">
        <v>33730453.822047479</v>
      </c>
      <c r="E135" s="41"/>
      <c r="F135" s="46"/>
      <c r="G135" s="42">
        <f t="shared" si="2"/>
        <v>33730453.822047479</v>
      </c>
      <c r="H135" s="43" t="str">
        <f t="shared" si="3"/>
        <v>OM&amp;A</v>
      </c>
      <c r="L135" s="16"/>
    </row>
    <row r="136" spans="1:12" s="43" customFormat="1" ht="25.5" x14ac:dyDescent="0.2">
      <c r="A136" s="30"/>
      <c r="B136" s="38" t="s">
        <v>130</v>
      </c>
      <c r="C136" s="39"/>
      <c r="D136" s="40">
        <v>5829745.5001562973</v>
      </c>
      <c r="E136" s="41"/>
      <c r="F136" s="40"/>
      <c r="G136" s="42">
        <f t="shared" si="2"/>
        <v>5829745.5001562973</v>
      </c>
      <c r="H136" s="43" t="str">
        <f t="shared" si="3"/>
        <v>OM&amp;A</v>
      </c>
      <c r="L136" s="16"/>
    </row>
    <row r="137" spans="1:12" s="43" customFormat="1" ht="25.5" x14ac:dyDescent="0.2">
      <c r="A137" s="30"/>
      <c r="B137" s="38" t="s">
        <v>131</v>
      </c>
      <c r="C137" s="39"/>
      <c r="D137" s="40">
        <v>0</v>
      </c>
      <c r="E137" s="41"/>
      <c r="F137" s="40"/>
      <c r="G137" s="42">
        <f t="shared" si="2"/>
        <v>0</v>
      </c>
      <c r="H137" s="43" t="str">
        <f t="shared" si="3"/>
        <v>OM&amp;A</v>
      </c>
      <c r="L137" s="16"/>
    </row>
    <row r="138" spans="1:12" s="43" customFormat="1" ht="25.5" x14ac:dyDescent="0.2">
      <c r="A138" s="30"/>
      <c r="B138" s="38" t="s">
        <v>132</v>
      </c>
      <c r="C138" s="39"/>
      <c r="D138" s="40">
        <v>0</v>
      </c>
      <c r="E138" s="41"/>
      <c r="F138" s="40"/>
      <c r="G138" s="42">
        <f t="shared" si="2"/>
        <v>0</v>
      </c>
      <c r="H138" s="43" t="str">
        <f t="shared" si="3"/>
        <v>OM&amp;A</v>
      </c>
      <c r="L138" s="16"/>
    </row>
    <row r="139" spans="1:12" s="43" customFormat="1" ht="25.5" x14ac:dyDescent="0.2">
      <c r="A139" s="30"/>
      <c r="B139" s="38" t="s">
        <v>133</v>
      </c>
      <c r="C139" s="39"/>
      <c r="D139" s="40">
        <v>0</v>
      </c>
      <c r="E139" s="41"/>
      <c r="F139" s="40"/>
      <c r="G139" s="42">
        <f t="shared" si="2"/>
        <v>0</v>
      </c>
      <c r="H139" s="43" t="str">
        <f t="shared" si="3"/>
        <v>OM&amp;A</v>
      </c>
      <c r="L139" s="16"/>
    </row>
    <row r="140" spans="1:12" s="43" customFormat="1" ht="25.5" x14ac:dyDescent="0.2">
      <c r="A140" s="30"/>
      <c r="B140" s="38" t="s">
        <v>134</v>
      </c>
      <c r="C140" s="39"/>
      <c r="D140" s="40">
        <v>0</v>
      </c>
      <c r="E140" s="41"/>
      <c r="F140" s="40"/>
      <c r="G140" s="42">
        <f t="shared" si="2"/>
        <v>0</v>
      </c>
      <c r="H140" s="43" t="str">
        <f t="shared" si="3"/>
        <v>OM&amp;A</v>
      </c>
      <c r="L140" s="16"/>
    </row>
    <row r="141" spans="1:12" s="43" customFormat="1" ht="12.75" x14ac:dyDescent="0.2">
      <c r="A141" s="30"/>
      <c r="B141" s="38" t="s">
        <v>135</v>
      </c>
      <c r="C141" s="39"/>
      <c r="D141" s="40">
        <v>6073432.7851733686</v>
      </c>
      <c r="E141" s="41"/>
      <c r="F141" s="40"/>
      <c r="G141" s="42">
        <f t="shared" si="2"/>
        <v>6073432.7851733686</v>
      </c>
      <c r="H141" s="43" t="str">
        <f t="shared" si="3"/>
        <v>OM&amp;A</v>
      </c>
      <c r="L141" s="16"/>
    </row>
    <row r="142" spans="1:12" s="43" customFormat="1" ht="25.5" x14ac:dyDescent="0.2">
      <c r="A142" s="30"/>
      <c r="B142" s="38" t="s">
        <v>136</v>
      </c>
      <c r="C142" s="39"/>
      <c r="D142" s="40">
        <v>0</v>
      </c>
      <c r="E142" s="41"/>
      <c r="F142" s="40"/>
      <c r="G142" s="42">
        <f t="shared" si="2"/>
        <v>0</v>
      </c>
      <c r="H142" s="43" t="str">
        <f t="shared" si="3"/>
        <v>OM&amp;A</v>
      </c>
      <c r="L142" s="16"/>
    </row>
    <row r="143" spans="1:12" s="43" customFormat="1" ht="25.5" x14ac:dyDescent="0.2">
      <c r="A143" s="30"/>
      <c r="B143" s="38" t="s">
        <v>137</v>
      </c>
      <c r="C143" s="39"/>
      <c r="D143" s="40">
        <v>0</v>
      </c>
      <c r="E143" s="41"/>
      <c r="F143" s="40"/>
      <c r="G143" s="42">
        <f t="shared" si="2"/>
        <v>0</v>
      </c>
      <c r="H143" s="43" t="str">
        <f t="shared" si="3"/>
        <v>OM&amp;A</v>
      </c>
      <c r="L143" s="16"/>
    </row>
    <row r="144" spans="1:12" s="43" customFormat="1" ht="25.5" x14ac:dyDescent="0.2">
      <c r="A144" s="30"/>
      <c r="B144" s="38" t="s">
        <v>138</v>
      </c>
      <c r="C144" s="39"/>
      <c r="D144" s="40">
        <v>2655157.0495590032</v>
      </c>
      <c r="E144" s="41"/>
      <c r="F144" s="40"/>
      <c r="G144" s="42">
        <f t="shared" si="2"/>
        <v>2655157.0495590032</v>
      </c>
      <c r="H144" s="43" t="str">
        <f t="shared" si="3"/>
        <v>OM&amp;A</v>
      </c>
      <c r="L144" s="16"/>
    </row>
    <row r="145" spans="1:12" s="43" customFormat="1" ht="25.5" x14ac:dyDescent="0.2">
      <c r="A145" s="30"/>
      <c r="B145" s="38" t="s">
        <v>139</v>
      </c>
      <c r="C145" s="39"/>
      <c r="D145" s="40">
        <v>0</v>
      </c>
      <c r="E145" s="41"/>
      <c r="F145" s="40"/>
      <c r="G145" s="42">
        <f t="shared" si="2"/>
        <v>0</v>
      </c>
      <c r="H145" s="43" t="str">
        <f t="shared" si="3"/>
        <v>Other Taxes (Grants in Lieu)</v>
      </c>
      <c r="L145" s="16"/>
    </row>
    <row r="146" spans="1:12" s="43" customFormat="1" ht="25.5" x14ac:dyDescent="0.2">
      <c r="A146" s="30"/>
      <c r="B146" s="38" t="s">
        <v>140</v>
      </c>
      <c r="C146" s="39"/>
      <c r="D146" s="40">
        <v>460318.67411215836</v>
      </c>
      <c r="E146" s="41"/>
      <c r="F146" s="40"/>
      <c r="G146" s="42">
        <f t="shared" si="2"/>
        <v>460318.67411215836</v>
      </c>
      <c r="H146" s="43" t="str">
        <f t="shared" si="3"/>
        <v>Property Taxes (was Grants in Lieu)</v>
      </c>
      <c r="L146" s="16"/>
    </row>
    <row r="147" spans="1:12" s="43" customFormat="1" ht="25.5" x14ac:dyDescent="0.2">
      <c r="A147" s="30"/>
      <c r="B147" s="38" t="s">
        <v>141</v>
      </c>
      <c r="C147" s="39"/>
      <c r="D147" s="40">
        <v>34566610.375582896</v>
      </c>
      <c r="E147" s="41"/>
      <c r="F147" s="40"/>
      <c r="G147" s="42">
        <f t="shared" si="2"/>
        <v>34566610.375582896</v>
      </c>
      <c r="H147" s="43" t="str">
        <f t="shared" si="3"/>
        <v>Property Taxes (was Grants in Lieu)</v>
      </c>
      <c r="L147" s="16"/>
    </row>
    <row r="148" spans="1:12" s="43" customFormat="1" ht="25.5" x14ac:dyDescent="0.2">
      <c r="A148" s="30"/>
      <c r="B148" s="38" t="s">
        <v>142</v>
      </c>
      <c r="C148" s="39"/>
      <c r="D148" s="40">
        <v>6461154.4103893535</v>
      </c>
      <c r="E148" s="41"/>
      <c r="F148" s="40"/>
      <c r="G148" s="42">
        <f t="shared" si="2"/>
        <v>6461154.4103893535</v>
      </c>
      <c r="H148" s="43" t="str">
        <f t="shared" si="3"/>
        <v>Property Taxes (was Grants in Lieu)</v>
      </c>
      <c r="L148" s="16"/>
    </row>
    <row r="149" spans="1:12" s="43" customFormat="1" ht="25.5" x14ac:dyDescent="0.2">
      <c r="A149" s="30"/>
      <c r="B149" s="38" t="s">
        <v>143</v>
      </c>
      <c r="C149" s="39"/>
      <c r="D149" s="40">
        <v>0</v>
      </c>
      <c r="E149" s="41"/>
      <c r="F149" s="40"/>
      <c r="G149" s="42">
        <f t="shared" si="2"/>
        <v>0</v>
      </c>
      <c r="H149" s="43" t="str">
        <f t="shared" si="3"/>
        <v>Other Taxes (Grants in Lieu)</v>
      </c>
      <c r="L149" s="16"/>
    </row>
    <row r="150" spans="1:12" s="43" customFormat="1" ht="25.5" x14ac:dyDescent="0.2">
      <c r="A150" s="30"/>
      <c r="B150" s="38" t="s">
        <v>144</v>
      </c>
      <c r="C150" s="39"/>
      <c r="D150" s="40">
        <v>0</v>
      </c>
      <c r="E150" s="41"/>
      <c r="F150" s="40"/>
      <c r="G150" s="42">
        <f t="shared" ref="G150:G213" si="4">+D150+E150+F150</f>
        <v>0</v>
      </c>
      <c r="H150" s="43" t="str">
        <f t="shared" ref="H150:H213" si="5">LEFT(B150,FIND("-",B150)-2)</f>
        <v>Other Taxes (Grants in Lieu)</v>
      </c>
      <c r="L150" s="16"/>
    </row>
    <row r="151" spans="1:12" s="43" customFormat="1" ht="25.5" x14ac:dyDescent="0.2">
      <c r="A151" s="30"/>
      <c r="B151" s="38" t="s">
        <v>145</v>
      </c>
      <c r="C151" s="39"/>
      <c r="D151" s="40">
        <v>19320417.572189871</v>
      </c>
      <c r="E151" s="41"/>
      <c r="F151" s="40"/>
      <c r="G151" s="42">
        <f t="shared" si="4"/>
        <v>19320417.572189871</v>
      </c>
      <c r="H151" s="43" t="str">
        <f t="shared" si="5"/>
        <v>Property Taxes (was Grants in Lieu)</v>
      </c>
      <c r="L151" s="16"/>
    </row>
    <row r="152" spans="1:12" s="43" customFormat="1" ht="25.5" x14ac:dyDescent="0.2">
      <c r="A152" s="30"/>
      <c r="B152" s="38" t="s">
        <v>146</v>
      </c>
      <c r="C152" s="39"/>
      <c r="D152" s="40">
        <v>0</v>
      </c>
      <c r="E152" s="41"/>
      <c r="F152" s="40"/>
      <c r="G152" s="42">
        <f t="shared" si="4"/>
        <v>0</v>
      </c>
      <c r="H152" s="43" t="str">
        <f t="shared" si="5"/>
        <v>Other Taxes (Grants in Lieu)</v>
      </c>
      <c r="L152" s="16"/>
    </row>
    <row r="153" spans="1:12" s="43" customFormat="1" ht="25.5" x14ac:dyDescent="0.2">
      <c r="A153" s="30"/>
      <c r="B153" s="38" t="s">
        <v>147</v>
      </c>
      <c r="C153" s="39"/>
      <c r="D153" s="40">
        <v>0</v>
      </c>
      <c r="E153" s="41"/>
      <c r="F153" s="40"/>
      <c r="G153" s="42">
        <f t="shared" si="4"/>
        <v>0</v>
      </c>
      <c r="H153" s="43" t="str">
        <f t="shared" si="5"/>
        <v>Other Taxes (Grants in Lieu)</v>
      </c>
      <c r="L153" s="16"/>
    </row>
    <row r="154" spans="1:12" s="43" customFormat="1" ht="25.5" x14ac:dyDescent="0.2">
      <c r="A154" s="30"/>
      <c r="B154" s="38" t="s">
        <v>148</v>
      </c>
      <c r="C154" s="39"/>
      <c r="D154" s="40">
        <v>0</v>
      </c>
      <c r="E154" s="41"/>
      <c r="F154" s="40"/>
      <c r="G154" s="42">
        <f t="shared" si="4"/>
        <v>0</v>
      </c>
      <c r="H154" s="43" t="str">
        <f t="shared" si="5"/>
        <v>Property Taxes (was Grants in Lieu)</v>
      </c>
      <c r="L154" s="16"/>
    </row>
    <row r="155" spans="1:12" s="43" customFormat="1" ht="25.5" x14ac:dyDescent="0.2">
      <c r="A155" s="30"/>
      <c r="B155" s="38" t="s">
        <v>149</v>
      </c>
      <c r="C155" s="39"/>
      <c r="D155" s="40">
        <v>0</v>
      </c>
      <c r="E155" s="41"/>
      <c r="F155" s="46"/>
      <c r="G155" s="42">
        <f t="shared" si="4"/>
        <v>0</v>
      </c>
      <c r="H155" s="43" t="str">
        <f t="shared" si="5"/>
        <v>Other Taxes (Grants in Lieu)</v>
      </c>
      <c r="L155" s="16"/>
    </row>
    <row r="156" spans="1:12" s="43" customFormat="1" ht="25.5" x14ac:dyDescent="0.2">
      <c r="A156" s="30"/>
      <c r="B156" s="38" t="s">
        <v>150</v>
      </c>
      <c r="C156" s="39"/>
      <c r="D156" s="40">
        <v>0</v>
      </c>
      <c r="E156" s="41"/>
      <c r="F156" s="40"/>
      <c r="G156" s="42">
        <f t="shared" si="4"/>
        <v>0</v>
      </c>
      <c r="H156" s="43" t="str">
        <f t="shared" si="5"/>
        <v>Other Taxes (Grants in Lieu)</v>
      </c>
      <c r="L156" s="16"/>
    </row>
    <row r="157" spans="1:12" s="43" customFormat="1" ht="25.5" x14ac:dyDescent="0.2">
      <c r="A157" s="30"/>
      <c r="B157" s="38" t="s">
        <v>151</v>
      </c>
      <c r="C157" s="39"/>
      <c r="D157" s="40">
        <v>0</v>
      </c>
      <c r="E157" s="41"/>
      <c r="F157" s="40"/>
      <c r="G157" s="42">
        <f t="shared" si="4"/>
        <v>0</v>
      </c>
      <c r="H157" s="43" t="str">
        <f t="shared" si="5"/>
        <v>Other Taxes (Grants in Lieu)</v>
      </c>
      <c r="L157" s="16"/>
    </row>
    <row r="158" spans="1:12" s="43" customFormat="1" ht="25.5" x14ac:dyDescent="0.2">
      <c r="A158" s="30"/>
      <c r="B158" s="38" t="s">
        <v>152</v>
      </c>
      <c r="C158" s="39"/>
      <c r="D158" s="40">
        <v>0</v>
      </c>
      <c r="E158" s="41"/>
      <c r="F158" s="40"/>
      <c r="G158" s="42">
        <f t="shared" si="4"/>
        <v>0</v>
      </c>
      <c r="H158" s="43" t="str">
        <f t="shared" si="5"/>
        <v>Other Taxes (Grants in Lieu)</v>
      </c>
      <c r="L158" s="16"/>
    </row>
    <row r="159" spans="1:12" s="43" customFormat="1" ht="25.5" x14ac:dyDescent="0.2">
      <c r="A159" s="30"/>
      <c r="B159" s="38" t="s">
        <v>153</v>
      </c>
      <c r="C159" s="39"/>
      <c r="D159" s="40">
        <v>7271781.2632195717</v>
      </c>
      <c r="E159" s="41"/>
      <c r="F159" s="40"/>
      <c r="G159" s="42">
        <f t="shared" si="4"/>
        <v>7271781.2632195717</v>
      </c>
      <c r="H159" s="43" t="str">
        <f t="shared" si="5"/>
        <v>Property Taxes (was Grants in Lieu)</v>
      </c>
      <c r="L159" s="16"/>
    </row>
    <row r="160" spans="1:12" s="43" customFormat="1" ht="38.25" x14ac:dyDescent="0.2">
      <c r="A160" s="30"/>
      <c r="B160" s="38" t="s">
        <v>154</v>
      </c>
      <c r="C160" s="39"/>
      <c r="D160" s="40">
        <v>1235137.617679443</v>
      </c>
      <c r="E160" s="41"/>
      <c r="F160" s="40"/>
      <c r="G160" s="42">
        <f t="shared" si="4"/>
        <v>1235137.617679443</v>
      </c>
      <c r="H160" s="43" t="str">
        <f t="shared" si="5"/>
        <v>Property Taxes (was Grants in Lieu)</v>
      </c>
      <c r="L160" s="16"/>
    </row>
    <row r="161" spans="1:12" s="43" customFormat="1" ht="25.5" x14ac:dyDescent="0.2">
      <c r="A161" s="30"/>
      <c r="B161" s="38" t="s">
        <v>155</v>
      </c>
      <c r="C161" s="39"/>
      <c r="D161" s="40">
        <v>0</v>
      </c>
      <c r="E161" s="41"/>
      <c r="F161" s="40"/>
      <c r="G161" s="42">
        <f t="shared" si="4"/>
        <v>0</v>
      </c>
      <c r="H161" s="43" t="str">
        <f t="shared" si="5"/>
        <v>Other Taxes (Grants in Lieu)</v>
      </c>
      <c r="L161" s="16"/>
    </row>
    <row r="162" spans="1:12" s="43" customFormat="1" ht="25.5" x14ac:dyDescent="0.2">
      <c r="A162" s="30"/>
      <c r="B162" s="38" t="s">
        <v>156</v>
      </c>
      <c r="C162" s="39"/>
      <c r="D162" s="40">
        <v>0</v>
      </c>
      <c r="E162" s="41"/>
      <c r="F162" s="40"/>
      <c r="G162" s="42">
        <f t="shared" si="4"/>
        <v>0</v>
      </c>
      <c r="H162" s="43" t="str">
        <f t="shared" si="5"/>
        <v>Other Taxes (Grants in Lieu)</v>
      </c>
      <c r="L162" s="16"/>
    </row>
    <row r="163" spans="1:12" s="43" customFormat="1" ht="25.5" x14ac:dyDescent="0.2">
      <c r="A163" s="30"/>
      <c r="B163" s="38" t="s">
        <v>157</v>
      </c>
      <c r="C163" s="39"/>
      <c r="D163" s="40">
        <v>0</v>
      </c>
      <c r="E163" s="41"/>
      <c r="F163" s="40"/>
      <c r="G163" s="42">
        <f t="shared" si="4"/>
        <v>0</v>
      </c>
      <c r="H163" s="43" t="str">
        <f t="shared" si="5"/>
        <v>Other Taxes (Grants in Lieu)</v>
      </c>
      <c r="L163" s="16"/>
    </row>
    <row r="164" spans="1:12" s="43" customFormat="1" ht="25.5" x14ac:dyDescent="0.2">
      <c r="A164" s="30"/>
      <c r="B164" s="38" t="s">
        <v>158</v>
      </c>
      <c r="C164" s="39"/>
      <c r="D164" s="40">
        <v>0</v>
      </c>
      <c r="E164" s="41"/>
      <c r="F164" s="40"/>
      <c r="G164" s="42">
        <f t="shared" si="4"/>
        <v>0</v>
      </c>
      <c r="H164" s="43" t="str">
        <f t="shared" si="5"/>
        <v>Other Taxes (Grants in Lieu)</v>
      </c>
      <c r="L164" s="16"/>
    </row>
    <row r="165" spans="1:12" s="43" customFormat="1" ht="25.5" x14ac:dyDescent="0.2">
      <c r="A165" s="30"/>
      <c r="B165" s="38" t="s">
        <v>159</v>
      </c>
      <c r="C165" s="39"/>
      <c r="D165" s="40">
        <v>1741974.0407464865</v>
      </c>
      <c r="E165" s="41"/>
      <c r="F165" s="40"/>
      <c r="G165" s="42">
        <f t="shared" si="4"/>
        <v>1741974.0407464865</v>
      </c>
      <c r="H165" s="43" t="str">
        <f t="shared" si="5"/>
        <v>Property Taxes (was Grants in Lieu)</v>
      </c>
      <c r="L165" s="16"/>
    </row>
    <row r="166" spans="1:12" s="43" customFormat="1" ht="25.5" x14ac:dyDescent="0.2">
      <c r="A166" s="30"/>
      <c r="B166" s="38" t="s">
        <v>160</v>
      </c>
      <c r="C166" s="39"/>
      <c r="D166" s="40">
        <v>0</v>
      </c>
      <c r="E166" s="41"/>
      <c r="F166" s="40"/>
      <c r="G166" s="42">
        <f t="shared" si="4"/>
        <v>0</v>
      </c>
      <c r="H166" s="43" t="str">
        <f t="shared" si="5"/>
        <v>Other Taxes (Grants in Lieu)</v>
      </c>
      <c r="L166" s="16"/>
    </row>
    <row r="167" spans="1:12" s="43" customFormat="1" ht="38.25" x14ac:dyDescent="0.2">
      <c r="A167" s="30"/>
      <c r="B167" s="38" t="s">
        <v>161</v>
      </c>
      <c r="C167" s="39"/>
      <c r="D167" s="40">
        <v>0</v>
      </c>
      <c r="E167" s="41"/>
      <c r="F167" s="40"/>
      <c r="G167" s="42">
        <f t="shared" si="4"/>
        <v>0</v>
      </c>
      <c r="H167" s="43" t="str">
        <f t="shared" si="5"/>
        <v>Other Taxes (Grants in Lieu)</v>
      </c>
      <c r="L167" s="16"/>
    </row>
    <row r="168" spans="1:12" s="43" customFormat="1" ht="25.5" x14ac:dyDescent="0.2">
      <c r="A168" s="30"/>
      <c r="B168" s="38" t="s">
        <v>162</v>
      </c>
      <c r="C168" s="39"/>
      <c r="D168" s="40">
        <v>303161.09540699277</v>
      </c>
      <c r="E168" s="41"/>
      <c r="F168" s="40"/>
      <c r="G168" s="42">
        <f t="shared" si="4"/>
        <v>303161.09540699277</v>
      </c>
      <c r="H168" s="43" t="str">
        <f t="shared" si="5"/>
        <v>Property Taxes (was Grants in Lieu)</v>
      </c>
      <c r="L168" s="16"/>
    </row>
    <row r="169" spans="1:12" s="43" customFormat="1" ht="25.5" x14ac:dyDescent="0.2">
      <c r="A169" s="30"/>
      <c r="B169" s="38" t="s">
        <v>163</v>
      </c>
      <c r="C169" s="39"/>
      <c r="D169" s="40">
        <v>0</v>
      </c>
      <c r="E169" s="41"/>
      <c r="F169" s="40"/>
      <c r="G169" s="42">
        <f t="shared" si="4"/>
        <v>0</v>
      </c>
      <c r="H169" s="43" t="str">
        <f t="shared" si="5"/>
        <v>Depreciation on fixed assets</v>
      </c>
      <c r="L169" s="16"/>
    </row>
    <row r="170" spans="1:12" s="43" customFormat="1" ht="25.5" x14ac:dyDescent="0.2">
      <c r="A170" s="30"/>
      <c r="B170" s="38" t="s">
        <v>164</v>
      </c>
      <c r="C170" s="39"/>
      <c r="D170" s="40">
        <v>3133748.8997291196</v>
      </c>
      <c r="E170" s="41"/>
      <c r="F170" s="40"/>
      <c r="G170" s="42">
        <f t="shared" si="4"/>
        <v>3133748.8997291196</v>
      </c>
      <c r="H170" s="43" t="str">
        <f t="shared" si="5"/>
        <v>Depreciation on fixed assets</v>
      </c>
      <c r="L170" s="16"/>
    </row>
    <row r="171" spans="1:12" s="43" customFormat="1" ht="12.75" x14ac:dyDescent="0.2">
      <c r="A171" s="30"/>
      <c r="B171" s="38" t="s">
        <v>165</v>
      </c>
      <c r="C171" s="39"/>
      <c r="D171" s="40">
        <v>235321926.57787928</v>
      </c>
      <c r="E171" s="41"/>
      <c r="F171" s="40"/>
      <c r="G171" s="42">
        <f t="shared" si="4"/>
        <v>235321926.57787928</v>
      </c>
      <c r="H171" s="43" t="str">
        <f t="shared" si="5"/>
        <v>Depreciation on fixed assets</v>
      </c>
      <c r="L171" s="16"/>
    </row>
    <row r="172" spans="1:12" s="43" customFormat="1" ht="25.5" x14ac:dyDescent="0.2">
      <c r="A172" s="30"/>
      <c r="B172" s="38" t="s">
        <v>166</v>
      </c>
      <c r="C172" s="39"/>
      <c r="D172" s="40">
        <v>36010901.773349576</v>
      </c>
      <c r="E172" s="41"/>
      <c r="F172" s="40"/>
      <c r="G172" s="42">
        <f t="shared" si="4"/>
        <v>36010901.773349576</v>
      </c>
      <c r="H172" s="43" t="str">
        <f t="shared" si="5"/>
        <v>Depreciation on fixed assets</v>
      </c>
      <c r="L172" s="16"/>
    </row>
    <row r="173" spans="1:12" s="43" customFormat="1" ht="25.5" x14ac:dyDescent="0.2">
      <c r="A173" s="30"/>
      <c r="B173" s="38" t="s">
        <v>167</v>
      </c>
      <c r="C173" s="39"/>
      <c r="D173" s="40">
        <v>0</v>
      </c>
      <c r="E173" s="41"/>
      <c r="F173" s="40"/>
      <c r="G173" s="42">
        <f t="shared" si="4"/>
        <v>0</v>
      </c>
      <c r="H173" s="43" t="str">
        <f t="shared" si="5"/>
        <v>Depreciation on fixed assets</v>
      </c>
      <c r="L173" s="16"/>
    </row>
    <row r="174" spans="1:12" s="43" customFormat="1" ht="25.5" x14ac:dyDescent="0.2">
      <c r="A174" s="30"/>
      <c r="B174" s="38" t="s">
        <v>168</v>
      </c>
      <c r="C174" s="39"/>
      <c r="D174" s="40">
        <v>0</v>
      </c>
      <c r="E174" s="41"/>
      <c r="F174" s="40"/>
      <c r="G174" s="42">
        <f t="shared" si="4"/>
        <v>0</v>
      </c>
      <c r="H174" s="43" t="str">
        <f t="shared" si="5"/>
        <v>Depreciation on fixed assets</v>
      </c>
      <c r="L174" s="16"/>
    </row>
    <row r="175" spans="1:12" s="43" customFormat="1" ht="25.5" x14ac:dyDescent="0.2">
      <c r="A175" s="30"/>
      <c r="B175" s="38" t="s">
        <v>169</v>
      </c>
      <c r="C175" s="39"/>
      <c r="D175" s="40">
        <v>152901397.37302583</v>
      </c>
      <c r="E175" s="41"/>
      <c r="F175" s="40"/>
      <c r="G175" s="42">
        <f t="shared" si="4"/>
        <v>152901397.37302583</v>
      </c>
      <c r="H175" s="43" t="str">
        <f t="shared" si="5"/>
        <v>Depreciation on fixed assets</v>
      </c>
      <c r="L175" s="16"/>
    </row>
    <row r="176" spans="1:12" s="43" customFormat="1" ht="25.5" x14ac:dyDescent="0.2">
      <c r="A176" s="30"/>
      <c r="B176" s="38" t="s">
        <v>170</v>
      </c>
      <c r="C176" s="39"/>
      <c r="D176" s="40">
        <v>0</v>
      </c>
      <c r="E176" s="41"/>
      <c r="F176" s="40"/>
      <c r="G176" s="42">
        <f t="shared" si="4"/>
        <v>0</v>
      </c>
      <c r="H176" s="43" t="str">
        <f t="shared" si="5"/>
        <v>Depreciation on fixed assets</v>
      </c>
      <c r="L176" s="16"/>
    </row>
    <row r="177" spans="1:12" s="43" customFormat="1" ht="25.5" x14ac:dyDescent="0.2">
      <c r="A177" s="30"/>
      <c r="B177" s="38" t="s">
        <v>171</v>
      </c>
      <c r="C177" s="39"/>
      <c r="D177" s="40">
        <v>0</v>
      </c>
      <c r="E177" s="41"/>
      <c r="F177" s="40"/>
      <c r="G177" s="42">
        <f t="shared" si="4"/>
        <v>0</v>
      </c>
      <c r="H177" s="43" t="str">
        <f t="shared" si="5"/>
        <v>Depreciation on fixed assets</v>
      </c>
      <c r="L177" s="16"/>
    </row>
    <row r="178" spans="1:12" s="43" customFormat="1" ht="25.5" x14ac:dyDescent="0.2">
      <c r="A178" s="30"/>
      <c r="B178" s="38" t="s">
        <v>172</v>
      </c>
      <c r="C178" s="39"/>
      <c r="D178" s="40">
        <v>0</v>
      </c>
      <c r="E178" s="41"/>
      <c r="F178" s="40"/>
      <c r="G178" s="42">
        <f t="shared" si="4"/>
        <v>0</v>
      </c>
      <c r="H178" s="43" t="str">
        <f t="shared" si="5"/>
        <v>Depreciation on fixed assets</v>
      </c>
      <c r="L178" s="16"/>
    </row>
    <row r="179" spans="1:12" s="43" customFormat="1" ht="25.5" x14ac:dyDescent="0.2">
      <c r="A179" s="30"/>
      <c r="B179" s="38" t="s">
        <v>173</v>
      </c>
      <c r="C179" s="39"/>
      <c r="D179" s="40">
        <v>0</v>
      </c>
      <c r="E179" s="41"/>
      <c r="F179" s="40"/>
      <c r="G179" s="42">
        <f t="shared" si="4"/>
        <v>0</v>
      </c>
      <c r="H179" s="43" t="str">
        <f t="shared" si="5"/>
        <v>Depreciation on fixed assets</v>
      </c>
      <c r="L179" s="16"/>
    </row>
    <row r="180" spans="1:12" s="43" customFormat="1" ht="25.5" x14ac:dyDescent="0.2">
      <c r="A180" s="30"/>
      <c r="B180" s="38" t="s">
        <v>174</v>
      </c>
      <c r="C180" s="39"/>
      <c r="D180" s="40">
        <v>0</v>
      </c>
      <c r="E180" s="41"/>
      <c r="F180" s="40"/>
      <c r="G180" s="42">
        <f t="shared" si="4"/>
        <v>0</v>
      </c>
      <c r="H180" s="43" t="str">
        <f t="shared" si="5"/>
        <v>Depreciation on fixed assets</v>
      </c>
      <c r="L180" s="16"/>
    </row>
    <row r="181" spans="1:12" s="43" customFormat="1" ht="25.5" x14ac:dyDescent="0.2">
      <c r="A181" s="30"/>
      <c r="B181" s="38" t="s">
        <v>175</v>
      </c>
      <c r="C181" s="39"/>
      <c r="D181" s="40">
        <v>0</v>
      </c>
      <c r="E181" s="41"/>
      <c r="F181" s="40"/>
      <c r="G181" s="42">
        <f t="shared" si="4"/>
        <v>0</v>
      </c>
      <c r="H181" s="43" t="str">
        <f t="shared" si="5"/>
        <v>Depreciation on fixed assets</v>
      </c>
      <c r="L181" s="16"/>
    </row>
    <row r="182" spans="1:12" s="43" customFormat="1" ht="25.5" x14ac:dyDescent="0.2">
      <c r="A182" s="30"/>
      <c r="B182" s="38" t="s">
        <v>176</v>
      </c>
      <c r="C182" s="39"/>
      <c r="D182" s="40">
        <v>0</v>
      </c>
      <c r="E182" s="41"/>
      <c r="F182" s="40"/>
      <c r="G182" s="42">
        <f t="shared" si="4"/>
        <v>0</v>
      </c>
      <c r="H182" s="43" t="str">
        <f t="shared" si="5"/>
        <v>Depreciation on fixed assets</v>
      </c>
      <c r="L182" s="16"/>
    </row>
    <row r="183" spans="1:12" s="43" customFormat="1" ht="25.5" x14ac:dyDescent="0.2">
      <c r="A183" s="30"/>
      <c r="B183" s="38" t="s">
        <v>177</v>
      </c>
      <c r="C183" s="39"/>
      <c r="D183" s="40">
        <v>35468950.581293546</v>
      </c>
      <c r="E183" s="41"/>
      <c r="F183" s="40"/>
      <c r="G183" s="42">
        <f t="shared" si="4"/>
        <v>35468950.581293546</v>
      </c>
      <c r="H183" s="43" t="str">
        <f t="shared" si="5"/>
        <v>Depreciation on fixed assets</v>
      </c>
      <c r="L183" s="16"/>
    </row>
    <row r="184" spans="1:12" s="43" customFormat="1" ht="25.5" x14ac:dyDescent="0.2">
      <c r="A184" s="30"/>
      <c r="B184" s="38" t="s">
        <v>178</v>
      </c>
      <c r="C184" s="39"/>
      <c r="D184" s="40">
        <v>6082763.1351226522</v>
      </c>
      <c r="E184" s="41"/>
      <c r="F184" s="40"/>
      <c r="G184" s="42">
        <f t="shared" si="4"/>
        <v>6082763.1351226522</v>
      </c>
      <c r="H184" s="43" t="str">
        <f t="shared" si="5"/>
        <v>Depreciation on fixed assets</v>
      </c>
      <c r="L184" s="16"/>
    </row>
    <row r="185" spans="1:12" s="43" customFormat="1" ht="25.5" x14ac:dyDescent="0.2">
      <c r="A185" s="30"/>
      <c r="B185" s="38" t="s">
        <v>179</v>
      </c>
      <c r="C185" s="39"/>
      <c r="D185" s="40">
        <v>0</v>
      </c>
      <c r="E185" s="41"/>
      <c r="F185" s="40"/>
      <c r="G185" s="42">
        <f t="shared" si="4"/>
        <v>0</v>
      </c>
      <c r="H185" s="43" t="str">
        <f t="shared" si="5"/>
        <v>Depreciation on fixed assets</v>
      </c>
      <c r="L185" s="16"/>
    </row>
    <row r="186" spans="1:12" s="43" customFormat="1" ht="25.5" x14ac:dyDescent="0.2">
      <c r="A186" s="30"/>
      <c r="B186" s="38" t="s">
        <v>180</v>
      </c>
      <c r="C186" s="39"/>
      <c r="D186" s="40">
        <v>0</v>
      </c>
      <c r="E186" s="41"/>
      <c r="F186" s="40"/>
      <c r="G186" s="42">
        <f t="shared" si="4"/>
        <v>0</v>
      </c>
      <c r="H186" s="43" t="str">
        <f t="shared" si="5"/>
        <v>Depreciation on fixed assets</v>
      </c>
      <c r="L186" s="16"/>
    </row>
    <row r="187" spans="1:12" s="43" customFormat="1" ht="25.5" x14ac:dyDescent="0.2">
      <c r="A187" s="30"/>
      <c r="B187" s="38" t="s">
        <v>181</v>
      </c>
      <c r="C187" s="39"/>
      <c r="D187" s="40">
        <v>0</v>
      </c>
      <c r="E187" s="41"/>
      <c r="F187" s="40"/>
      <c r="G187" s="42">
        <f t="shared" si="4"/>
        <v>0</v>
      </c>
      <c r="H187" s="43" t="str">
        <f t="shared" si="5"/>
        <v>Depreciation on fixed assets</v>
      </c>
      <c r="L187" s="16"/>
    </row>
    <row r="188" spans="1:12" s="43" customFormat="1" ht="25.5" x14ac:dyDescent="0.2">
      <c r="A188" s="30"/>
      <c r="B188" s="38" t="s">
        <v>182</v>
      </c>
      <c r="C188" s="39"/>
      <c r="D188" s="40">
        <v>0</v>
      </c>
      <c r="E188" s="41"/>
      <c r="F188" s="40"/>
      <c r="G188" s="42">
        <f t="shared" si="4"/>
        <v>0</v>
      </c>
      <c r="H188" s="43" t="str">
        <f t="shared" si="5"/>
        <v>Depreciation on fixed assets</v>
      </c>
      <c r="L188" s="16"/>
    </row>
    <row r="189" spans="1:12" s="43" customFormat="1" ht="25.5" x14ac:dyDescent="0.2">
      <c r="A189" s="30"/>
      <c r="B189" s="38" t="s">
        <v>183</v>
      </c>
      <c r="C189" s="39"/>
      <c r="D189" s="40">
        <v>10416226.088563584</v>
      </c>
      <c r="E189" s="41"/>
      <c r="F189" s="40"/>
      <c r="G189" s="42">
        <f t="shared" si="4"/>
        <v>10416226.088563584</v>
      </c>
      <c r="H189" s="43" t="str">
        <f t="shared" si="5"/>
        <v>Depreciation on fixed assets</v>
      </c>
      <c r="L189" s="16"/>
    </row>
    <row r="190" spans="1:12" s="43" customFormat="1" ht="25.5" x14ac:dyDescent="0.2">
      <c r="A190" s="30"/>
      <c r="B190" s="38" t="s">
        <v>184</v>
      </c>
      <c r="C190" s="39"/>
      <c r="D190" s="40">
        <v>0</v>
      </c>
      <c r="E190" s="41"/>
      <c r="F190" s="40"/>
      <c r="G190" s="42">
        <f t="shared" si="4"/>
        <v>0</v>
      </c>
      <c r="H190" s="43" t="str">
        <f t="shared" si="5"/>
        <v>Depreciation on fixed assets</v>
      </c>
      <c r="L190" s="16"/>
    </row>
    <row r="191" spans="1:12" s="43" customFormat="1" ht="38.25" x14ac:dyDescent="0.2">
      <c r="A191" s="30"/>
      <c r="B191" s="38" t="s">
        <v>185</v>
      </c>
      <c r="C191" s="39"/>
      <c r="D191" s="40">
        <v>0</v>
      </c>
      <c r="E191" s="41"/>
      <c r="F191" s="40"/>
      <c r="G191" s="42">
        <f t="shared" si="4"/>
        <v>0</v>
      </c>
      <c r="H191" s="43" t="str">
        <f t="shared" si="5"/>
        <v>Depreciation on fixed assets</v>
      </c>
      <c r="L191" s="16"/>
    </row>
    <row r="192" spans="1:12" s="43" customFormat="1" ht="25.5" x14ac:dyDescent="0.2">
      <c r="A192" s="30"/>
      <c r="B192" s="38" t="s">
        <v>186</v>
      </c>
      <c r="C192" s="39"/>
      <c r="D192" s="40">
        <v>2451267.3962833392</v>
      </c>
      <c r="E192" s="41"/>
      <c r="F192" s="40"/>
      <c r="G192" s="42">
        <f t="shared" si="4"/>
        <v>2451267.3962833392</v>
      </c>
      <c r="H192" s="43" t="str">
        <f t="shared" si="5"/>
        <v>Depreciation on fixed assets</v>
      </c>
      <c r="L192" s="16"/>
    </row>
    <row r="193" spans="1:12" s="43" customFormat="1" ht="25.5" x14ac:dyDescent="0.2">
      <c r="A193" s="30"/>
      <c r="B193" s="38" t="s">
        <v>187</v>
      </c>
      <c r="C193" s="39"/>
      <c r="D193" s="40">
        <v>0</v>
      </c>
      <c r="E193" s="41"/>
      <c r="F193" s="40"/>
      <c r="G193" s="42">
        <f t="shared" si="4"/>
        <v>0</v>
      </c>
      <c r="H193" s="43" t="str">
        <f t="shared" si="5"/>
        <v>Capitalized Depreciation</v>
      </c>
      <c r="L193" s="16"/>
    </row>
    <row r="194" spans="1:12" s="43" customFormat="1" ht="25.5" x14ac:dyDescent="0.2">
      <c r="A194" s="30"/>
      <c r="B194" s="38" t="s">
        <v>188</v>
      </c>
      <c r="C194" s="39"/>
      <c r="D194" s="40">
        <v>-95236.952144016715</v>
      </c>
      <c r="E194" s="41"/>
      <c r="F194" s="40"/>
      <c r="G194" s="42">
        <f t="shared" si="4"/>
        <v>-95236.952144016715</v>
      </c>
      <c r="H194" s="43" t="str">
        <f t="shared" si="5"/>
        <v>Capitalized Depreciation</v>
      </c>
      <c r="L194" s="16"/>
    </row>
    <row r="195" spans="1:12" s="43" customFormat="1" ht="12.75" x14ac:dyDescent="0.2">
      <c r="A195" s="30"/>
      <c r="B195" s="38" t="s">
        <v>189</v>
      </c>
      <c r="C195" s="39"/>
      <c r="D195" s="40">
        <v>-7151607.7953382088</v>
      </c>
      <c r="E195" s="41"/>
      <c r="F195" s="40"/>
      <c r="G195" s="42">
        <f t="shared" si="4"/>
        <v>-7151607.7953382088</v>
      </c>
      <c r="H195" s="43" t="str">
        <f t="shared" si="5"/>
        <v>Capitalized Depreciation</v>
      </c>
      <c r="L195" s="16"/>
    </row>
    <row r="196" spans="1:12" s="43" customFormat="1" ht="25.5" x14ac:dyDescent="0.2">
      <c r="A196" s="30"/>
      <c r="B196" s="38" t="s">
        <v>190</v>
      </c>
      <c r="C196" s="39"/>
      <c r="D196" s="40">
        <v>-1304253.7571508402</v>
      </c>
      <c r="E196" s="41"/>
      <c r="F196" s="40"/>
      <c r="G196" s="42">
        <f t="shared" si="4"/>
        <v>-1304253.7571508402</v>
      </c>
      <c r="H196" s="43" t="str">
        <f t="shared" si="5"/>
        <v>Capitalized Depreciation</v>
      </c>
      <c r="L196" s="16"/>
    </row>
    <row r="197" spans="1:12" s="43" customFormat="1" ht="25.5" x14ac:dyDescent="0.2">
      <c r="A197" s="30"/>
      <c r="B197" s="38" t="s">
        <v>191</v>
      </c>
      <c r="C197" s="39"/>
      <c r="D197" s="40">
        <v>0</v>
      </c>
      <c r="E197" s="41"/>
      <c r="F197" s="40"/>
      <c r="G197" s="42">
        <f t="shared" si="4"/>
        <v>0</v>
      </c>
      <c r="H197" s="43" t="str">
        <f t="shared" si="5"/>
        <v>Capitalized Depreciation</v>
      </c>
      <c r="L197" s="16"/>
    </row>
    <row r="198" spans="1:12" s="43" customFormat="1" ht="12.75" x14ac:dyDescent="0.2">
      <c r="A198" s="30"/>
      <c r="B198" s="38" t="s">
        <v>192</v>
      </c>
      <c r="C198" s="39"/>
      <c r="D198" s="40">
        <v>0</v>
      </c>
      <c r="E198" s="41"/>
      <c r="F198" s="40"/>
      <c r="G198" s="42">
        <f t="shared" si="4"/>
        <v>0</v>
      </c>
      <c r="H198" s="43" t="str">
        <f t="shared" si="5"/>
        <v>Capitalized Depreciation</v>
      </c>
      <c r="L198" s="16"/>
    </row>
    <row r="199" spans="1:12" s="43" customFormat="1" ht="25.5" x14ac:dyDescent="0.2">
      <c r="A199" s="30"/>
      <c r="B199" s="38" t="s">
        <v>193</v>
      </c>
      <c r="C199" s="39"/>
      <c r="D199" s="40">
        <v>-4122576.2693209555</v>
      </c>
      <c r="E199" s="41"/>
      <c r="F199" s="40"/>
      <c r="G199" s="42">
        <f t="shared" si="4"/>
        <v>-4122576.2693209555</v>
      </c>
      <c r="H199" s="43" t="str">
        <f t="shared" si="5"/>
        <v>Capitalized Depreciation</v>
      </c>
      <c r="L199" s="16"/>
    </row>
    <row r="200" spans="1:12" s="43" customFormat="1" ht="25.5" x14ac:dyDescent="0.2">
      <c r="A200" s="30"/>
      <c r="B200" s="38" t="s">
        <v>194</v>
      </c>
      <c r="C200" s="39"/>
      <c r="D200" s="40">
        <v>0</v>
      </c>
      <c r="E200" s="41"/>
      <c r="F200" s="40"/>
      <c r="G200" s="42">
        <f t="shared" si="4"/>
        <v>0</v>
      </c>
      <c r="H200" s="43" t="str">
        <f t="shared" si="5"/>
        <v>Capitalized Depreciation</v>
      </c>
      <c r="L200" s="16"/>
    </row>
    <row r="201" spans="1:12" s="43" customFormat="1" ht="25.5" x14ac:dyDescent="0.2">
      <c r="A201" s="30"/>
      <c r="B201" s="38" t="s">
        <v>195</v>
      </c>
      <c r="C201" s="39"/>
      <c r="D201" s="40">
        <v>0</v>
      </c>
      <c r="E201" s="41"/>
      <c r="F201" s="40"/>
      <c r="G201" s="42">
        <f t="shared" si="4"/>
        <v>0</v>
      </c>
      <c r="H201" s="43" t="str">
        <f t="shared" si="5"/>
        <v>Capitalized Depreciation</v>
      </c>
      <c r="L201" s="16"/>
    </row>
    <row r="202" spans="1:12" s="43" customFormat="1" ht="25.5" x14ac:dyDescent="0.2">
      <c r="A202" s="30"/>
      <c r="B202" s="38" t="s">
        <v>196</v>
      </c>
      <c r="C202" s="39"/>
      <c r="D202" s="40">
        <v>0</v>
      </c>
      <c r="E202" s="41"/>
      <c r="F202" s="40"/>
      <c r="G202" s="42">
        <f t="shared" si="4"/>
        <v>0</v>
      </c>
      <c r="H202" s="43" t="str">
        <f t="shared" si="5"/>
        <v>Capitalized Depreciation</v>
      </c>
      <c r="L202" s="16"/>
    </row>
    <row r="203" spans="1:12" s="43" customFormat="1" ht="25.5" x14ac:dyDescent="0.2">
      <c r="A203" s="30"/>
      <c r="B203" s="38" t="s">
        <v>197</v>
      </c>
      <c r="C203" s="39"/>
      <c r="D203" s="40">
        <v>0</v>
      </c>
      <c r="E203" s="41"/>
      <c r="F203" s="40"/>
      <c r="G203" s="42">
        <f t="shared" si="4"/>
        <v>0</v>
      </c>
      <c r="H203" s="43" t="str">
        <f t="shared" si="5"/>
        <v>Capitalized Depreciation</v>
      </c>
      <c r="L203" s="16"/>
    </row>
    <row r="204" spans="1:12" s="43" customFormat="1" ht="25.5" x14ac:dyDescent="0.2">
      <c r="A204" s="30"/>
      <c r="B204" s="38" t="s">
        <v>198</v>
      </c>
      <c r="C204" s="39"/>
      <c r="D204" s="40">
        <v>0</v>
      </c>
      <c r="E204" s="41"/>
      <c r="F204" s="40"/>
      <c r="G204" s="42">
        <f t="shared" si="4"/>
        <v>0</v>
      </c>
      <c r="H204" s="43" t="str">
        <f t="shared" si="5"/>
        <v>Capitalized Depreciation</v>
      </c>
      <c r="L204" s="16"/>
    </row>
    <row r="205" spans="1:12" s="43" customFormat="1" ht="25.5" x14ac:dyDescent="0.2">
      <c r="A205" s="30"/>
      <c r="B205" s="38" t="s">
        <v>199</v>
      </c>
      <c r="C205" s="39"/>
      <c r="D205" s="40">
        <v>0</v>
      </c>
      <c r="E205" s="41"/>
      <c r="F205" s="40"/>
      <c r="G205" s="42">
        <f t="shared" si="4"/>
        <v>0</v>
      </c>
      <c r="H205" s="43" t="str">
        <f t="shared" si="5"/>
        <v>Capitalized Depreciation</v>
      </c>
      <c r="L205" s="16"/>
    </row>
    <row r="206" spans="1:12" s="43" customFormat="1" ht="25.5" x14ac:dyDescent="0.2">
      <c r="A206" s="30"/>
      <c r="B206" s="38" t="s">
        <v>200</v>
      </c>
      <c r="C206" s="39"/>
      <c r="D206" s="40">
        <v>0</v>
      </c>
      <c r="E206" s="41"/>
      <c r="F206" s="40"/>
      <c r="G206" s="42">
        <f t="shared" si="4"/>
        <v>0</v>
      </c>
      <c r="H206" s="43" t="str">
        <f t="shared" si="5"/>
        <v>Capitalized Depreciation</v>
      </c>
      <c r="L206" s="16"/>
    </row>
    <row r="207" spans="1:12" s="43" customFormat="1" ht="25.5" x14ac:dyDescent="0.2">
      <c r="A207" s="30"/>
      <c r="B207" s="38" t="s">
        <v>201</v>
      </c>
      <c r="C207" s="39"/>
      <c r="D207" s="40">
        <v>-1450120.3585387177</v>
      </c>
      <c r="E207" s="41"/>
      <c r="F207" s="40"/>
      <c r="G207" s="42">
        <f t="shared" si="4"/>
        <v>-1450120.3585387177</v>
      </c>
      <c r="H207" s="43" t="str">
        <f t="shared" si="5"/>
        <v>Capitalized Depreciation</v>
      </c>
      <c r="L207" s="16"/>
    </row>
    <row r="208" spans="1:12" s="43" customFormat="1" ht="25.5" x14ac:dyDescent="0.2">
      <c r="A208" s="30"/>
      <c r="B208" s="38" t="s">
        <v>202</v>
      </c>
      <c r="C208" s="39"/>
      <c r="D208" s="40">
        <v>-247254.91153010231</v>
      </c>
      <c r="E208" s="41"/>
      <c r="F208" s="40"/>
      <c r="G208" s="42">
        <f t="shared" si="4"/>
        <v>-247254.91153010231</v>
      </c>
      <c r="H208" s="43" t="str">
        <f t="shared" si="5"/>
        <v>Capitalized Depreciation</v>
      </c>
      <c r="L208" s="16"/>
    </row>
    <row r="209" spans="1:12" s="43" customFormat="1" ht="25.5" x14ac:dyDescent="0.2">
      <c r="A209" s="30"/>
      <c r="B209" s="38" t="s">
        <v>203</v>
      </c>
      <c r="C209" s="39"/>
      <c r="D209" s="40">
        <v>0</v>
      </c>
      <c r="E209" s="41"/>
      <c r="F209" s="40"/>
      <c r="G209" s="42">
        <f t="shared" si="4"/>
        <v>0</v>
      </c>
      <c r="H209" s="43" t="str">
        <f t="shared" si="5"/>
        <v>Capitalized Depreciation</v>
      </c>
      <c r="L209" s="16"/>
    </row>
    <row r="210" spans="1:12" s="43" customFormat="1" ht="25.5" x14ac:dyDescent="0.2">
      <c r="A210" s="30"/>
      <c r="B210" s="38" t="s">
        <v>204</v>
      </c>
      <c r="C210" s="39"/>
      <c r="D210" s="40">
        <v>0</v>
      </c>
      <c r="E210" s="41"/>
      <c r="F210" s="40"/>
      <c r="G210" s="42">
        <f t="shared" si="4"/>
        <v>0</v>
      </c>
      <c r="H210" s="43" t="str">
        <f t="shared" si="5"/>
        <v>Capitalized Depreciation</v>
      </c>
      <c r="L210" s="16"/>
    </row>
    <row r="211" spans="1:12" s="43" customFormat="1" ht="25.5" x14ac:dyDescent="0.2">
      <c r="A211" s="30"/>
      <c r="B211" s="38" t="s">
        <v>205</v>
      </c>
      <c r="C211" s="39"/>
      <c r="D211" s="40">
        <v>0</v>
      </c>
      <c r="E211" s="41"/>
      <c r="F211" s="40"/>
      <c r="G211" s="42">
        <f t="shared" si="4"/>
        <v>0</v>
      </c>
      <c r="H211" s="43" t="str">
        <f t="shared" si="5"/>
        <v>Capitalized Depreciation</v>
      </c>
      <c r="L211" s="16"/>
    </row>
    <row r="212" spans="1:12" s="43" customFormat="1" ht="25.5" x14ac:dyDescent="0.2">
      <c r="A212" s="30"/>
      <c r="B212" s="38" t="s">
        <v>206</v>
      </c>
      <c r="C212" s="39"/>
      <c r="D212" s="40">
        <v>0</v>
      </c>
      <c r="E212" s="41"/>
      <c r="F212" s="40"/>
      <c r="G212" s="42">
        <f t="shared" si="4"/>
        <v>0</v>
      </c>
      <c r="H212" s="43" t="str">
        <f t="shared" si="5"/>
        <v>Capitalized Depreciation</v>
      </c>
      <c r="L212" s="16"/>
    </row>
    <row r="213" spans="1:12" s="43" customFormat="1" ht="25.5" x14ac:dyDescent="0.2">
      <c r="A213" s="30"/>
      <c r="B213" s="38" t="s">
        <v>207</v>
      </c>
      <c r="C213" s="39"/>
      <c r="D213" s="40">
        <v>-351179.64633179794</v>
      </c>
      <c r="E213" s="41"/>
      <c r="F213" s="40"/>
      <c r="G213" s="42">
        <f t="shared" si="4"/>
        <v>-351179.64633179794</v>
      </c>
      <c r="H213" s="43" t="str">
        <f t="shared" si="5"/>
        <v>Capitalized Depreciation</v>
      </c>
      <c r="L213" s="16"/>
    </row>
    <row r="214" spans="1:12" s="43" customFormat="1" ht="25.5" x14ac:dyDescent="0.2">
      <c r="A214" s="30"/>
      <c r="B214" s="38" t="s">
        <v>208</v>
      </c>
      <c r="C214" s="39"/>
      <c r="D214" s="40">
        <v>0</v>
      </c>
      <c r="E214" s="41"/>
      <c r="F214" s="40"/>
      <c r="G214" s="42">
        <f t="shared" ref="G214:G277" si="6">+D214+E214+F214</f>
        <v>0</v>
      </c>
      <c r="H214" s="43" t="str">
        <f t="shared" ref="H214:H277" si="7">LEFT(B214,FIND("-",B214)-2)</f>
        <v>Capitalized Depreciation</v>
      </c>
      <c r="L214" s="16"/>
    </row>
    <row r="215" spans="1:12" s="43" customFormat="1" ht="25.5" x14ac:dyDescent="0.2">
      <c r="A215" s="30"/>
      <c r="B215" s="38" t="s">
        <v>209</v>
      </c>
      <c r="C215" s="39"/>
      <c r="D215" s="40">
        <v>0</v>
      </c>
      <c r="E215" s="41"/>
      <c r="F215" s="40"/>
      <c r="G215" s="42">
        <f t="shared" si="6"/>
        <v>0</v>
      </c>
      <c r="H215" s="43" t="str">
        <f t="shared" si="7"/>
        <v>Capitalized Depreciation</v>
      </c>
      <c r="L215" s="16"/>
    </row>
    <row r="216" spans="1:12" s="43" customFormat="1" ht="25.5" x14ac:dyDescent="0.2">
      <c r="A216" s="30"/>
      <c r="B216" s="38" t="s">
        <v>210</v>
      </c>
      <c r="C216" s="39"/>
      <c r="D216" s="40">
        <v>-65644.870775330055</v>
      </c>
      <c r="E216" s="41"/>
      <c r="F216" s="40"/>
      <c r="G216" s="42">
        <f t="shared" si="6"/>
        <v>-65644.870775330055</v>
      </c>
      <c r="H216" s="43" t="str">
        <f t="shared" si="7"/>
        <v>Capitalized Depreciation</v>
      </c>
      <c r="L216" s="16"/>
    </row>
    <row r="217" spans="1:12" s="43" customFormat="1" ht="25.5" x14ac:dyDescent="0.2">
      <c r="A217" s="30"/>
      <c r="B217" s="38" t="s">
        <v>211</v>
      </c>
      <c r="C217" s="39"/>
      <c r="D217" s="40">
        <v>0</v>
      </c>
      <c r="E217" s="41"/>
      <c r="F217" s="40"/>
      <c r="G217" s="42">
        <f t="shared" si="6"/>
        <v>0</v>
      </c>
      <c r="H217" s="43" t="str">
        <f t="shared" si="7"/>
        <v>Asset Removal Costs</v>
      </c>
      <c r="L217" s="16"/>
    </row>
    <row r="218" spans="1:12" s="43" customFormat="1" ht="25.5" x14ac:dyDescent="0.2">
      <c r="A218" s="30"/>
      <c r="B218" s="38" t="s">
        <v>212</v>
      </c>
      <c r="C218" s="39"/>
      <c r="D218" s="40">
        <v>394292.58578996098</v>
      </c>
      <c r="E218" s="41"/>
      <c r="F218" s="40"/>
      <c r="G218" s="42">
        <f t="shared" si="6"/>
        <v>394292.58578996098</v>
      </c>
      <c r="H218" s="43" t="str">
        <f t="shared" si="7"/>
        <v>Asset Removal Costs</v>
      </c>
      <c r="L218" s="16"/>
    </row>
    <row r="219" spans="1:12" s="43" customFormat="1" ht="12.75" x14ac:dyDescent="0.2">
      <c r="A219" s="30"/>
      <c r="B219" s="38" t="s">
        <v>213</v>
      </c>
      <c r="C219" s="39"/>
      <c r="D219" s="40">
        <v>29608527.642877746</v>
      </c>
      <c r="E219" s="41"/>
      <c r="F219" s="40"/>
      <c r="G219" s="42">
        <f t="shared" si="6"/>
        <v>29608527.642877746</v>
      </c>
      <c r="H219" s="43" t="str">
        <f t="shared" si="7"/>
        <v>Asset Removal Costs</v>
      </c>
      <c r="L219" s="16"/>
    </row>
    <row r="220" spans="1:12" s="43" customFormat="1" ht="25.5" x14ac:dyDescent="0.2">
      <c r="A220" s="30"/>
      <c r="B220" s="38" t="s">
        <v>214</v>
      </c>
      <c r="C220" s="39"/>
      <c r="D220" s="40">
        <v>5399769.4682167014</v>
      </c>
      <c r="E220" s="41"/>
      <c r="F220" s="40"/>
      <c r="G220" s="42">
        <f t="shared" si="6"/>
        <v>5399769.4682167014</v>
      </c>
      <c r="H220" s="43" t="str">
        <f t="shared" si="7"/>
        <v>Asset Removal Costs</v>
      </c>
      <c r="L220" s="16"/>
    </row>
    <row r="221" spans="1:12" s="43" customFormat="1" ht="25.5" x14ac:dyDescent="0.2">
      <c r="A221" s="30"/>
      <c r="B221" s="38" t="s">
        <v>215</v>
      </c>
      <c r="C221" s="39"/>
      <c r="D221" s="40">
        <v>0</v>
      </c>
      <c r="E221" s="41"/>
      <c r="F221" s="40"/>
      <c r="G221" s="42">
        <f t="shared" si="6"/>
        <v>0</v>
      </c>
      <c r="H221" s="43" t="str">
        <f t="shared" si="7"/>
        <v>Asset Removal Costs</v>
      </c>
      <c r="L221" s="16"/>
    </row>
    <row r="222" spans="1:12" s="43" customFormat="1" ht="12.75" x14ac:dyDescent="0.2">
      <c r="A222" s="30"/>
      <c r="B222" s="38" t="s">
        <v>216</v>
      </c>
      <c r="C222" s="39"/>
      <c r="D222" s="40">
        <v>0</v>
      </c>
      <c r="E222" s="41"/>
      <c r="F222" s="40"/>
      <c r="G222" s="42">
        <f t="shared" si="6"/>
        <v>0</v>
      </c>
      <c r="H222" s="43" t="str">
        <f t="shared" si="7"/>
        <v>Asset Removal Costs</v>
      </c>
      <c r="L222" s="16"/>
    </row>
    <row r="223" spans="1:12" s="43" customFormat="1" ht="25.5" x14ac:dyDescent="0.2">
      <c r="A223" s="30"/>
      <c r="B223" s="38" t="s">
        <v>217</v>
      </c>
      <c r="C223" s="39"/>
      <c r="D223" s="40">
        <v>17067968.060221177</v>
      </c>
      <c r="E223" s="41"/>
      <c r="F223" s="40"/>
      <c r="G223" s="42">
        <f t="shared" si="6"/>
        <v>17067968.060221177</v>
      </c>
      <c r="H223" s="43" t="str">
        <f t="shared" si="7"/>
        <v>Asset Removal Costs</v>
      </c>
      <c r="L223" s="16"/>
    </row>
    <row r="224" spans="1:12" s="43" customFormat="1" ht="25.5" x14ac:dyDescent="0.2">
      <c r="A224" s="30"/>
      <c r="B224" s="38" t="s">
        <v>218</v>
      </c>
      <c r="C224" s="39"/>
      <c r="D224" s="40">
        <v>0</v>
      </c>
      <c r="E224" s="41"/>
      <c r="F224" s="40"/>
      <c r="G224" s="42">
        <f t="shared" si="6"/>
        <v>0</v>
      </c>
      <c r="H224" s="43" t="str">
        <f t="shared" si="7"/>
        <v>Asset Removal Costs</v>
      </c>
      <c r="L224" s="16"/>
    </row>
    <row r="225" spans="1:12" s="43" customFormat="1" ht="25.5" x14ac:dyDescent="0.2">
      <c r="A225" s="30"/>
      <c r="B225" s="38" t="s">
        <v>219</v>
      </c>
      <c r="C225" s="39"/>
      <c r="D225" s="40">
        <v>0</v>
      </c>
      <c r="E225" s="41"/>
      <c r="F225" s="40"/>
      <c r="G225" s="42">
        <f t="shared" si="6"/>
        <v>0</v>
      </c>
      <c r="H225" s="43" t="str">
        <f t="shared" si="7"/>
        <v>Asset Removal Costs</v>
      </c>
      <c r="L225" s="16"/>
    </row>
    <row r="226" spans="1:12" s="43" customFormat="1" ht="25.5" x14ac:dyDescent="0.2">
      <c r="A226" s="30"/>
      <c r="B226" s="38" t="s">
        <v>220</v>
      </c>
      <c r="C226" s="39"/>
      <c r="D226" s="40">
        <v>0</v>
      </c>
      <c r="E226" s="41"/>
      <c r="F226" s="40"/>
      <c r="G226" s="42">
        <f t="shared" si="6"/>
        <v>0</v>
      </c>
      <c r="H226" s="43" t="str">
        <f t="shared" si="7"/>
        <v>Asset Removal Costs</v>
      </c>
      <c r="L226" s="16"/>
    </row>
    <row r="227" spans="1:12" s="43" customFormat="1" ht="25.5" x14ac:dyDescent="0.2">
      <c r="A227" s="30"/>
      <c r="B227" s="38" t="s">
        <v>221</v>
      </c>
      <c r="C227" s="39"/>
      <c r="D227" s="40">
        <v>0</v>
      </c>
      <c r="E227" s="41"/>
      <c r="F227" s="40"/>
      <c r="G227" s="42">
        <f t="shared" si="6"/>
        <v>0</v>
      </c>
      <c r="H227" s="43" t="str">
        <f t="shared" si="7"/>
        <v>Asset Removal Costs</v>
      </c>
      <c r="L227" s="16"/>
    </row>
    <row r="228" spans="1:12" s="43" customFormat="1" ht="25.5" x14ac:dyDescent="0.2">
      <c r="A228" s="30"/>
      <c r="B228" s="38" t="s">
        <v>222</v>
      </c>
      <c r="C228" s="39"/>
      <c r="D228" s="40">
        <v>0</v>
      </c>
      <c r="E228" s="41"/>
      <c r="F228" s="40"/>
      <c r="G228" s="42">
        <f t="shared" si="6"/>
        <v>0</v>
      </c>
      <c r="H228" s="43" t="str">
        <f t="shared" si="7"/>
        <v>Asset Removal Costs</v>
      </c>
      <c r="L228" s="16"/>
    </row>
    <row r="229" spans="1:12" s="43" customFormat="1" ht="25.5" x14ac:dyDescent="0.2">
      <c r="A229" s="30"/>
      <c r="B229" s="38" t="s">
        <v>223</v>
      </c>
      <c r="C229" s="39"/>
      <c r="D229" s="40">
        <v>0</v>
      </c>
      <c r="E229" s="41"/>
      <c r="F229" s="40"/>
      <c r="G229" s="42">
        <f t="shared" si="6"/>
        <v>0</v>
      </c>
      <c r="H229" s="43" t="str">
        <f t="shared" si="7"/>
        <v>Asset Removal Costs</v>
      </c>
      <c r="L229" s="16"/>
    </row>
    <row r="230" spans="1:12" s="43" customFormat="1" ht="25.5" x14ac:dyDescent="0.2">
      <c r="A230" s="30"/>
      <c r="B230" s="38" t="s">
        <v>224</v>
      </c>
      <c r="C230" s="39"/>
      <c r="D230" s="40">
        <v>0</v>
      </c>
      <c r="E230" s="41"/>
      <c r="F230" s="40"/>
      <c r="G230" s="42">
        <f t="shared" si="6"/>
        <v>0</v>
      </c>
      <c r="H230" s="43" t="str">
        <f t="shared" si="7"/>
        <v>Asset Removal Costs</v>
      </c>
      <c r="L230" s="16"/>
    </row>
    <row r="231" spans="1:12" s="43" customFormat="1" ht="25.5" x14ac:dyDescent="0.2">
      <c r="A231" s="30"/>
      <c r="B231" s="38" t="s">
        <v>225</v>
      </c>
      <c r="C231" s="39"/>
      <c r="D231" s="40">
        <v>6003674.9707221482</v>
      </c>
      <c r="E231" s="41"/>
      <c r="F231" s="40"/>
      <c r="G231" s="42">
        <f t="shared" si="6"/>
        <v>6003674.9707221482</v>
      </c>
      <c r="H231" s="43" t="str">
        <f t="shared" si="7"/>
        <v>Asset Removal Costs</v>
      </c>
      <c r="L231" s="16"/>
    </row>
    <row r="232" spans="1:12" s="43" customFormat="1" ht="25.5" x14ac:dyDescent="0.2">
      <c r="A232" s="30"/>
      <c r="B232" s="38" t="s">
        <v>226</v>
      </c>
      <c r="C232" s="39"/>
      <c r="D232" s="40">
        <v>1023665.4599051755</v>
      </c>
      <c r="E232" s="41"/>
      <c r="F232" s="40"/>
      <c r="G232" s="42">
        <f t="shared" si="6"/>
        <v>1023665.4599051755</v>
      </c>
      <c r="H232" s="43" t="str">
        <f t="shared" si="7"/>
        <v>Asset Removal Costs</v>
      </c>
      <c r="L232" s="16"/>
    </row>
    <row r="233" spans="1:12" s="43" customFormat="1" ht="25.5" x14ac:dyDescent="0.2">
      <c r="A233" s="30"/>
      <c r="B233" s="38" t="s">
        <v>227</v>
      </c>
      <c r="C233" s="39"/>
      <c r="D233" s="40">
        <v>0</v>
      </c>
      <c r="E233" s="41"/>
      <c r="F233" s="40"/>
      <c r="G233" s="42">
        <f t="shared" si="6"/>
        <v>0</v>
      </c>
      <c r="H233" s="43" t="str">
        <f t="shared" si="7"/>
        <v>Asset Removal Costs</v>
      </c>
      <c r="L233" s="16"/>
    </row>
    <row r="234" spans="1:12" s="43" customFormat="1" ht="25.5" x14ac:dyDescent="0.2">
      <c r="A234" s="30"/>
      <c r="B234" s="38" t="s">
        <v>228</v>
      </c>
      <c r="C234" s="39"/>
      <c r="D234" s="40">
        <v>0</v>
      </c>
      <c r="E234" s="41"/>
      <c r="F234" s="40"/>
      <c r="G234" s="42">
        <f t="shared" si="6"/>
        <v>0</v>
      </c>
      <c r="H234" s="43" t="str">
        <f t="shared" si="7"/>
        <v>Asset Removal Costs</v>
      </c>
      <c r="L234" s="16"/>
    </row>
    <row r="235" spans="1:12" s="43" customFormat="1" ht="25.5" x14ac:dyDescent="0.2">
      <c r="A235" s="30"/>
      <c r="B235" s="38" t="s">
        <v>229</v>
      </c>
      <c r="C235" s="39"/>
      <c r="D235" s="40">
        <v>0</v>
      </c>
      <c r="E235" s="41"/>
      <c r="F235" s="40"/>
      <c r="G235" s="42">
        <f t="shared" si="6"/>
        <v>0</v>
      </c>
      <c r="H235" s="43" t="str">
        <f t="shared" si="7"/>
        <v>Asset Removal Costs</v>
      </c>
      <c r="L235" s="16"/>
    </row>
    <row r="236" spans="1:12" s="43" customFormat="1" ht="25.5" x14ac:dyDescent="0.2">
      <c r="A236" s="30"/>
      <c r="B236" s="38" t="s">
        <v>230</v>
      </c>
      <c r="C236" s="39"/>
      <c r="D236" s="40">
        <v>0</v>
      </c>
      <c r="E236" s="41"/>
      <c r="F236" s="40"/>
      <c r="G236" s="42">
        <f t="shared" si="6"/>
        <v>0</v>
      </c>
      <c r="H236" s="43" t="str">
        <f t="shared" si="7"/>
        <v>Asset Removal Costs</v>
      </c>
      <c r="L236" s="16"/>
    </row>
    <row r="237" spans="1:12" s="43" customFormat="1" ht="25.5" x14ac:dyDescent="0.2">
      <c r="A237" s="30"/>
      <c r="B237" s="38" t="s">
        <v>231</v>
      </c>
      <c r="C237" s="39"/>
      <c r="D237" s="40">
        <v>1453926.5244395772</v>
      </c>
      <c r="E237" s="41"/>
      <c r="F237" s="40"/>
      <c r="G237" s="42">
        <f t="shared" si="6"/>
        <v>1453926.5244395772</v>
      </c>
      <c r="H237" s="43" t="str">
        <f t="shared" si="7"/>
        <v>Asset Removal Costs</v>
      </c>
      <c r="L237" s="16"/>
    </row>
    <row r="238" spans="1:12" s="43" customFormat="1" ht="25.5" x14ac:dyDescent="0.2">
      <c r="A238" s="30"/>
      <c r="B238" s="38" t="s">
        <v>232</v>
      </c>
      <c r="C238" s="39"/>
      <c r="D238" s="40">
        <v>0</v>
      </c>
      <c r="E238" s="41"/>
      <c r="F238" s="40"/>
      <c r="G238" s="42">
        <f t="shared" si="6"/>
        <v>0</v>
      </c>
      <c r="H238" s="43" t="str">
        <f t="shared" si="7"/>
        <v>Asset Removal Costs</v>
      </c>
      <c r="L238" s="16"/>
    </row>
    <row r="239" spans="1:12" s="43" customFormat="1" ht="25.5" x14ac:dyDescent="0.2">
      <c r="A239" s="30"/>
      <c r="B239" s="38" t="s">
        <v>233</v>
      </c>
      <c r="C239" s="39"/>
      <c r="D239" s="40">
        <v>0</v>
      </c>
      <c r="E239" s="41"/>
      <c r="F239" s="40"/>
      <c r="G239" s="42">
        <f t="shared" si="6"/>
        <v>0</v>
      </c>
      <c r="H239" s="43" t="str">
        <f t="shared" si="7"/>
        <v>Asset Removal Costs</v>
      </c>
      <c r="L239" s="16"/>
    </row>
    <row r="240" spans="1:12" s="43" customFormat="1" ht="25.5" x14ac:dyDescent="0.2">
      <c r="A240" s="30"/>
      <c r="B240" s="38" t="s">
        <v>234</v>
      </c>
      <c r="C240" s="39"/>
      <c r="D240" s="40">
        <v>271777.7633487492</v>
      </c>
      <c r="E240" s="41"/>
      <c r="F240" s="40"/>
      <c r="G240" s="42">
        <f t="shared" si="6"/>
        <v>271777.7633487492</v>
      </c>
      <c r="H240" s="43" t="str">
        <f t="shared" si="7"/>
        <v>Asset Removal Costs</v>
      </c>
      <c r="L240" s="16"/>
    </row>
    <row r="241" spans="1:12" s="43" customFormat="1" ht="25.5" x14ac:dyDescent="0.2">
      <c r="A241" s="30"/>
      <c r="B241" s="38" t="s">
        <v>235</v>
      </c>
      <c r="C241" s="39"/>
      <c r="D241" s="40">
        <v>0</v>
      </c>
      <c r="E241" s="41"/>
      <c r="F241" s="40"/>
      <c r="G241" s="42">
        <f t="shared" si="6"/>
        <v>0</v>
      </c>
      <c r="H241" s="43" t="str">
        <f t="shared" si="7"/>
        <v>OPEB amortization</v>
      </c>
      <c r="L241" s="16"/>
    </row>
    <row r="242" spans="1:12" s="43" customFormat="1" ht="25.5" x14ac:dyDescent="0.2">
      <c r="A242" s="30"/>
      <c r="B242" s="38" t="s">
        <v>236</v>
      </c>
      <c r="C242" s="39"/>
      <c r="D242" s="40">
        <v>0</v>
      </c>
      <c r="E242" s="41"/>
      <c r="F242" s="40"/>
      <c r="G242" s="42">
        <f t="shared" si="6"/>
        <v>0</v>
      </c>
      <c r="H242" s="43" t="str">
        <f t="shared" si="7"/>
        <v>OPEB amortization</v>
      </c>
      <c r="L242" s="16"/>
    </row>
    <row r="243" spans="1:12" s="43" customFormat="1" ht="12.75" x14ac:dyDescent="0.2">
      <c r="A243" s="30"/>
      <c r="B243" s="38" t="s">
        <v>237</v>
      </c>
      <c r="C243" s="39"/>
      <c r="D243" s="40">
        <v>0</v>
      </c>
      <c r="E243" s="41"/>
      <c r="F243" s="40"/>
      <c r="G243" s="42">
        <f t="shared" si="6"/>
        <v>0</v>
      </c>
      <c r="H243" s="43" t="str">
        <f t="shared" si="7"/>
        <v>OPEB amortization</v>
      </c>
      <c r="L243" s="16"/>
    </row>
    <row r="244" spans="1:12" s="43" customFormat="1" ht="25.5" x14ac:dyDescent="0.2">
      <c r="A244" s="30"/>
      <c r="B244" s="38" t="s">
        <v>238</v>
      </c>
      <c r="C244" s="39"/>
      <c r="D244" s="40">
        <v>0</v>
      </c>
      <c r="E244" s="41"/>
      <c r="F244" s="40"/>
      <c r="G244" s="42">
        <f t="shared" si="6"/>
        <v>0</v>
      </c>
      <c r="H244" s="43" t="str">
        <f t="shared" si="7"/>
        <v>OPEB amortization</v>
      </c>
      <c r="L244" s="16"/>
    </row>
    <row r="245" spans="1:12" s="43" customFormat="1" ht="25.5" x14ac:dyDescent="0.2">
      <c r="A245" s="30"/>
      <c r="B245" s="38" t="s">
        <v>239</v>
      </c>
      <c r="C245" s="39"/>
      <c r="D245" s="40">
        <v>0</v>
      </c>
      <c r="E245" s="41"/>
      <c r="F245" s="40"/>
      <c r="G245" s="42">
        <f t="shared" si="6"/>
        <v>0</v>
      </c>
      <c r="H245" s="43" t="str">
        <f t="shared" si="7"/>
        <v>OPEB amortization</v>
      </c>
      <c r="L245" s="16"/>
    </row>
    <row r="246" spans="1:12" s="43" customFormat="1" ht="12.75" x14ac:dyDescent="0.2">
      <c r="A246" s="30"/>
      <c r="B246" s="38" t="s">
        <v>240</v>
      </c>
      <c r="C246" s="39"/>
      <c r="D246" s="40">
        <v>0</v>
      </c>
      <c r="E246" s="41"/>
      <c r="F246" s="40"/>
      <c r="G246" s="42">
        <f t="shared" si="6"/>
        <v>0</v>
      </c>
      <c r="H246" s="43" t="str">
        <f t="shared" si="7"/>
        <v>OPEB amortization</v>
      </c>
      <c r="L246" s="16"/>
    </row>
    <row r="247" spans="1:12" s="43" customFormat="1" ht="25.5" x14ac:dyDescent="0.2">
      <c r="A247" s="30"/>
      <c r="B247" s="38" t="s">
        <v>241</v>
      </c>
      <c r="C247" s="39"/>
      <c r="D247" s="40">
        <v>0</v>
      </c>
      <c r="E247" s="41"/>
      <c r="F247" s="40"/>
      <c r="G247" s="42">
        <f t="shared" si="6"/>
        <v>0</v>
      </c>
      <c r="H247" s="43" t="str">
        <f t="shared" si="7"/>
        <v>OPEB amortization</v>
      </c>
      <c r="L247" s="16"/>
    </row>
    <row r="248" spans="1:12" s="43" customFormat="1" ht="25.5" x14ac:dyDescent="0.2">
      <c r="A248" s="30"/>
      <c r="B248" s="38" t="s">
        <v>242</v>
      </c>
      <c r="C248" s="39"/>
      <c r="D248" s="40">
        <v>0</v>
      </c>
      <c r="E248" s="41"/>
      <c r="F248" s="40"/>
      <c r="G248" s="42">
        <f t="shared" si="6"/>
        <v>0</v>
      </c>
      <c r="H248" s="43" t="str">
        <f t="shared" si="7"/>
        <v>OPEB amortization</v>
      </c>
      <c r="L248" s="16"/>
    </row>
    <row r="249" spans="1:12" s="43" customFormat="1" ht="25.5" x14ac:dyDescent="0.2">
      <c r="A249" s="30"/>
      <c r="B249" s="38" t="s">
        <v>243</v>
      </c>
      <c r="C249" s="39"/>
      <c r="D249" s="40">
        <v>0</v>
      </c>
      <c r="E249" s="41"/>
      <c r="F249" s="40"/>
      <c r="G249" s="42">
        <f t="shared" si="6"/>
        <v>0</v>
      </c>
      <c r="H249" s="43" t="str">
        <f t="shared" si="7"/>
        <v>OPEB amortization</v>
      </c>
      <c r="L249" s="16"/>
    </row>
    <row r="250" spans="1:12" s="43" customFormat="1" ht="25.5" x14ac:dyDescent="0.2">
      <c r="A250" s="30"/>
      <c r="B250" s="38" t="s">
        <v>244</v>
      </c>
      <c r="C250" s="39"/>
      <c r="D250" s="40">
        <v>0</v>
      </c>
      <c r="E250" s="41"/>
      <c r="F250" s="40"/>
      <c r="G250" s="42">
        <f t="shared" si="6"/>
        <v>0</v>
      </c>
      <c r="H250" s="43" t="str">
        <f t="shared" si="7"/>
        <v>OPEB amortization</v>
      </c>
      <c r="L250" s="16"/>
    </row>
    <row r="251" spans="1:12" s="43" customFormat="1" ht="25.5" x14ac:dyDescent="0.2">
      <c r="A251" s="30"/>
      <c r="B251" s="38" t="s">
        <v>245</v>
      </c>
      <c r="C251" s="39"/>
      <c r="D251" s="40">
        <v>0</v>
      </c>
      <c r="E251" s="41"/>
      <c r="F251" s="40"/>
      <c r="G251" s="42">
        <f t="shared" si="6"/>
        <v>0</v>
      </c>
      <c r="H251" s="43" t="str">
        <f t="shared" si="7"/>
        <v>OPEB amortization</v>
      </c>
      <c r="L251" s="16"/>
    </row>
    <row r="252" spans="1:12" s="43" customFormat="1" ht="25.5" x14ac:dyDescent="0.2">
      <c r="A252" s="30"/>
      <c r="B252" s="38" t="s">
        <v>246</v>
      </c>
      <c r="C252" s="39"/>
      <c r="D252" s="40">
        <v>0</v>
      </c>
      <c r="E252" s="41"/>
      <c r="F252" s="40"/>
      <c r="G252" s="42">
        <f t="shared" si="6"/>
        <v>0</v>
      </c>
      <c r="H252" s="43" t="str">
        <f t="shared" si="7"/>
        <v>OPEB amortization</v>
      </c>
      <c r="L252" s="16"/>
    </row>
    <row r="253" spans="1:12" s="43" customFormat="1" ht="25.5" x14ac:dyDescent="0.2">
      <c r="A253" s="30"/>
      <c r="B253" s="38" t="s">
        <v>247</v>
      </c>
      <c r="C253" s="39"/>
      <c r="D253" s="40">
        <v>0</v>
      </c>
      <c r="E253" s="41"/>
      <c r="F253" s="40"/>
      <c r="G253" s="42">
        <f t="shared" si="6"/>
        <v>0</v>
      </c>
      <c r="H253" s="43" t="str">
        <f t="shared" si="7"/>
        <v>OPEB amortization</v>
      </c>
      <c r="L253" s="16"/>
    </row>
    <row r="254" spans="1:12" s="43" customFormat="1" ht="25.5" x14ac:dyDescent="0.2">
      <c r="A254" s="30"/>
      <c r="B254" s="38" t="s">
        <v>248</v>
      </c>
      <c r="C254" s="39"/>
      <c r="D254" s="40">
        <v>0</v>
      </c>
      <c r="E254" s="41"/>
      <c r="F254" s="40"/>
      <c r="G254" s="42">
        <f t="shared" si="6"/>
        <v>0</v>
      </c>
      <c r="H254" s="43" t="str">
        <f t="shared" si="7"/>
        <v>OPEB amortization</v>
      </c>
      <c r="L254" s="16"/>
    </row>
    <row r="255" spans="1:12" s="43" customFormat="1" ht="25.5" x14ac:dyDescent="0.2">
      <c r="A255" s="30"/>
      <c r="B255" s="38" t="s">
        <v>249</v>
      </c>
      <c r="C255" s="39"/>
      <c r="D255" s="40">
        <v>0</v>
      </c>
      <c r="E255" s="41"/>
      <c r="F255" s="40"/>
      <c r="G255" s="42">
        <f t="shared" si="6"/>
        <v>0</v>
      </c>
      <c r="H255" s="43" t="str">
        <f t="shared" si="7"/>
        <v>OPEB amortization</v>
      </c>
      <c r="L255" s="16"/>
    </row>
    <row r="256" spans="1:12" s="43" customFormat="1" ht="25.5" x14ac:dyDescent="0.2">
      <c r="A256" s="30"/>
      <c r="B256" s="38" t="s">
        <v>250</v>
      </c>
      <c r="C256" s="39"/>
      <c r="D256" s="40">
        <v>0</v>
      </c>
      <c r="E256" s="41"/>
      <c r="F256" s="40"/>
      <c r="G256" s="42">
        <f t="shared" si="6"/>
        <v>0</v>
      </c>
      <c r="H256" s="43" t="str">
        <f t="shared" si="7"/>
        <v>OPEB amortization</v>
      </c>
      <c r="L256" s="16"/>
    </row>
    <row r="257" spans="1:12" s="43" customFormat="1" ht="25.5" x14ac:dyDescent="0.2">
      <c r="A257" s="30"/>
      <c r="B257" s="38" t="s">
        <v>251</v>
      </c>
      <c r="C257" s="39"/>
      <c r="D257" s="40">
        <v>0</v>
      </c>
      <c r="E257" s="41"/>
      <c r="F257" s="40"/>
      <c r="G257" s="42">
        <f t="shared" si="6"/>
        <v>0</v>
      </c>
      <c r="H257" s="43" t="str">
        <f t="shared" si="7"/>
        <v>OPEB amortization</v>
      </c>
      <c r="L257" s="16"/>
    </row>
    <row r="258" spans="1:12" s="43" customFormat="1" ht="25.5" x14ac:dyDescent="0.2">
      <c r="A258" s="30"/>
      <c r="B258" s="38" t="s">
        <v>252</v>
      </c>
      <c r="C258" s="39"/>
      <c r="D258" s="40">
        <v>0</v>
      </c>
      <c r="E258" s="41"/>
      <c r="F258" s="40"/>
      <c r="G258" s="42">
        <f t="shared" si="6"/>
        <v>0</v>
      </c>
      <c r="H258" s="43" t="str">
        <f t="shared" si="7"/>
        <v>OPEB amortization</v>
      </c>
      <c r="L258" s="16"/>
    </row>
    <row r="259" spans="1:12" s="43" customFormat="1" ht="25.5" x14ac:dyDescent="0.2">
      <c r="A259" s="30"/>
      <c r="B259" s="38" t="s">
        <v>253</v>
      </c>
      <c r="C259" s="39"/>
      <c r="D259" s="40">
        <v>0</v>
      </c>
      <c r="E259" s="41"/>
      <c r="F259" s="40"/>
      <c r="G259" s="42">
        <f t="shared" si="6"/>
        <v>0</v>
      </c>
      <c r="H259" s="43" t="str">
        <f t="shared" si="7"/>
        <v>OPEB amortization</v>
      </c>
      <c r="L259" s="16"/>
    </row>
    <row r="260" spans="1:12" s="43" customFormat="1" ht="25.5" x14ac:dyDescent="0.2">
      <c r="A260" s="30"/>
      <c r="B260" s="38" t="s">
        <v>254</v>
      </c>
      <c r="C260" s="39"/>
      <c r="D260" s="40">
        <v>0</v>
      </c>
      <c r="E260" s="41"/>
      <c r="F260" s="40"/>
      <c r="G260" s="42">
        <f t="shared" si="6"/>
        <v>0</v>
      </c>
      <c r="H260" s="43" t="str">
        <f t="shared" si="7"/>
        <v>OPEB amortization</v>
      </c>
      <c r="L260" s="16"/>
    </row>
    <row r="261" spans="1:12" s="43" customFormat="1" ht="25.5" x14ac:dyDescent="0.2">
      <c r="A261" s="30"/>
      <c r="B261" s="38" t="s">
        <v>255</v>
      </c>
      <c r="C261" s="39"/>
      <c r="D261" s="40">
        <v>0</v>
      </c>
      <c r="E261" s="41"/>
      <c r="F261" s="40"/>
      <c r="G261" s="42">
        <f t="shared" si="6"/>
        <v>0</v>
      </c>
      <c r="H261" s="43" t="str">
        <f t="shared" si="7"/>
        <v>OPEB amortization</v>
      </c>
      <c r="L261" s="16"/>
    </row>
    <row r="262" spans="1:12" s="43" customFormat="1" ht="25.5" x14ac:dyDescent="0.2">
      <c r="A262" s="30"/>
      <c r="B262" s="38" t="s">
        <v>256</v>
      </c>
      <c r="C262" s="39"/>
      <c r="D262" s="40">
        <v>0</v>
      </c>
      <c r="E262" s="41"/>
      <c r="F262" s="40"/>
      <c r="G262" s="42">
        <f t="shared" si="6"/>
        <v>0</v>
      </c>
      <c r="H262" s="43" t="str">
        <f t="shared" si="7"/>
        <v>OPEB amortization</v>
      </c>
      <c r="L262" s="16"/>
    </row>
    <row r="263" spans="1:12" s="43" customFormat="1" ht="25.5" x14ac:dyDescent="0.2">
      <c r="A263" s="30"/>
      <c r="B263" s="38" t="s">
        <v>257</v>
      </c>
      <c r="C263" s="39"/>
      <c r="D263" s="40">
        <v>0</v>
      </c>
      <c r="E263" s="41"/>
      <c r="F263" s="40"/>
      <c r="G263" s="42">
        <f t="shared" si="6"/>
        <v>0</v>
      </c>
      <c r="H263" s="43" t="str">
        <f t="shared" si="7"/>
        <v>OPEB amortization</v>
      </c>
      <c r="L263" s="16"/>
    </row>
    <row r="264" spans="1:12" s="43" customFormat="1" ht="25.5" x14ac:dyDescent="0.2">
      <c r="A264" s="30"/>
      <c r="B264" s="38" t="s">
        <v>258</v>
      </c>
      <c r="C264" s="39"/>
      <c r="D264" s="40">
        <v>0</v>
      </c>
      <c r="E264" s="41"/>
      <c r="F264" s="40"/>
      <c r="G264" s="42">
        <f t="shared" si="6"/>
        <v>0</v>
      </c>
      <c r="H264" s="43" t="str">
        <f t="shared" si="7"/>
        <v>OPEB amortization</v>
      </c>
      <c r="L264" s="16"/>
    </row>
    <row r="265" spans="1:12" s="43" customFormat="1" ht="25.5" x14ac:dyDescent="0.2">
      <c r="A265" s="30"/>
      <c r="B265" s="38" t="s">
        <v>259</v>
      </c>
      <c r="C265" s="39"/>
      <c r="D265" s="40">
        <v>0</v>
      </c>
      <c r="E265" s="41"/>
      <c r="F265" s="40"/>
      <c r="G265" s="42">
        <f t="shared" si="6"/>
        <v>0</v>
      </c>
      <c r="H265" s="43" t="str">
        <f t="shared" si="7"/>
        <v>Other amortization</v>
      </c>
      <c r="L265" s="16"/>
    </row>
    <row r="266" spans="1:12" s="43" customFormat="1" ht="25.5" x14ac:dyDescent="0.2">
      <c r="A266" s="30"/>
      <c r="B266" s="38" t="s">
        <v>260</v>
      </c>
      <c r="C266" s="39"/>
      <c r="D266" s="40">
        <v>0</v>
      </c>
      <c r="E266" s="41"/>
      <c r="F266" s="40"/>
      <c r="G266" s="42">
        <f t="shared" si="6"/>
        <v>0</v>
      </c>
      <c r="H266" s="43" t="str">
        <f t="shared" si="7"/>
        <v>Other amortization</v>
      </c>
      <c r="L266" s="16"/>
    </row>
    <row r="267" spans="1:12" s="43" customFormat="1" ht="12.75" x14ac:dyDescent="0.2">
      <c r="A267" s="30"/>
      <c r="B267" s="38" t="s">
        <v>261</v>
      </c>
      <c r="C267" s="39"/>
      <c r="D267" s="40">
        <v>0</v>
      </c>
      <c r="E267" s="41"/>
      <c r="F267" s="40"/>
      <c r="G267" s="42">
        <f t="shared" si="6"/>
        <v>0</v>
      </c>
      <c r="H267" s="43" t="str">
        <f t="shared" si="7"/>
        <v>Other amortization</v>
      </c>
      <c r="L267" s="16"/>
    </row>
    <row r="268" spans="1:12" s="43" customFormat="1" ht="25.5" x14ac:dyDescent="0.2">
      <c r="A268" s="30"/>
      <c r="B268" s="38" t="s">
        <v>262</v>
      </c>
      <c r="C268" s="39"/>
      <c r="D268" s="40">
        <v>0</v>
      </c>
      <c r="E268" s="41"/>
      <c r="F268" s="40"/>
      <c r="G268" s="42">
        <f t="shared" si="6"/>
        <v>0</v>
      </c>
      <c r="H268" s="43" t="str">
        <f t="shared" si="7"/>
        <v>Other amortization</v>
      </c>
      <c r="L268" s="16"/>
    </row>
    <row r="269" spans="1:12" s="43" customFormat="1" ht="25.5" x14ac:dyDescent="0.2">
      <c r="A269" s="30"/>
      <c r="B269" s="38" t="s">
        <v>263</v>
      </c>
      <c r="C269" s="39"/>
      <c r="D269" s="40">
        <v>0</v>
      </c>
      <c r="E269" s="41"/>
      <c r="F269" s="40"/>
      <c r="G269" s="42">
        <f t="shared" si="6"/>
        <v>0</v>
      </c>
      <c r="H269" s="43" t="str">
        <f t="shared" si="7"/>
        <v>Other amortization</v>
      </c>
      <c r="L269" s="16"/>
    </row>
    <row r="270" spans="1:12" s="43" customFormat="1" ht="12.75" x14ac:dyDescent="0.2">
      <c r="A270" s="30"/>
      <c r="B270" s="38" t="s">
        <v>264</v>
      </c>
      <c r="C270" s="39"/>
      <c r="D270" s="40">
        <v>0</v>
      </c>
      <c r="E270" s="41"/>
      <c r="F270" s="40"/>
      <c r="G270" s="42">
        <f t="shared" si="6"/>
        <v>0</v>
      </c>
      <c r="H270" s="43" t="str">
        <f t="shared" si="7"/>
        <v>Other amortization</v>
      </c>
      <c r="L270" s="16"/>
    </row>
    <row r="271" spans="1:12" s="43" customFormat="1" ht="25.5" x14ac:dyDescent="0.2">
      <c r="A271" s="30"/>
      <c r="B271" s="38" t="s">
        <v>265</v>
      </c>
      <c r="C271" s="39"/>
      <c r="D271" s="40">
        <v>0</v>
      </c>
      <c r="E271" s="41"/>
      <c r="F271" s="40"/>
      <c r="G271" s="42">
        <f t="shared" si="6"/>
        <v>0</v>
      </c>
      <c r="H271" s="43" t="str">
        <f t="shared" si="7"/>
        <v>Other amortization</v>
      </c>
      <c r="L271" s="16"/>
    </row>
    <row r="272" spans="1:12" s="43" customFormat="1" ht="25.5" x14ac:dyDescent="0.2">
      <c r="A272" s="30"/>
      <c r="B272" s="38" t="s">
        <v>266</v>
      </c>
      <c r="C272" s="39"/>
      <c r="D272" s="40">
        <v>0</v>
      </c>
      <c r="E272" s="41"/>
      <c r="F272" s="40"/>
      <c r="G272" s="42">
        <f t="shared" si="6"/>
        <v>0</v>
      </c>
      <c r="H272" s="43" t="str">
        <f t="shared" si="7"/>
        <v>Other amortization</v>
      </c>
      <c r="L272" s="16"/>
    </row>
    <row r="273" spans="1:12" s="43" customFormat="1" ht="25.5" x14ac:dyDescent="0.2">
      <c r="A273" s="30"/>
      <c r="B273" s="38" t="s">
        <v>267</v>
      </c>
      <c r="C273" s="39"/>
      <c r="D273" s="40">
        <v>0</v>
      </c>
      <c r="E273" s="41"/>
      <c r="F273" s="40"/>
      <c r="G273" s="42">
        <f t="shared" si="6"/>
        <v>0</v>
      </c>
      <c r="H273" s="43" t="str">
        <f t="shared" si="7"/>
        <v>Other amortization</v>
      </c>
      <c r="L273" s="16"/>
    </row>
    <row r="274" spans="1:12" s="43" customFormat="1" ht="25.5" x14ac:dyDescent="0.2">
      <c r="A274" s="30"/>
      <c r="B274" s="38" t="s">
        <v>268</v>
      </c>
      <c r="C274" s="39"/>
      <c r="D274" s="40">
        <v>0</v>
      </c>
      <c r="E274" s="41"/>
      <c r="F274" s="40"/>
      <c r="G274" s="42">
        <f t="shared" si="6"/>
        <v>0</v>
      </c>
      <c r="H274" s="43" t="str">
        <f t="shared" si="7"/>
        <v>Other amortization</v>
      </c>
      <c r="L274" s="16"/>
    </row>
    <row r="275" spans="1:12" s="43" customFormat="1" ht="25.5" x14ac:dyDescent="0.2">
      <c r="A275" s="30"/>
      <c r="B275" s="38" t="s">
        <v>269</v>
      </c>
      <c r="C275" s="39"/>
      <c r="D275" s="40">
        <v>0</v>
      </c>
      <c r="E275" s="41"/>
      <c r="F275" s="40"/>
      <c r="G275" s="42">
        <f t="shared" si="6"/>
        <v>0</v>
      </c>
      <c r="H275" s="43" t="str">
        <f t="shared" si="7"/>
        <v>Other amortization</v>
      </c>
      <c r="L275" s="16"/>
    </row>
    <row r="276" spans="1:12" s="43" customFormat="1" ht="25.5" x14ac:dyDescent="0.2">
      <c r="A276" s="30"/>
      <c r="B276" s="38" t="s">
        <v>270</v>
      </c>
      <c r="C276" s="39"/>
      <c r="D276" s="40">
        <v>0</v>
      </c>
      <c r="E276" s="41"/>
      <c r="F276" s="40"/>
      <c r="G276" s="42">
        <f t="shared" si="6"/>
        <v>0</v>
      </c>
      <c r="H276" s="43" t="str">
        <f t="shared" si="7"/>
        <v>Other amortization</v>
      </c>
      <c r="L276" s="16"/>
    </row>
    <row r="277" spans="1:12" s="43" customFormat="1" ht="25.5" x14ac:dyDescent="0.2">
      <c r="A277" s="30"/>
      <c r="B277" s="38" t="s">
        <v>271</v>
      </c>
      <c r="C277" s="39"/>
      <c r="D277" s="40">
        <v>0</v>
      </c>
      <c r="E277" s="41"/>
      <c r="F277" s="40"/>
      <c r="G277" s="42">
        <f t="shared" si="6"/>
        <v>0</v>
      </c>
      <c r="H277" s="43" t="str">
        <f t="shared" si="7"/>
        <v>Other amortization</v>
      </c>
      <c r="L277" s="16"/>
    </row>
    <row r="278" spans="1:12" s="43" customFormat="1" ht="25.5" x14ac:dyDescent="0.2">
      <c r="A278" s="30"/>
      <c r="B278" s="38" t="s">
        <v>272</v>
      </c>
      <c r="C278" s="39"/>
      <c r="D278" s="40">
        <v>0</v>
      </c>
      <c r="E278" s="41"/>
      <c r="F278" s="40"/>
      <c r="G278" s="42">
        <f t="shared" ref="G278:G341" si="8">+D278+E278+F278</f>
        <v>0</v>
      </c>
      <c r="H278" s="43" t="str">
        <f t="shared" ref="H278:H341" si="9">LEFT(B278,FIND("-",B278)-2)</f>
        <v>Other amortization</v>
      </c>
      <c r="L278" s="16"/>
    </row>
    <row r="279" spans="1:12" s="43" customFormat="1" ht="25.5" x14ac:dyDescent="0.2">
      <c r="A279" s="30"/>
      <c r="B279" s="38" t="s">
        <v>273</v>
      </c>
      <c r="C279" s="39"/>
      <c r="D279" s="40">
        <v>0</v>
      </c>
      <c r="E279" s="41"/>
      <c r="F279" s="40"/>
      <c r="G279" s="42">
        <f t="shared" si="8"/>
        <v>0</v>
      </c>
      <c r="H279" s="43" t="str">
        <f t="shared" si="9"/>
        <v>Other amortization</v>
      </c>
      <c r="L279" s="16"/>
    </row>
    <row r="280" spans="1:12" s="43" customFormat="1" ht="25.5" x14ac:dyDescent="0.2">
      <c r="A280" s="30"/>
      <c r="B280" s="38" t="s">
        <v>274</v>
      </c>
      <c r="C280" s="39"/>
      <c r="D280" s="40">
        <v>0</v>
      </c>
      <c r="E280" s="41"/>
      <c r="F280" s="40"/>
      <c r="G280" s="42">
        <f t="shared" si="8"/>
        <v>0</v>
      </c>
      <c r="H280" s="43" t="str">
        <f t="shared" si="9"/>
        <v>Other amortization</v>
      </c>
      <c r="L280" s="16"/>
    </row>
    <row r="281" spans="1:12" s="43" customFormat="1" ht="25.5" x14ac:dyDescent="0.2">
      <c r="A281" s="30"/>
      <c r="B281" s="38" t="s">
        <v>275</v>
      </c>
      <c r="C281" s="39"/>
      <c r="D281" s="40">
        <v>0</v>
      </c>
      <c r="E281" s="41"/>
      <c r="F281" s="40"/>
      <c r="G281" s="42">
        <f t="shared" si="8"/>
        <v>0</v>
      </c>
      <c r="H281" s="43" t="str">
        <f t="shared" si="9"/>
        <v>Other amortization</v>
      </c>
      <c r="L281" s="16"/>
    </row>
    <row r="282" spans="1:12" s="43" customFormat="1" ht="25.5" x14ac:dyDescent="0.2">
      <c r="A282" s="30"/>
      <c r="B282" s="38" t="s">
        <v>276</v>
      </c>
      <c r="C282" s="39"/>
      <c r="D282" s="40">
        <v>0</v>
      </c>
      <c r="E282" s="41"/>
      <c r="F282" s="40"/>
      <c r="G282" s="42">
        <f t="shared" si="8"/>
        <v>0</v>
      </c>
      <c r="H282" s="43" t="str">
        <f t="shared" si="9"/>
        <v>Other amortization</v>
      </c>
      <c r="L282" s="16"/>
    </row>
    <row r="283" spans="1:12" s="43" customFormat="1" ht="25.5" x14ac:dyDescent="0.2">
      <c r="A283" s="30"/>
      <c r="B283" s="38" t="s">
        <v>277</v>
      </c>
      <c r="C283" s="39"/>
      <c r="D283" s="40">
        <v>0</v>
      </c>
      <c r="E283" s="41"/>
      <c r="F283" s="40"/>
      <c r="G283" s="42">
        <f t="shared" si="8"/>
        <v>0</v>
      </c>
      <c r="H283" s="43" t="str">
        <f t="shared" si="9"/>
        <v>Other amortization</v>
      </c>
      <c r="L283" s="16"/>
    </row>
    <row r="284" spans="1:12" s="43" customFormat="1" ht="25.5" x14ac:dyDescent="0.2">
      <c r="A284" s="30"/>
      <c r="B284" s="38" t="s">
        <v>278</v>
      </c>
      <c r="C284" s="39"/>
      <c r="D284" s="40">
        <v>0</v>
      </c>
      <c r="E284" s="41"/>
      <c r="F284" s="40"/>
      <c r="G284" s="42">
        <f t="shared" si="8"/>
        <v>0</v>
      </c>
      <c r="H284" s="43" t="str">
        <f t="shared" si="9"/>
        <v>Other amortization</v>
      </c>
      <c r="L284" s="16"/>
    </row>
    <row r="285" spans="1:12" s="43" customFormat="1" ht="25.5" x14ac:dyDescent="0.2">
      <c r="A285" s="30"/>
      <c r="B285" s="38" t="s">
        <v>279</v>
      </c>
      <c r="C285" s="39"/>
      <c r="D285" s="40">
        <v>0</v>
      </c>
      <c r="E285" s="41"/>
      <c r="F285" s="40"/>
      <c r="G285" s="42">
        <f t="shared" si="8"/>
        <v>0</v>
      </c>
      <c r="H285" s="43" t="str">
        <f t="shared" si="9"/>
        <v>Other amortization</v>
      </c>
      <c r="L285" s="16"/>
    </row>
    <row r="286" spans="1:12" s="43" customFormat="1" ht="25.5" x14ac:dyDescent="0.2">
      <c r="A286" s="30"/>
      <c r="B286" s="38" t="s">
        <v>280</v>
      </c>
      <c r="C286" s="39"/>
      <c r="D286" s="40">
        <v>0</v>
      </c>
      <c r="E286" s="41"/>
      <c r="F286" s="40"/>
      <c r="G286" s="42">
        <f t="shared" si="8"/>
        <v>0</v>
      </c>
      <c r="H286" s="43" t="str">
        <f t="shared" si="9"/>
        <v>Other amortization</v>
      </c>
      <c r="L286" s="16"/>
    </row>
    <row r="287" spans="1:12" s="43" customFormat="1" ht="25.5" x14ac:dyDescent="0.2">
      <c r="A287" s="30"/>
      <c r="B287" s="38" t="s">
        <v>281</v>
      </c>
      <c r="C287" s="39"/>
      <c r="D287" s="40">
        <v>0</v>
      </c>
      <c r="E287" s="41"/>
      <c r="F287" s="40"/>
      <c r="G287" s="42">
        <f t="shared" si="8"/>
        <v>0</v>
      </c>
      <c r="H287" s="43" t="str">
        <f t="shared" si="9"/>
        <v>Other amortization</v>
      </c>
      <c r="L287" s="16"/>
    </row>
    <row r="288" spans="1:12" s="43" customFormat="1" ht="25.5" x14ac:dyDescent="0.2">
      <c r="A288" s="30"/>
      <c r="B288" s="38" t="s">
        <v>282</v>
      </c>
      <c r="C288" s="39"/>
      <c r="D288" s="40">
        <v>0</v>
      </c>
      <c r="E288" s="41"/>
      <c r="F288" s="40"/>
      <c r="G288" s="42">
        <f t="shared" si="8"/>
        <v>0</v>
      </c>
      <c r="H288" s="43" t="str">
        <f t="shared" si="9"/>
        <v>Other amortization</v>
      </c>
      <c r="L288" s="16"/>
    </row>
    <row r="289" spans="1:12" s="43" customFormat="1" ht="12.75" x14ac:dyDescent="0.2">
      <c r="A289" s="30"/>
      <c r="B289" s="38" t="s">
        <v>283</v>
      </c>
      <c r="C289" s="39"/>
      <c r="D289" s="40">
        <v>0</v>
      </c>
      <c r="E289" s="41"/>
      <c r="F289" s="40"/>
      <c r="G289" s="42">
        <f t="shared" si="8"/>
        <v>0</v>
      </c>
      <c r="H289" s="43" t="str">
        <f t="shared" si="9"/>
        <v>Return on Debt</v>
      </c>
      <c r="L289" s="16"/>
    </row>
    <row r="290" spans="1:12" s="43" customFormat="1" ht="12.75" x14ac:dyDescent="0.2">
      <c r="A290" s="30"/>
      <c r="B290" s="38" t="s">
        <v>284</v>
      </c>
      <c r="C290" s="39"/>
      <c r="D290" s="40">
        <v>2190024.2910848041</v>
      </c>
      <c r="E290" s="41"/>
      <c r="F290" s="40"/>
      <c r="G290" s="42">
        <f t="shared" si="8"/>
        <v>2190024.2910848041</v>
      </c>
      <c r="H290" s="43" t="str">
        <f t="shared" si="9"/>
        <v>Return on Debt</v>
      </c>
      <c r="L290" s="16"/>
    </row>
    <row r="291" spans="1:12" s="43" customFormat="1" ht="12.75" x14ac:dyDescent="0.2">
      <c r="A291" s="30"/>
      <c r="B291" s="38" t="s">
        <v>285</v>
      </c>
      <c r="C291" s="39"/>
      <c r="D291" s="40">
        <v>164455019.1864377</v>
      </c>
      <c r="E291" s="41"/>
      <c r="F291" s="40"/>
      <c r="G291" s="42">
        <f t="shared" si="8"/>
        <v>164455019.1864377</v>
      </c>
      <c r="H291" s="43" t="str">
        <f t="shared" si="9"/>
        <v>Return on Debt</v>
      </c>
      <c r="L291" s="16"/>
    </row>
    <row r="292" spans="1:12" s="43" customFormat="1" ht="25.5" x14ac:dyDescent="0.2">
      <c r="A292" s="30"/>
      <c r="B292" s="38" t="s">
        <v>286</v>
      </c>
      <c r="C292" s="39"/>
      <c r="D292" s="40">
        <v>30747592.557364449</v>
      </c>
      <c r="E292" s="41"/>
      <c r="F292" s="40"/>
      <c r="G292" s="42">
        <f t="shared" si="8"/>
        <v>30747592.557364449</v>
      </c>
      <c r="H292" s="43" t="str">
        <f t="shared" si="9"/>
        <v>Return on Debt</v>
      </c>
      <c r="L292" s="16"/>
    </row>
    <row r="293" spans="1:12" s="43" customFormat="1" ht="25.5" x14ac:dyDescent="0.2">
      <c r="A293" s="30"/>
      <c r="B293" s="38" t="s">
        <v>287</v>
      </c>
      <c r="C293" s="39"/>
      <c r="D293" s="40">
        <v>0</v>
      </c>
      <c r="E293" s="41"/>
      <c r="F293" s="40"/>
      <c r="G293" s="42">
        <f t="shared" si="8"/>
        <v>0</v>
      </c>
      <c r="H293" s="43" t="str">
        <f t="shared" si="9"/>
        <v>Return on Debt</v>
      </c>
      <c r="L293" s="16"/>
    </row>
    <row r="294" spans="1:12" s="43" customFormat="1" ht="12.75" x14ac:dyDescent="0.2">
      <c r="A294" s="30"/>
      <c r="B294" s="38" t="s">
        <v>288</v>
      </c>
      <c r="C294" s="39"/>
      <c r="D294" s="40">
        <v>0</v>
      </c>
      <c r="E294" s="41"/>
      <c r="F294" s="40"/>
      <c r="G294" s="42">
        <f t="shared" si="8"/>
        <v>0</v>
      </c>
      <c r="H294" s="43" t="str">
        <f t="shared" si="9"/>
        <v>Return on Debt</v>
      </c>
      <c r="L294" s="16"/>
    </row>
    <row r="295" spans="1:12" s="43" customFormat="1" ht="25.5" x14ac:dyDescent="0.2">
      <c r="A295" s="30"/>
      <c r="B295" s="38" t="s">
        <v>289</v>
      </c>
      <c r="C295" s="39"/>
      <c r="D295" s="40">
        <v>91938316.287218988</v>
      </c>
      <c r="E295" s="41"/>
      <c r="F295" s="40"/>
      <c r="G295" s="42">
        <f t="shared" si="8"/>
        <v>91938316.287218988</v>
      </c>
      <c r="H295" s="43" t="str">
        <f t="shared" si="9"/>
        <v>Return on Debt</v>
      </c>
      <c r="L295" s="16"/>
    </row>
    <row r="296" spans="1:12" s="43" customFormat="1" ht="25.5" x14ac:dyDescent="0.2">
      <c r="A296" s="30"/>
      <c r="B296" s="38" t="s">
        <v>290</v>
      </c>
      <c r="C296" s="39"/>
      <c r="D296" s="40">
        <v>0</v>
      </c>
      <c r="E296" s="41"/>
      <c r="F296" s="40"/>
      <c r="G296" s="42">
        <f t="shared" si="8"/>
        <v>0</v>
      </c>
      <c r="H296" s="43" t="str">
        <f t="shared" si="9"/>
        <v>Return on Debt</v>
      </c>
      <c r="L296" s="16"/>
    </row>
    <row r="297" spans="1:12" s="43" customFormat="1" ht="12.75" x14ac:dyDescent="0.2">
      <c r="A297" s="30"/>
      <c r="B297" s="38" t="s">
        <v>291</v>
      </c>
      <c r="C297" s="39"/>
      <c r="D297" s="40">
        <v>0</v>
      </c>
      <c r="E297" s="41"/>
      <c r="F297" s="40"/>
      <c r="G297" s="42">
        <f t="shared" si="8"/>
        <v>0</v>
      </c>
      <c r="H297" s="43" t="str">
        <f t="shared" si="9"/>
        <v>Return on Debt</v>
      </c>
      <c r="L297" s="16"/>
    </row>
    <row r="298" spans="1:12" s="43" customFormat="1" ht="25.5" x14ac:dyDescent="0.2">
      <c r="A298" s="30"/>
      <c r="B298" s="38" t="s">
        <v>292</v>
      </c>
      <c r="C298" s="39"/>
      <c r="D298" s="40">
        <v>0</v>
      </c>
      <c r="E298" s="41"/>
      <c r="F298" s="40"/>
      <c r="G298" s="42">
        <f t="shared" si="8"/>
        <v>0</v>
      </c>
      <c r="H298" s="43" t="str">
        <f t="shared" si="9"/>
        <v>Return on Debt</v>
      </c>
      <c r="L298" s="16"/>
    </row>
    <row r="299" spans="1:12" s="43" customFormat="1" ht="25.5" x14ac:dyDescent="0.2">
      <c r="A299" s="30"/>
      <c r="B299" s="38" t="s">
        <v>293</v>
      </c>
      <c r="C299" s="39"/>
      <c r="D299" s="40">
        <v>0</v>
      </c>
      <c r="E299" s="41"/>
      <c r="F299" s="40"/>
      <c r="G299" s="42">
        <f t="shared" si="8"/>
        <v>0</v>
      </c>
      <c r="H299" s="43" t="str">
        <f t="shared" si="9"/>
        <v>Return on Debt</v>
      </c>
      <c r="L299" s="16"/>
    </row>
    <row r="300" spans="1:12" s="43" customFormat="1" ht="12.75" x14ac:dyDescent="0.2">
      <c r="A300" s="30"/>
      <c r="B300" s="38" t="s">
        <v>294</v>
      </c>
      <c r="C300" s="39"/>
      <c r="D300" s="40">
        <v>0</v>
      </c>
      <c r="E300" s="41"/>
      <c r="F300" s="40"/>
      <c r="G300" s="42">
        <f t="shared" si="8"/>
        <v>0</v>
      </c>
      <c r="H300" s="43" t="str">
        <f t="shared" si="9"/>
        <v>Return on Debt</v>
      </c>
      <c r="L300" s="16"/>
    </row>
    <row r="301" spans="1:12" s="43" customFormat="1" ht="25.5" x14ac:dyDescent="0.2">
      <c r="A301" s="30"/>
      <c r="B301" s="38" t="s">
        <v>295</v>
      </c>
      <c r="C301" s="39"/>
      <c r="D301" s="40">
        <v>0</v>
      </c>
      <c r="E301" s="41"/>
      <c r="F301" s="40"/>
      <c r="G301" s="42">
        <f t="shared" si="8"/>
        <v>0</v>
      </c>
      <c r="H301" s="43" t="str">
        <f t="shared" si="9"/>
        <v>Return on Debt</v>
      </c>
      <c r="L301" s="16"/>
    </row>
    <row r="302" spans="1:12" s="43" customFormat="1" ht="25.5" x14ac:dyDescent="0.2">
      <c r="A302" s="30"/>
      <c r="B302" s="38" t="s">
        <v>296</v>
      </c>
      <c r="C302" s="39"/>
      <c r="D302" s="40">
        <v>0</v>
      </c>
      <c r="E302" s="41"/>
      <c r="F302" s="40"/>
      <c r="G302" s="42">
        <f t="shared" si="8"/>
        <v>0</v>
      </c>
      <c r="H302" s="43" t="str">
        <f t="shared" si="9"/>
        <v>Return on Debt</v>
      </c>
      <c r="L302" s="16"/>
    </row>
    <row r="303" spans="1:12" s="43" customFormat="1" ht="25.5" x14ac:dyDescent="0.2">
      <c r="A303" s="30"/>
      <c r="B303" s="38" t="s">
        <v>297</v>
      </c>
      <c r="C303" s="39"/>
      <c r="D303" s="40">
        <v>34592398.046316132</v>
      </c>
      <c r="E303" s="41"/>
      <c r="F303" s="40"/>
      <c r="G303" s="42">
        <f t="shared" si="8"/>
        <v>34592398.046316132</v>
      </c>
      <c r="H303" s="43" t="str">
        <f t="shared" si="9"/>
        <v>Return on Debt</v>
      </c>
      <c r="L303" s="16"/>
    </row>
    <row r="304" spans="1:12" s="43" customFormat="1" ht="25.5" x14ac:dyDescent="0.2">
      <c r="A304" s="30"/>
      <c r="B304" s="38" t="s">
        <v>298</v>
      </c>
      <c r="C304" s="39"/>
      <c r="D304" s="40">
        <v>5875780.9019371504</v>
      </c>
      <c r="E304" s="41"/>
      <c r="F304" s="40"/>
      <c r="G304" s="42">
        <f t="shared" si="8"/>
        <v>5875780.9019371504</v>
      </c>
      <c r="H304" s="43" t="str">
        <f t="shared" si="9"/>
        <v>Return on Debt</v>
      </c>
      <c r="L304" s="16"/>
    </row>
    <row r="305" spans="1:12" s="43" customFormat="1" ht="25.5" x14ac:dyDescent="0.2">
      <c r="A305" s="30"/>
      <c r="B305" s="38" t="s">
        <v>299</v>
      </c>
      <c r="C305" s="39"/>
      <c r="D305" s="40">
        <v>0</v>
      </c>
      <c r="E305" s="41"/>
      <c r="F305" s="40"/>
      <c r="G305" s="42">
        <f t="shared" si="8"/>
        <v>0</v>
      </c>
      <c r="H305" s="43" t="str">
        <f t="shared" si="9"/>
        <v>Return on Debt</v>
      </c>
      <c r="L305" s="16"/>
    </row>
    <row r="306" spans="1:12" s="43" customFormat="1" ht="25.5" x14ac:dyDescent="0.2">
      <c r="A306" s="30"/>
      <c r="B306" s="38" t="s">
        <v>300</v>
      </c>
      <c r="C306" s="39"/>
      <c r="D306" s="40">
        <v>0</v>
      </c>
      <c r="E306" s="41"/>
      <c r="F306" s="40"/>
      <c r="G306" s="42">
        <f t="shared" si="8"/>
        <v>0</v>
      </c>
      <c r="H306" s="43" t="str">
        <f t="shared" si="9"/>
        <v>Return on Debt</v>
      </c>
      <c r="L306" s="16"/>
    </row>
    <row r="307" spans="1:12" s="43" customFormat="1" ht="25.5" x14ac:dyDescent="0.2">
      <c r="A307" s="30"/>
      <c r="B307" s="38" t="s">
        <v>301</v>
      </c>
      <c r="C307" s="39"/>
      <c r="D307" s="40">
        <v>0</v>
      </c>
      <c r="E307" s="41"/>
      <c r="F307" s="40"/>
      <c r="G307" s="42">
        <f t="shared" si="8"/>
        <v>0</v>
      </c>
      <c r="H307" s="43" t="str">
        <f t="shared" si="9"/>
        <v>Return on Debt</v>
      </c>
      <c r="L307" s="16"/>
    </row>
    <row r="308" spans="1:12" s="43" customFormat="1" ht="25.5" x14ac:dyDescent="0.2">
      <c r="A308" s="30"/>
      <c r="B308" s="38" t="s">
        <v>302</v>
      </c>
      <c r="C308" s="39"/>
      <c r="D308" s="40">
        <v>0</v>
      </c>
      <c r="E308" s="41"/>
      <c r="F308" s="40"/>
      <c r="G308" s="42">
        <f t="shared" si="8"/>
        <v>0</v>
      </c>
      <c r="H308" s="43" t="str">
        <f t="shared" si="9"/>
        <v>Return on Debt</v>
      </c>
      <c r="L308" s="16"/>
    </row>
    <row r="309" spans="1:12" s="43" customFormat="1" ht="25.5" x14ac:dyDescent="0.2">
      <c r="A309" s="30"/>
      <c r="B309" s="38" t="s">
        <v>303</v>
      </c>
      <c r="C309" s="39"/>
      <c r="D309" s="40">
        <v>8284715.8166297683</v>
      </c>
      <c r="E309" s="41"/>
      <c r="F309" s="40"/>
      <c r="G309" s="42">
        <f t="shared" si="8"/>
        <v>8284715.8166297683</v>
      </c>
      <c r="H309" s="43" t="str">
        <f t="shared" si="9"/>
        <v>Return on Debt</v>
      </c>
      <c r="L309" s="16"/>
    </row>
    <row r="310" spans="1:12" s="43" customFormat="1" ht="25.5" x14ac:dyDescent="0.2">
      <c r="A310" s="30"/>
      <c r="B310" s="38" t="s">
        <v>304</v>
      </c>
      <c r="C310" s="39"/>
      <c r="D310" s="40">
        <v>0</v>
      </c>
      <c r="E310" s="41"/>
      <c r="F310" s="40"/>
      <c r="G310" s="42">
        <f t="shared" si="8"/>
        <v>0</v>
      </c>
      <c r="H310" s="43" t="str">
        <f t="shared" si="9"/>
        <v>Return on Debt</v>
      </c>
      <c r="L310" s="16"/>
    </row>
    <row r="311" spans="1:12" s="43" customFormat="1" ht="25.5" x14ac:dyDescent="0.2">
      <c r="A311" s="30"/>
      <c r="B311" s="38" t="s">
        <v>305</v>
      </c>
      <c r="C311" s="39"/>
      <c r="D311" s="40">
        <v>0</v>
      </c>
      <c r="E311" s="41"/>
      <c r="F311" s="40"/>
      <c r="G311" s="42">
        <f t="shared" si="8"/>
        <v>0</v>
      </c>
      <c r="H311" s="43" t="str">
        <f t="shared" si="9"/>
        <v>Return on Debt</v>
      </c>
      <c r="L311" s="16"/>
    </row>
    <row r="312" spans="1:12" s="43" customFormat="1" ht="25.5" x14ac:dyDescent="0.2">
      <c r="A312" s="30"/>
      <c r="B312" s="38" t="s">
        <v>306</v>
      </c>
      <c r="C312" s="39"/>
      <c r="D312" s="40">
        <v>1444087.362351534</v>
      </c>
      <c r="E312" s="41"/>
      <c r="F312" s="40"/>
      <c r="G312" s="42">
        <f t="shared" si="8"/>
        <v>1444087.362351534</v>
      </c>
      <c r="H312" s="43" t="str">
        <f t="shared" si="9"/>
        <v>Return on Debt</v>
      </c>
      <c r="L312" s="16"/>
    </row>
    <row r="313" spans="1:12" s="43" customFormat="1" ht="12.75" x14ac:dyDescent="0.2">
      <c r="A313" s="30"/>
      <c r="B313" s="38" t="s">
        <v>307</v>
      </c>
      <c r="C313" s="39"/>
      <c r="D313" s="40">
        <v>0</v>
      </c>
      <c r="E313" s="41"/>
      <c r="F313" s="40"/>
      <c r="G313" s="42">
        <f t="shared" si="8"/>
        <v>0</v>
      </c>
      <c r="H313" s="43" t="str">
        <f t="shared" si="9"/>
        <v>Return on Equity</v>
      </c>
      <c r="L313" s="16"/>
    </row>
    <row r="314" spans="1:12" s="43" customFormat="1" ht="25.5" x14ac:dyDescent="0.2">
      <c r="A314" s="30"/>
      <c r="B314" s="38" t="s">
        <v>308</v>
      </c>
      <c r="C314" s="39"/>
      <c r="D314" s="40">
        <v>3140048.4045837969</v>
      </c>
      <c r="E314" s="41"/>
      <c r="F314" s="40"/>
      <c r="G314" s="42">
        <f t="shared" si="8"/>
        <v>3140048.4045837969</v>
      </c>
      <c r="H314" s="43" t="str">
        <f t="shared" si="9"/>
        <v>Return on Equity</v>
      </c>
      <c r="L314" s="16"/>
    </row>
    <row r="315" spans="1:12" s="43" customFormat="1" ht="12.75" x14ac:dyDescent="0.2">
      <c r="A315" s="30"/>
      <c r="B315" s="38" t="s">
        <v>309</v>
      </c>
      <c r="C315" s="39"/>
      <c r="D315" s="40">
        <v>235794973.92989194</v>
      </c>
      <c r="E315" s="41"/>
      <c r="F315" s="40"/>
      <c r="G315" s="42">
        <f t="shared" si="8"/>
        <v>235794973.92989194</v>
      </c>
      <c r="H315" s="43" t="str">
        <f t="shared" si="9"/>
        <v>Return on Equity</v>
      </c>
      <c r="L315" s="16"/>
    </row>
    <row r="316" spans="1:12" s="43" customFormat="1" ht="25.5" x14ac:dyDescent="0.2">
      <c r="A316" s="30"/>
      <c r="B316" s="38" t="s">
        <v>310</v>
      </c>
      <c r="C316" s="39"/>
      <c r="D316" s="40">
        <v>44085779.93750035</v>
      </c>
      <c r="E316" s="41"/>
      <c r="F316" s="40"/>
      <c r="G316" s="42">
        <f t="shared" si="8"/>
        <v>44085779.93750035</v>
      </c>
      <c r="H316" s="43" t="str">
        <f t="shared" si="9"/>
        <v>Return on Equity</v>
      </c>
      <c r="L316" s="16"/>
    </row>
    <row r="317" spans="1:12" s="43" customFormat="1" ht="25.5" x14ac:dyDescent="0.2">
      <c r="A317" s="30"/>
      <c r="B317" s="38" t="s">
        <v>311</v>
      </c>
      <c r="C317" s="39"/>
      <c r="D317" s="40">
        <v>0</v>
      </c>
      <c r="E317" s="41"/>
      <c r="F317" s="40"/>
      <c r="G317" s="42">
        <f t="shared" si="8"/>
        <v>0</v>
      </c>
      <c r="H317" s="43" t="str">
        <f t="shared" si="9"/>
        <v>Return on Equity</v>
      </c>
      <c r="L317" s="16"/>
    </row>
    <row r="318" spans="1:12" s="43" customFormat="1" ht="12.75" x14ac:dyDescent="0.2">
      <c r="A318" s="30"/>
      <c r="B318" s="38" t="s">
        <v>312</v>
      </c>
      <c r="C318" s="39"/>
      <c r="D318" s="40">
        <v>0</v>
      </c>
      <c r="E318" s="41"/>
      <c r="F318" s="40"/>
      <c r="G318" s="42">
        <f t="shared" si="8"/>
        <v>0</v>
      </c>
      <c r="H318" s="43" t="str">
        <f t="shared" si="9"/>
        <v>Return on Equity</v>
      </c>
      <c r="L318" s="16"/>
    </row>
    <row r="319" spans="1:12" s="43" customFormat="1" ht="25.5" x14ac:dyDescent="0.2">
      <c r="A319" s="30"/>
      <c r="B319" s="38" t="s">
        <v>313</v>
      </c>
      <c r="C319" s="39"/>
      <c r="D319" s="40">
        <v>131820804.24998517</v>
      </c>
      <c r="E319" s="41"/>
      <c r="F319" s="40"/>
      <c r="G319" s="42">
        <f t="shared" si="8"/>
        <v>131820804.24998517</v>
      </c>
      <c r="H319" s="43" t="str">
        <f t="shared" si="9"/>
        <v>Return on Equity</v>
      </c>
      <c r="L319" s="16"/>
    </row>
    <row r="320" spans="1:12" s="43" customFormat="1" ht="25.5" x14ac:dyDescent="0.2">
      <c r="A320" s="30"/>
      <c r="B320" s="38" t="s">
        <v>314</v>
      </c>
      <c r="C320" s="39"/>
      <c r="D320" s="40">
        <v>0</v>
      </c>
      <c r="E320" s="41"/>
      <c r="F320" s="40"/>
      <c r="G320" s="42">
        <f t="shared" si="8"/>
        <v>0</v>
      </c>
      <c r="H320" s="43" t="str">
        <f t="shared" si="9"/>
        <v>Return on Equity</v>
      </c>
      <c r="L320" s="16"/>
    </row>
    <row r="321" spans="1:12" s="43" customFormat="1" ht="12.75" x14ac:dyDescent="0.2">
      <c r="A321" s="30"/>
      <c r="B321" s="38" t="s">
        <v>315</v>
      </c>
      <c r="C321" s="39"/>
      <c r="D321" s="40">
        <v>0</v>
      </c>
      <c r="E321" s="41"/>
      <c r="F321" s="40"/>
      <c r="G321" s="42">
        <f t="shared" si="8"/>
        <v>0</v>
      </c>
      <c r="H321" s="43" t="str">
        <f t="shared" si="9"/>
        <v>Return on Equity</v>
      </c>
      <c r="L321" s="16"/>
    </row>
    <row r="322" spans="1:12" s="43" customFormat="1" ht="25.5" x14ac:dyDescent="0.2">
      <c r="A322" s="30"/>
      <c r="B322" s="38" t="s">
        <v>316</v>
      </c>
      <c r="C322" s="39"/>
      <c r="D322" s="40">
        <v>0</v>
      </c>
      <c r="E322" s="41"/>
      <c r="F322" s="40"/>
      <c r="G322" s="42">
        <f t="shared" si="8"/>
        <v>0</v>
      </c>
      <c r="H322" s="43" t="str">
        <f t="shared" si="9"/>
        <v>Return on Equity</v>
      </c>
      <c r="L322" s="16"/>
    </row>
    <row r="323" spans="1:12" s="43" customFormat="1" ht="25.5" x14ac:dyDescent="0.2">
      <c r="A323" s="30"/>
      <c r="B323" s="38" t="s">
        <v>317</v>
      </c>
      <c r="C323" s="39"/>
      <c r="D323" s="40">
        <v>0</v>
      </c>
      <c r="E323" s="41"/>
      <c r="F323" s="40"/>
      <c r="G323" s="42">
        <f t="shared" si="8"/>
        <v>0</v>
      </c>
      <c r="H323" s="43" t="str">
        <f t="shared" si="9"/>
        <v>Return on Equity</v>
      </c>
      <c r="L323" s="16"/>
    </row>
    <row r="324" spans="1:12" s="43" customFormat="1" ht="25.5" x14ac:dyDescent="0.2">
      <c r="A324" s="30"/>
      <c r="B324" s="38" t="s">
        <v>318</v>
      </c>
      <c r="C324" s="39"/>
      <c r="D324" s="40">
        <v>0</v>
      </c>
      <c r="E324" s="41"/>
      <c r="F324" s="40"/>
      <c r="G324" s="42">
        <f t="shared" si="8"/>
        <v>0</v>
      </c>
      <c r="H324" s="43" t="str">
        <f t="shared" si="9"/>
        <v>Return on Equity</v>
      </c>
      <c r="L324" s="16"/>
    </row>
    <row r="325" spans="1:12" s="43" customFormat="1" ht="25.5" x14ac:dyDescent="0.2">
      <c r="A325" s="30"/>
      <c r="B325" s="38" t="s">
        <v>319</v>
      </c>
      <c r="C325" s="39"/>
      <c r="D325" s="40">
        <v>0</v>
      </c>
      <c r="E325" s="41"/>
      <c r="F325" s="40"/>
      <c r="G325" s="42">
        <f t="shared" si="8"/>
        <v>0</v>
      </c>
      <c r="H325" s="43" t="str">
        <f t="shared" si="9"/>
        <v>Return on Equity</v>
      </c>
      <c r="L325" s="16"/>
    </row>
    <row r="326" spans="1:12" s="43" customFormat="1" ht="25.5" x14ac:dyDescent="0.2">
      <c r="A326" s="30"/>
      <c r="B326" s="38" t="s">
        <v>320</v>
      </c>
      <c r="C326" s="39"/>
      <c r="D326" s="40">
        <v>0</v>
      </c>
      <c r="E326" s="41"/>
      <c r="F326" s="40"/>
      <c r="G326" s="42">
        <f t="shared" si="8"/>
        <v>0</v>
      </c>
      <c r="H326" s="43" t="str">
        <f t="shared" si="9"/>
        <v>Return on Equity</v>
      </c>
      <c r="L326" s="16"/>
    </row>
    <row r="327" spans="1:12" s="43" customFormat="1" ht="25.5" x14ac:dyDescent="0.2">
      <c r="A327" s="30"/>
      <c r="B327" s="38" t="s">
        <v>321</v>
      </c>
      <c r="C327" s="39"/>
      <c r="D327" s="40">
        <v>49598447.258435674</v>
      </c>
      <c r="E327" s="41"/>
      <c r="F327" s="40"/>
      <c r="G327" s="42">
        <f t="shared" si="8"/>
        <v>49598447.258435674</v>
      </c>
      <c r="H327" s="43" t="str">
        <f t="shared" si="9"/>
        <v>Return on Equity</v>
      </c>
      <c r="L327" s="16"/>
    </row>
    <row r="328" spans="1:12" s="43" customFormat="1" ht="25.5" x14ac:dyDescent="0.2">
      <c r="A328" s="30"/>
      <c r="B328" s="38" t="s">
        <v>322</v>
      </c>
      <c r="C328" s="39"/>
      <c r="D328" s="40">
        <v>8424672.0558850858</v>
      </c>
      <c r="E328" s="41"/>
      <c r="F328" s="40"/>
      <c r="G328" s="42">
        <f t="shared" si="8"/>
        <v>8424672.0558850858</v>
      </c>
      <c r="H328" s="43" t="str">
        <f t="shared" si="9"/>
        <v>Return on Equity</v>
      </c>
      <c r="L328" s="16"/>
    </row>
    <row r="329" spans="1:12" s="43" customFormat="1" ht="25.5" x14ac:dyDescent="0.2">
      <c r="A329" s="30"/>
      <c r="B329" s="38" t="s">
        <v>323</v>
      </c>
      <c r="C329" s="39"/>
      <c r="D329" s="40">
        <v>0</v>
      </c>
      <c r="E329" s="41"/>
      <c r="F329" s="40"/>
      <c r="G329" s="42">
        <f t="shared" si="8"/>
        <v>0</v>
      </c>
      <c r="H329" s="43" t="str">
        <f t="shared" si="9"/>
        <v>Return on Equity</v>
      </c>
      <c r="L329" s="16"/>
    </row>
    <row r="330" spans="1:12" s="43" customFormat="1" ht="25.5" x14ac:dyDescent="0.2">
      <c r="A330" s="30"/>
      <c r="B330" s="38" t="s">
        <v>324</v>
      </c>
      <c r="C330" s="39"/>
      <c r="D330" s="40">
        <v>0</v>
      </c>
      <c r="E330" s="41"/>
      <c r="F330" s="40"/>
      <c r="G330" s="42">
        <f t="shared" si="8"/>
        <v>0</v>
      </c>
      <c r="H330" s="43" t="str">
        <f t="shared" si="9"/>
        <v>Return on Equity</v>
      </c>
      <c r="L330" s="16"/>
    </row>
    <row r="331" spans="1:12" s="43" customFormat="1" ht="25.5" x14ac:dyDescent="0.2">
      <c r="A331" s="30"/>
      <c r="B331" s="38" t="s">
        <v>325</v>
      </c>
      <c r="C331" s="39"/>
      <c r="D331" s="40">
        <v>0</v>
      </c>
      <c r="E331" s="41"/>
      <c r="F331" s="40"/>
      <c r="G331" s="42">
        <f t="shared" si="8"/>
        <v>0</v>
      </c>
      <c r="H331" s="43" t="str">
        <f t="shared" si="9"/>
        <v>Return on Equity</v>
      </c>
      <c r="L331" s="16"/>
    </row>
    <row r="332" spans="1:12" s="43" customFormat="1" ht="25.5" x14ac:dyDescent="0.2">
      <c r="A332" s="30"/>
      <c r="B332" s="38" t="s">
        <v>326</v>
      </c>
      <c r="C332" s="39"/>
      <c r="D332" s="40">
        <v>0</v>
      </c>
      <c r="E332" s="41"/>
      <c r="F332" s="40"/>
      <c r="G332" s="42">
        <f t="shared" si="8"/>
        <v>0</v>
      </c>
      <c r="H332" s="43" t="str">
        <f t="shared" si="9"/>
        <v>Return on Equity</v>
      </c>
      <c r="L332" s="16"/>
    </row>
    <row r="333" spans="1:12" s="43" customFormat="1" ht="25.5" x14ac:dyDescent="0.2">
      <c r="A333" s="30"/>
      <c r="B333" s="38" t="s">
        <v>327</v>
      </c>
      <c r="C333" s="39"/>
      <c r="D333" s="40">
        <v>11878593.670553539</v>
      </c>
      <c r="E333" s="41"/>
      <c r="F333" s="40"/>
      <c r="G333" s="42">
        <f t="shared" si="8"/>
        <v>11878593.670553539</v>
      </c>
      <c r="H333" s="43" t="str">
        <f t="shared" si="9"/>
        <v>Return on Equity</v>
      </c>
      <c r="L333" s="16"/>
    </row>
    <row r="334" spans="1:12" s="43" customFormat="1" ht="25.5" x14ac:dyDescent="0.2">
      <c r="A334" s="30"/>
      <c r="B334" s="38" t="s">
        <v>328</v>
      </c>
      <c r="C334" s="39"/>
      <c r="D334" s="40">
        <v>0</v>
      </c>
      <c r="E334" s="41"/>
      <c r="F334" s="40"/>
      <c r="G334" s="42">
        <f t="shared" si="8"/>
        <v>0</v>
      </c>
      <c r="H334" s="43" t="str">
        <f t="shared" si="9"/>
        <v>Return on Equity</v>
      </c>
      <c r="L334" s="16"/>
    </row>
    <row r="335" spans="1:12" s="43" customFormat="1" ht="25.5" x14ac:dyDescent="0.2">
      <c r="A335" s="30"/>
      <c r="B335" s="38" t="s">
        <v>329</v>
      </c>
      <c r="C335" s="39"/>
      <c r="D335" s="40">
        <v>0</v>
      </c>
      <c r="E335" s="41"/>
      <c r="F335" s="40"/>
      <c r="G335" s="42">
        <f t="shared" si="8"/>
        <v>0</v>
      </c>
      <c r="H335" s="43" t="str">
        <f t="shared" si="9"/>
        <v>Return on Equity</v>
      </c>
      <c r="L335" s="16"/>
    </row>
    <row r="336" spans="1:12" s="43" customFormat="1" ht="25.5" x14ac:dyDescent="0.2">
      <c r="A336" s="30"/>
      <c r="B336" s="38" t="s">
        <v>330</v>
      </c>
      <c r="C336" s="39"/>
      <c r="D336" s="40">
        <v>2070526.9054278128</v>
      </c>
      <c r="E336" s="41"/>
      <c r="F336" s="40"/>
      <c r="G336" s="42">
        <f t="shared" si="8"/>
        <v>2070526.9054278128</v>
      </c>
      <c r="H336" s="43" t="str">
        <f t="shared" si="9"/>
        <v>Return on Equity</v>
      </c>
      <c r="L336" s="16"/>
    </row>
    <row r="337" spans="1:12" s="43" customFormat="1" ht="12.75" x14ac:dyDescent="0.2">
      <c r="A337" s="30"/>
      <c r="B337" s="38" t="s">
        <v>331</v>
      </c>
      <c r="C337" s="39"/>
      <c r="D337" s="40">
        <v>0</v>
      </c>
      <c r="E337" s="41"/>
      <c r="F337" s="40"/>
      <c r="G337" s="42">
        <f t="shared" si="8"/>
        <v>0</v>
      </c>
      <c r="H337" s="43" t="str">
        <f t="shared" si="9"/>
        <v>Income Tax</v>
      </c>
      <c r="L337" s="16"/>
    </row>
    <row r="338" spans="1:12" s="43" customFormat="1" ht="12.75" x14ac:dyDescent="0.2">
      <c r="A338" s="30"/>
      <c r="B338" s="38" t="s">
        <v>332</v>
      </c>
      <c r="C338" s="39"/>
      <c r="D338" s="40">
        <v>261217.49405830837</v>
      </c>
      <c r="E338" s="41"/>
      <c r="F338" s="40"/>
      <c r="G338" s="42">
        <f t="shared" si="8"/>
        <v>261217.49405830837</v>
      </c>
      <c r="H338" s="43" t="str">
        <f t="shared" si="9"/>
        <v>Income Tax</v>
      </c>
      <c r="L338" s="16"/>
    </row>
    <row r="339" spans="1:12" s="43" customFormat="1" ht="12.75" x14ac:dyDescent="0.2">
      <c r="A339" s="30"/>
      <c r="B339" s="38" t="s">
        <v>333</v>
      </c>
      <c r="C339" s="39"/>
      <c r="D339" s="40">
        <v>19615548.63663784</v>
      </c>
      <c r="E339" s="41"/>
      <c r="F339" s="40"/>
      <c r="G339" s="42">
        <f t="shared" si="8"/>
        <v>19615548.63663784</v>
      </c>
      <c r="H339" s="43" t="str">
        <f t="shared" si="9"/>
        <v>Income Tax</v>
      </c>
      <c r="L339" s="16"/>
    </row>
    <row r="340" spans="1:12" s="43" customFormat="1" ht="25.5" x14ac:dyDescent="0.2">
      <c r="A340" s="30"/>
      <c r="B340" s="38" t="s">
        <v>334</v>
      </c>
      <c r="C340" s="39"/>
      <c r="D340" s="40">
        <v>3667452.0501241419</v>
      </c>
      <c r="E340" s="41"/>
      <c r="F340" s="40"/>
      <c r="G340" s="42">
        <f t="shared" si="8"/>
        <v>3667452.0501241419</v>
      </c>
      <c r="H340" s="43" t="str">
        <f t="shared" si="9"/>
        <v>Income Tax</v>
      </c>
      <c r="L340" s="16"/>
    </row>
    <row r="341" spans="1:12" s="43" customFormat="1" ht="25.5" x14ac:dyDescent="0.2">
      <c r="A341" s="30"/>
      <c r="B341" s="38" t="s">
        <v>335</v>
      </c>
      <c r="C341" s="39"/>
      <c r="D341" s="40">
        <v>0</v>
      </c>
      <c r="E341" s="41"/>
      <c r="F341" s="40"/>
      <c r="G341" s="42">
        <f t="shared" si="8"/>
        <v>0</v>
      </c>
      <c r="H341" s="43" t="str">
        <f t="shared" si="9"/>
        <v>Income Tax</v>
      </c>
      <c r="L341" s="16"/>
    </row>
    <row r="342" spans="1:12" s="43" customFormat="1" ht="12.75" x14ac:dyDescent="0.2">
      <c r="A342" s="30"/>
      <c r="B342" s="38" t="s">
        <v>336</v>
      </c>
      <c r="C342" s="39"/>
      <c r="D342" s="40">
        <v>0</v>
      </c>
      <c r="E342" s="41"/>
      <c r="F342" s="40"/>
      <c r="G342" s="42">
        <f t="shared" ref="G342:G405" si="10">+D342+E342+F342</f>
        <v>0</v>
      </c>
      <c r="H342" s="43" t="str">
        <f t="shared" ref="H342:H405" si="11">LEFT(B342,FIND("-",B342)-2)</f>
        <v>Income Tax</v>
      </c>
      <c r="L342" s="16"/>
    </row>
    <row r="343" spans="1:12" s="43" customFormat="1" ht="25.5" x14ac:dyDescent="0.2">
      <c r="A343" s="30"/>
      <c r="B343" s="38" t="s">
        <v>337</v>
      </c>
      <c r="C343" s="39"/>
      <c r="D343" s="40">
        <v>10966041.192443345</v>
      </c>
      <c r="E343" s="41"/>
      <c r="F343" s="40"/>
      <c r="G343" s="42">
        <f t="shared" si="10"/>
        <v>10966041.192443345</v>
      </c>
      <c r="H343" s="43" t="str">
        <f t="shared" si="11"/>
        <v>Income Tax</v>
      </c>
      <c r="L343" s="16"/>
    </row>
    <row r="344" spans="1:12" s="43" customFormat="1" ht="25.5" x14ac:dyDescent="0.2">
      <c r="A344" s="30"/>
      <c r="B344" s="38" t="s">
        <v>338</v>
      </c>
      <c r="C344" s="39"/>
      <c r="D344" s="40">
        <v>0</v>
      </c>
      <c r="E344" s="41"/>
      <c r="F344" s="40"/>
      <c r="G344" s="42">
        <f t="shared" si="10"/>
        <v>0</v>
      </c>
      <c r="H344" s="43" t="str">
        <f t="shared" si="11"/>
        <v>Income Tax</v>
      </c>
      <c r="L344" s="16"/>
    </row>
    <row r="345" spans="1:12" s="43" customFormat="1" ht="12.75" x14ac:dyDescent="0.2">
      <c r="A345" s="30"/>
      <c r="B345" s="38" t="s">
        <v>339</v>
      </c>
      <c r="C345" s="39"/>
      <c r="D345" s="40">
        <v>0</v>
      </c>
      <c r="E345" s="41"/>
      <c r="F345" s="40"/>
      <c r="G345" s="42">
        <f t="shared" si="10"/>
        <v>0</v>
      </c>
      <c r="H345" s="43" t="str">
        <f t="shared" si="11"/>
        <v>Income Tax</v>
      </c>
      <c r="L345" s="16"/>
    </row>
    <row r="346" spans="1:12" s="43" customFormat="1" ht="25.5" x14ac:dyDescent="0.2">
      <c r="A346" s="30"/>
      <c r="B346" s="38" t="s">
        <v>340</v>
      </c>
      <c r="C346" s="39"/>
      <c r="D346" s="40">
        <v>0</v>
      </c>
      <c r="E346" s="41"/>
      <c r="F346" s="40"/>
      <c r="G346" s="42">
        <f t="shared" si="10"/>
        <v>0</v>
      </c>
      <c r="H346" s="43" t="str">
        <f t="shared" si="11"/>
        <v>Income Tax</v>
      </c>
      <c r="L346" s="16"/>
    </row>
    <row r="347" spans="1:12" s="43" customFormat="1" ht="25.5" x14ac:dyDescent="0.2">
      <c r="A347" s="30"/>
      <c r="B347" s="38" t="s">
        <v>341</v>
      </c>
      <c r="C347" s="39"/>
      <c r="D347" s="40">
        <v>0</v>
      </c>
      <c r="E347" s="41"/>
      <c r="F347" s="40"/>
      <c r="G347" s="42">
        <f t="shared" si="10"/>
        <v>0</v>
      </c>
      <c r="H347" s="43" t="str">
        <f t="shared" si="11"/>
        <v>Income Tax</v>
      </c>
      <c r="L347" s="16"/>
    </row>
    <row r="348" spans="1:12" s="43" customFormat="1" ht="12.75" x14ac:dyDescent="0.2">
      <c r="A348" s="30"/>
      <c r="B348" s="38" t="s">
        <v>342</v>
      </c>
      <c r="C348" s="39"/>
      <c r="D348" s="40">
        <v>0</v>
      </c>
      <c r="E348" s="41"/>
      <c r="F348" s="40"/>
      <c r="G348" s="42">
        <f t="shared" si="10"/>
        <v>0</v>
      </c>
      <c r="H348" s="43" t="str">
        <f t="shared" si="11"/>
        <v>Income Tax</v>
      </c>
      <c r="L348" s="16"/>
    </row>
    <row r="349" spans="1:12" s="43" customFormat="1" ht="25.5" x14ac:dyDescent="0.2">
      <c r="A349" s="30"/>
      <c r="B349" s="38" t="s">
        <v>343</v>
      </c>
      <c r="C349" s="39"/>
      <c r="D349" s="40">
        <v>0</v>
      </c>
      <c r="E349" s="41"/>
      <c r="F349" s="40"/>
      <c r="G349" s="42">
        <f t="shared" si="10"/>
        <v>0</v>
      </c>
      <c r="H349" s="43" t="str">
        <f t="shared" si="11"/>
        <v>Income Tax</v>
      </c>
      <c r="L349" s="16"/>
    </row>
    <row r="350" spans="1:12" s="43" customFormat="1" ht="25.5" x14ac:dyDescent="0.2">
      <c r="A350" s="30"/>
      <c r="B350" s="38" t="s">
        <v>344</v>
      </c>
      <c r="C350" s="39"/>
      <c r="D350" s="40">
        <v>0</v>
      </c>
      <c r="E350" s="41"/>
      <c r="F350" s="40"/>
      <c r="G350" s="42">
        <f t="shared" si="10"/>
        <v>0</v>
      </c>
      <c r="H350" s="43" t="str">
        <f t="shared" si="11"/>
        <v>Income Tax</v>
      </c>
      <c r="L350" s="16"/>
    </row>
    <row r="351" spans="1:12" s="43" customFormat="1" ht="12.75" x14ac:dyDescent="0.2">
      <c r="A351" s="30"/>
      <c r="B351" s="38" t="s">
        <v>345</v>
      </c>
      <c r="C351" s="39"/>
      <c r="D351" s="40">
        <v>4126045.344752898</v>
      </c>
      <c r="E351" s="41"/>
      <c r="F351" s="40"/>
      <c r="G351" s="42">
        <f t="shared" si="10"/>
        <v>4126045.344752898</v>
      </c>
      <c r="H351" s="43" t="str">
        <f t="shared" si="11"/>
        <v>Income Tax</v>
      </c>
      <c r="L351" s="16"/>
    </row>
    <row r="352" spans="1:12" s="43" customFormat="1" ht="25.5" x14ac:dyDescent="0.2">
      <c r="A352" s="30"/>
      <c r="B352" s="38" t="s">
        <v>346</v>
      </c>
      <c r="C352" s="39"/>
      <c r="D352" s="40">
        <v>700840.06332158786</v>
      </c>
      <c r="E352" s="41"/>
      <c r="F352" s="40"/>
      <c r="G352" s="42">
        <f t="shared" si="10"/>
        <v>700840.06332158786</v>
      </c>
      <c r="H352" s="43" t="str">
        <f t="shared" si="11"/>
        <v>Income Tax</v>
      </c>
      <c r="L352" s="16"/>
    </row>
    <row r="353" spans="1:12" s="43" customFormat="1" ht="25.5" x14ac:dyDescent="0.2">
      <c r="A353" s="30"/>
      <c r="B353" s="38" t="s">
        <v>347</v>
      </c>
      <c r="C353" s="39"/>
      <c r="D353" s="40">
        <v>0</v>
      </c>
      <c r="E353" s="41"/>
      <c r="F353" s="40"/>
      <c r="G353" s="42">
        <f t="shared" si="10"/>
        <v>0</v>
      </c>
      <c r="H353" s="43" t="str">
        <f t="shared" si="11"/>
        <v>Income Tax</v>
      </c>
      <c r="L353" s="16"/>
    </row>
    <row r="354" spans="1:12" s="43" customFormat="1" ht="25.5" x14ac:dyDescent="0.2">
      <c r="A354" s="30"/>
      <c r="B354" s="38" t="s">
        <v>348</v>
      </c>
      <c r="C354" s="39"/>
      <c r="D354" s="40">
        <v>0</v>
      </c>
      <c r="E354" s="41"/>
      <c r="F354" s="40"/>
      <c r="G354" s="42">
        <f t="shared" si="10"/>
        <v>0</v>
      </c>
      <c r="H354" s="43" t="str">
        <f t="shared" si="11"/>
        <v>Income Tax</v>
      </c>
      <c r="L354" s="16"/>
    </row>
    <row r="355" spans="1:12" s="43" customFormat="1" ht="25.5" x14ac:dyDescent="0.2">
      <c r="A355" s="30"/>
      <c r="B355" s="38" t="s">
        <v>349</v>
      </c>
      <c r="C355" s="39"/>
      <c r="D355" s="40">
        <v>0</v>
      </c>
      <c r="E355" s="41"/>
      <c r="F355" s="40"/>
      <c r="G355" s="42">
        <f t="shared" si="10"/>
        <v>0</v>
      </c>
      <c r="H355" s="43" t="str">
        <f t="shared" si="11"/>
        <v>Income Tax</v>
      </c>
      <c r="L355" s="16"/>
    </row>
    <row r="356" spans="1:12" s="43" customFormat="1" ht="25.5" x14ac:dyDescent="0.2">
      <c r="A356" s="30"/>
      <c r="B356" s="38" t="s">
        <v>350</v>
      </c>
      <c r="C356" s="39"/>
      <c r="D356" s="40">
        <v>0</v>
      </c>
      <c r="E356" s="41"/>
      <c r="F356" s="40"/>
      <c r="G356" s="42">
        <f t="shared" si="10"/>
        <v>0</v>
      </c>
      <c r="H356" s="43" t="str">
        <f t="shared" si="11"/>
        <v>Income Tax</v>
      </c>
      <c r="L356" s="16"/>
    </row>
    <row r="357" spans="1:12" s="43" customFormat="1" ht="12.75" x14ac:dyDescent="0.2">
      <c r="A357" s="30"/>
      <c r="B357" s="38" t="s">
        <v>351</v>
      </c>
      <c r="C357" s="39"/>
      <c r="D357" s="40">
        <v>988168.35658626002</v>
      </c>
      <c r="E357" s="41"/>
      <c r="F357" s="40"/>
      <c r="G357" s="42">
        <f t="shared" si="10"/>
        <v>988168.35658626002</v>
      </c>
      <c r="H357" s="43" t="str">
        <f t="shared" si="11"/>
        <v>Income Tax</v>
      </c>
      <c r="L357" s="16"/>
    </row>
    <row r="358" spans="1:12" s="43" customFormat="1" ht="25.5" x14ac:dyDescent="0.2">
      <c r="A358" s="30"/>
      <c r="B358" s="38" t="s">
        <v>352</v>
      </c>
      <c r="C358" s="39"/>
      <c r="D358" s="40">
        <v>0</v>
      </c>
      <c r="E358" s="41"/>
      <c r="F358" s="40"/>
      <c r="G358" s="42">
        <f t="shared" si="10"/>
        <v>0</v>
      </c>
      <c r="H358" s="43" t="str">
        <f t="shared" si="11"/>
        <v>Income Tax</v>
      </c>
      <c r="L358" s="16"/>
    </row>
    <row r="359" spans="1:12" s="43" customFormat="1" ht="25.5" x14ac:dyDescent="0.2">
      <c r="A359" s="30"/>
      <c r="B359" s="38" t="s">
        <v>353</v>
      </c>
      <c r="C359" s="39"/>
      <c r="D359" s="40">
        <v>0</v>
      </c>
      <c r="E359" s="41"/>
      <c r="F359" s="40"/>
      <c r="G359" s="42">
        <f t="shared" si="10"/>
        <v>0</v>
      </c>
      <c r="H359" s="43" t="str">
        <f t="shared" si="11"/>
        <v>Income Tax</v>
      </c>
      <c r="L359" s="16"/>
    </row>
    <row r="360" spans="1:12" s="43" customFormat="1" ht="25.5" x14ac:dyDescent="0.2">
      <c r="A360" s="30"/>
      <c r="B360" s="38" t="s">
        <v>354</v>
      </c>
      <c r="C360" s="39"/>
      <c r="D360" s="40">
        <v>172245.06756858295</v>
      </c>
      <c r="E360" s="41"/>
      <c r="F360" s="40"/>
      <c r="G360" s="42">
        <f t="shared" si="10"/>
        <v>172245.06756858295</v>
      </c>
      <c r="H360" s="43" t="str">
        <f t="shared" si="11"/>
        <v>Income Tax</v>
      </c>
      <c r="L360" s="16"/>
    </row>
    <row r="361" spans="1:12" s="43" customFormat="1" ht="12.75" x14ac:dyDescent="0.2">
      <c r="A361" s="30"/>
      <c r="B361" s="38" t="s">
        <v>355</v>
      </c>
      <c r="C361" s="39"/>
      <c r="D361" s="40">
        <v>0</v>
      </c>
      <c r="E361" s="41"/>
      <c r="F361" s="40"/>
      <c r="G361" s="42">
        <f t="shared" si="10"/>
        <v>0</v>
      </c>
      <c r="H361" s="43" t="str">
        <f t="shared" si="11"/>
        <v>Capital Tax</v>
      </c>
      <c r="L361" s="16"/>
    </row>
    <row r="362" spans="1:12" s="43" customFormat="1" ht="12.75" x14ac:dyDescent="0.2">
      <c r="A362" s="30"/>
      <c r="B362" s="38" t="s">
        <v>356</v>
      </c>
      <c r="C362" s="39"/>
      <c r="D362" s="40">
        <v>0</v>
      </c>
      <c r="E362" s="41"/>
      <c r="F362" s="40"/>
      <c r="G362" s="42">
        <f t="shared" si="10"/>
        <v>0</v>
      </c>
      <c r="H362" s="43" t="str">
        <f t="shared" si="11"/>
        <v>Capital Tax</v>
      </c>
      <c r="L362" s="16"/>
    </row>
    <row r="363" spans="1:12" s="43" customFormat="1" ht="12.75" x14ac:dyDescent="0.2">
      <c r="A363" s="30"/>
      <c r="B363" s="38" t="s">
        <v>357</v>
      </c>
      <c r="C363" s="39"/>
      <c r="D363" s="40">
        <v>0</v>
      </c>
      <c r="E363" s="41"/>
      <c r="F363" s="40"/>
      <c r="G363" s="42">
        <f t="shared" si="10"/>
        <v>0</v>
      </c>
      <c r="H363" s="43" t="str">
        <f t="shared" si="11"/>
        <v>Capital Tax</v>
      </c>
      <c r="L363" s="16"/>
    </row>
    <row r="364" spans="1:12" s="43" customFormat="1" ht="25.5" x14ac:dyDescent="0.2">
      <c r="A364" s="30"/>
      <c r="B364" s="38" t="s">
        <v>358</v>
      </c>
      <c r="C364" s="39"/>
      <c r="D364" s="40">
        <v>0</v>
      </c>
      <c r="E364" s="41"/>
      <c r="F364" s="40"/>
      <c r="G364" s="42">
        <f t="shared" si="10"/>
        <v>0</v>
      </c>
      <c r="H364" s="43" t="str">
        <f t="shared" si="11"/>
        <v>Capital Tax</v>
      </c>
      <c r="L364" s="16"/>
    </row>
    <row r="365" spans="1:12" s="43" customFormat="1" ht="25.5" x14ac:dyDescent="0.2">
      <c r="A365" s="30"/>
      <c r="B365" s="38" t="s">
        <v>359</v>
      </c>
      <c r="C365" s="39"/>
      <c r="D365" s="40">
        <v>0</v>
      </c>
      <c r="E365" s="41"/>
      <c r="F365" s="40"/>
      <c r="G365" s="42">
        <f t="shared" si="10"/>
        <v>0</v>
      </c>
      <c r="H365" s="43" t="str">
        <f t="shared" si="11"/>
        <v>Capital Tax</v>
      </c>
      <c r="L365" s="16"/>
    </row>
    <row r="366" spans="1:12" s="43" customFormat="1" ht="12.75" x14ac:dyDescent="0.2">
      <c r="A366" s="30"/>
      <c r="B366" s="38" t="s">
        <v>360</v>
      </c>
      <c r="C366" s="39"/>
      <c r="D366" s="40">
        <v>0</v>
      </c>
      <c r="E366" s="41"/>
      <c r="F366" s="40"/>
      <c r="G366" s="42">
        <f t="shared" si="10"/>
        <v>0</v>
      </c>
      <c r="H366" s="43" t="str">
        <f t="shared" si="11"/>
        <v>Capital Tax</v>
      </c>
      <c r="L366" s="16"/>
    </row>
    <row r="367" spans="1:12" s="43" customFormat="1" ht="25.5" x14ac:dyDescent="0.2">
      <c r="A367" s="30"/>
      <c r="B367" s="38" t="s">
        <v>361</v>
      </c>
      <c r="C367" s="39"/>
      <c r="D367" s="40">
        <v>0</v>
      </c>
      <c r="E367" s="41"/>
      <c r="F367" s="40"/>
      <c r="G367" s="42">
        <f t="shared" si="10"/>
        <v>0</v>
      </c>
      <c r="H367" s="43" t="str">
        <f t="shared" si="11"/>
        <v>Capital Tax</v>
      </c>
      <c r="L367" s="16"/>
    </row>
    <row r="368" spans="1:12" s="43" customFormat="1" ht="25.5" x14ac:dyDescent="0.2">
      <c r="A368" s="30"/>
      <c r="B368" s="38" t="s">
        <v>362</v>
      </c>
      <c r="C368" s="39"/>
      <c r="D368" s="40">
        <v>0</v>
      </c>
      <c r="E368" s="41"/>
      <c r="F368" s="40"/>
      <c r="G368" s="42">
        <f t="shared" si="10"/>
        <v>0</v>
      </c>
      <c r="H368" s="43" t="str">
        <f t="shared" si="11"/>
        <v>Capital Tax</v>
      </c>
      <c r="L368" s="16"/>
    </row>
    <row r="369" spans="1:12" s="43" customFormat="1" ht="12.75" x14ac:dyDescent="0.2">
      <c r="A369" s="30"/>
      <c r="B369" s="38" t="s">
        <v>363</v>
      </c>
      <c r="C369" s="39"/>
      <c r="D369" s="40">
        <v>0</v>
      </c>
      <c r="E369" s="41"/>
      <c r="F369" s="40"/>
      <c r="G369" s="42">
        <f t="shared" si="10"/>
        <v>0</v>
      </c>
      <c r="H369" s="43" t="str">
        <f t="shared" si="11"/>
        <v>Capital Tax</v>
      </c>
      <c r="L369" s="16"/>
    </row>
    <row r="370" spans="1:12" s="43" customFormat="1" ht="25.5" x14ac:dyDescent="0.2">
      <c r="A370" s="30"/>
      <c r="B370" s="38" t="s">
        <v>364</v>
      </c>
      <c r="C370" s="39"/>
      <c r="D370" s="40">
        <v>0</v>
      </c>
      <c r="E370" s="41"/>
      <c r="F370" s="40"/>
      <c r="G370" s="42">
        <f t="shared" si="10"/>
        <v>0</v>
      </c>
      <c r="H370" s="43" t="str">
        <f t="shared" si="11"/>
        <v>Capital Tax</v>
      </c>
      <c r="L370" s="16"/>
    </row>
    <row r="371" spans="1:12" s="43" customFormat="1" ht="25.5" x14ac:dyDescent="0.2">
      <c r="A371" s="30"/>
      <c r="B371" s="38" t="s">
        <v>365</v>
      </c>
      <c r="C371" s="39"/>
      <c r="D371" s="40">
        <v>0</v>
      </c>
      <c r="E371" s="41"/>
      <c r="F371" s="40"/>
      <c r="G371" s="42">
        <f t="shared" si="10"/>
        <v>0</v>
      </c>
      <c r="H371" s="43" t="str">
        <f t="shared" si="11"/>
        <v>Capital Tax</v>
      </c>
      <c r="L371" s="16"/>
    </row>
    <row r="372" spans="1:12" s="43" customFormat="1" ht="12.75" x14ac:dyDescent="0.2">
      <c r="A372" s="30"/>
      <c r="B372" s="38" t="s">
        <v>366</v>
      </c>
      <c r="C372" s="39"/>
      <c r="D372" s="40">
        <v>0</v>
      </c>
      <c r="E372" s="41"/>
      <c r="F372" s="40"/>
      <c r="G372" s="42">
        <f t="shared" si="10"/>
        <v>0</v>
      </c>
      <c r="H372" s="43" t="str">
        <f t="shared" si="11"/>
        <v>Capital Tax</v>
      </c>
      <c r="L372" s="16"/>
    </row>
    <row r="373" spans="1:12" s="43" customFormat="1" ht="25.5" x14ac:dyDescent="0.2">
      <c r="A373" s="30"/>
      <c r="B373" s="38" t="s">
        <v>367</v>
      </c>
      <c r="C373" s="39"/>
      <c r="D373" s="40">
        <v>0</v>
      </c>
      <c r="E373" s="41"/>
      <c r="F373" s="40"/>
      <c r="G373" s="42">
        <f t="shared" si="10"/>
        <v>0</v>
      </c>
      <c r="H373" s="43" t="str">
        <f t="shared" si="11"/>
        <v>Capital Tax</v>
      </c>
      <c r="L373" s="16"/>
    </row>
    <row r="374" spans="1:12" s="43" customFormat="1" ht="25.5" x14ac:dyDescent="0.2">
      <c r="A374" s="30"/>
      <c r="B374" s="38" t="s">
        <v>368</v>
      </c>
      <c r="C374" s="39"/>
      <c r="D374" s="40">
        <v>0</v>
      </c>
      <c r="E374" s="41"/>
      <c r="F374" s="40"/>
      <c r="G374" s="42">
        <f t="shared" si="10"/>
        <v>0</v>
      </c>
      <c r="H374" s="43" t="str">
        <f t="shared" si="11"/>
        <v>Capital Tax</v>
      </c>
      <c r="L374" s="16"/>
    </row>
    <row r="375" spans="1:12" s="43" customFormat="1" ht="12.75" x14ac:dyDescent="0.2">
      <c r="A375" s="30"/>
      <c r="B375" s="38" t="s">
        <v>369</v>
      </c>
      <c r="C375" s="39"/>
      <c r="D375" s="40">
        <v>0</v>
      </c>
      <c r="E375" s="41"/>
      <c r="F375" s="40"/>
      <c r="G375" s="42">
        <f t="shared" si="10"/>
        <v>0</v>
      </c>
      <c r="H375" s="43" t="str">
        <f t="shared" si="11"/>
        <v>Capital Tax</v>
      </c>
      <c r="L375" s="16"/>
    </row>
    <row r="376" spans="1:12" s="43" customFormat="1" ht="25.5" x14ac:dyDescent="0.2">
      <c r="A376" s="30"/>
      <c r="B376" s="38" t="s">
        <v>370</v>
      </c>
      <c r="C376" s="39"/>
      <c r="D376" s="40">
        <v>0</v>
      </c>
      <c r="E376" s="41"/>
      <c r="F376" s="40"/>
      <c r="G376" s="42">
        <f t="shared" si="10"/>
        <v>0</v>
      </c>
      <c r="H376" s="43" t="str">
        <f t="shared" si="11"/>
        <v>Capital Tax</v>
      </c>
      <c r="L376" s="16"/>
    </row>
    <row r="377" spans="1:12" s="43" customFormat="1" ht="25.5" x14ac:dyDescent="0.2">
      <c r="A377" s="30"/>
      <c r="B377" s="38" t="s">
        <v>371</v>
      </c>
      <c r="C377" s="39"/>
      <c r="D377" s="40">
        <v>0</v>
      </c>
      <c r="E377" s="41"/>
      <c r="F377" s="40"/>
      <c r="G377" s="42">
        <f t="shared" si="10"/>
        <v>0</v>
      </c>
      <c r="H377" s="43" t="str">
        <f t="shared" si="11"/>
        <v>Capital Tax</v>
      </c>
      <c r="L377" s="16"/>
    </row>
    <row r="378" spans="1:12" s="43" customFormat="1" ht="25.5" x14ac:dyDescent="0.2">
      <c r="A378" s="30"/>
      <c r="B378" s="38" t="s">
        <v>372</v>
      </c>
      <c r="C378" s="39"/>
      <c r="D378" s="40">
        <v>0</v>
      </c>
      <c r="E378" s="41"/>
      <c r="F378" s="40"/>
      <c r="G378" s="42">
        <f t="shared" si="10"/>
        <v>0</v>
      </c>
      <c r="H378" s="43" t="str">
        <f t="shared" si="11"/>
        <v>Capital Tax</v>
      </c>
      <c r="L378" s="16"/>
    </row>
    <row r="379" spans="1:12" s="43" customFormat="1" ht="25.5" x14ac:dyDescent="0.2">
      <c r="A379" s="30"/>
      <c r="B379" s="38" t="s">
        <v>373</v>
      </c>
      <c r="C379" s="39"/>
      <c r="D379" s="40">
        <v>0</v>
      </c>
      <c r="E379" s="41"/>
      <c r="F379" s="40"/>
      <c r="G379" s="42">
        <f t="shared" si="10"/>
        <v>0</v>
      </c>
      <c r="H379" s="43" t="str">
        <f t="shared" si="11"/>
        <v>Capital Tax</v>
      </c>
      <c r="L379" s="16"/>
    </row>
    <row r="380" spans="1:12" s="43" customFormat="1" ht="25.5" x14ac:dyDescent="0.2">
      <c r="A380" s="30"/>
      <c r="B380" s="38" t="s">
        <v>374</v>
      </c>
      <c r="C380" s="39"/>
      <c r="D380" s="40">
        <v>0</v>
      </c>
      <c r="E380" s="41"/>
      <c r="F380" s="40"/>
      <c r="G380" s="42">
        <f t="shared" si="10"/>
        <v>0</v>
      </c>
      <c r="H380" s="43" t="str">
        <f t="shared" si="11"/>
        <v>Capital Tax</v>
      </c>
      <c r="L380" s="16"/>
    </row>
    <row r="381" spans="1:12" s="43" customFormat="1" ht="12.75" x14ac:dyDescent="0.2">
      <c r="A381" s="30"/>
      <c r="B381" s="38" t="s">
        <v>375</v>
      </c>
      <c r="C381" s="39"/>
      <c r="D381" s="40">
        <v>0</v>
      </c>
      <c r="E381" s="41"/>
      <c r="F381" s="40"/>
      <c r="G381" s="42">
        <f t="shared" si="10"/>
        <v>0</v>
      </c>
      <c r="H381" s="43" t="str">
        <f t="shared" si="11"/>
        <v>Capital Tax</v>
      </c>
      <c r="L381" s="16"/>
    </row>
    <row r="382" spans="1:12" s="43" customFormat="1" ht="25.5" x14ac:dyDescent="0.2">
      <c r="A382" s="30"/>
      <c r="B382" s="38" t="s">
        <v>376</v>
      </c>
      <c r="C382" s="39"/>
      <c r="D382" s="40">
        <v>0</v>
      </c>
      <c r="E382" s="41"/>
      <c r="F382" s="40"/>
      <c r="G382" s="42">
        <f t="shared" si="10"/>
        <v>0</v>
      </c>
      <c r="H382" s="43" t="str">
        <f t="shared" si="11"/>
        <v>Capital Tax</v>
      </c>
      <c r="L382" s="16"/>
    </row>
    <row r="383" spans="1:12" s="43" customFormat="1" ht="25.5" x14ac:dyDescent="0.2">
      <c r="A383" s="30"/>
      <c r="B383" s="38" t="s">
        <v>377</v>
      </c>
      <c r="C383" s="39"/>
      <c r="D383" s="40">
        <v>0</v>
      </c>
      <c r="E383" s="41"/>
      <c r="F383" s="40"/>
      <c r="G383" s="42">
        <f t="shared" si="10"/>
        <v>0</v>
      </c>
      <c r="H383" s="43" t="str">
        <f t="shared" si="11"/>
        <v>Capital Tax</v>
      </c>
      <c r="L383" s="16"/>
    </row>
    <row r="384" spans="1:12" s="43" customFormat="1" ht="25.5" x14ac:dyDescent="0.2">
      <c r="A384" s="30"/>
      <c r="B384" s="38" t="s">
        <v>378</v>
      </c>
      <c r="C384" s="39"/>
      <c r="D384" s="40">
        <v>0</v>
      </c>
      <c r="E384" s="41"/>
      <c r="F384" s="40"/>
      <c r="G384" s="42">
        <f t="shared" si="10"/>
        <v>0</v>
      </c>
      <c r="H384" s="43" t="str">
        <f t="shared" si="11"/>
        <v>Capital Tax</v>
      </c>
      <c r="L384" s="16"/>
    </row>
    <row r="385" spans="1:12" s="43" customFormat="1" ht="12.75" x14ac:dyDescent="0.2">
      <c r="A385" s="30"/>
      <c r="B385" s="38" t="s">
        <v>379</v>
      </c>
      <c r="C385" s="39"/>
      <c r="D385" s="40">
        <v>0</v>
      </c>
      <c r="E385" s="41"/>
      <c r="F385" s="40"/>
      <c r="G385" s="42">
        <f t="shared" si="10"/>
        <v>0</v>
      </c>
      <c r="H385" s="43" t="str">
        <f t="shared" si="11"/>
        <v>AFUDC</v>
      </c>
      <c r="L385" s="16"/>
    </row>
    <row r="386" spans="1:12" s="43" customFormat="1" ht="12.75" x14ac:dyDescent="0.2">
      <c r="A386" s="30"/>
      <c r="B386" s="38" t="s">
        <v>380</v>
      </c>
      <c r="C386" s="39"/>
      <c r="D386" s="40">
        <v>0</v>
      </c>
      <c r="E386" s="41"/>
      <c r="F386" s="40"/>
      <c r="G386" s="42">
        <f t="shared" si="10"/>
        <v>0</v>
      </c>
      <c r="H386" s="43" t="str">
        <f t="shared" si="11"/>
        <v>AFUDC</v>
      </c>
      <c r="L386" s="16"/>
    </row>
    <row r="387" spans="1:12" s="43" customFormat="1" ht="12.75" x14ac:dyDescent="0.2">
      <c r="A387" s="30"/>
      <c r="B387" s="38" t="s">
        <v>381</v>
      </c>
      <c r="C387" s="39"/>
      <c r="D387" s="40">
        <v>0</v>
      </c>
      <c r="E387" s="41"/>
      <c r="F387" s="40"/>
      <c r="G387" s="42">
        <f t="shared" si="10"/>
        <v>0</v>
      </c>
      <c r="H387" s="43" t="str">
        <f t="shared" si="11"/>
        <v>AFUDC</v>
      </c>
      <c r="L387" s="16"/>
    </row>
    <row r="388" spans="1:12" s="43" customFormat="1" ht="12.75" x14ac:dyDescent="0.2">
      <c r="A388" s="30"/>
      <c r="B388" s="38" t="s">
        <v>382</v>
      </c>
      <c r="C388" s="39"/>
      <c r="D388" s="40">
        <v>0</v>
      </c>
      <c r="E388" s="41"/>
      <c r="F388" s="40"/>
      <c r="G388" s="42">
        <f t="shared" si="10"/>
        <v>0</v>
      </c>
      <c r="H388" s="43" t="str">
        <f t="shared" si="11"/>
        <v>AFUDC</v>
      </c>
      <c r="L388" s="16"/>
    </row>
    <row r="389" spans="1:12" s="43" customFormat="1" ht="25.5" x14ac:dyDescent="0.2">
      <c r="A389" s="30"/>
      <c r="B389" s="38" t="s">
        <v>383</v>
      </c>
      <c r="C389" s="39"/>
      <c r="D389" s="40">
        <v>0</v>
      </c>
      <c r="E389" s="41"/>
      <c r="F389" s="40"/>
      <c r="G389" s="42">
        <f t="shared" si="10"/>
        <v>0</v>
      </c>
      <c r="H389" s="43" t="str">
        <f t="shared" si="11"/>
        <v>AFUDC</v>
      </c>
      <c r="L389" s="16"/>
    </row>
    <row r="390" spans="1:12" s="43" customFormat="1" ht="12.75" x14ac:dyDescent="0.2">
      <c r="A390" s="30"/>
      <c r="B390" s="38" t="s">
        <v>384</v>
      </c>
      <c r="C390" s="39"/>
      <c r="D390" s="40">
        <v>0</v>
      </c>
      <c r="E390" s="41"/>
      <c r="F390" s="40"/>
      <c r="G390" s="42">
        <f t="shared" si="10"/>
        <v>0</v>
      </c>
      <c r="H390" s="43" t="str">
        <f t="shared" si="11"/>
        <v>AFUDC</v>
      </c>
      <c r="L390" s="16"/>
    </row>
    <row r="391" spans="1:12" s="43" customFormat="1" ht="25.5" x14ac:dyDescent="0.2">
      <c r="A391" s="30"/>
      <c r="B391" s="38" t="s">
        <v>385</v>
      </c>
      <c r="C391" s="39"/>
      <c r="D391" s="40">
        <v>0</v>
      </c>
      <c r="E391" s="41"/>
      <c r="F391" s="40"/>
      <c r="G391" s="42">
        <f t="shared" si="10"/>
        <v>0</v>
      </c>
      <c r="H391" s="43" t="str">
        <f t="shared" si="11"/>
        <v>AFUDC</v>
      </c>
      <c r="L391" s="16"/>
    </row>
    <row r="392" spans="1:12" s="43" customFormat="1" ht="25.5" x14ac:dyDescent="0.2">
      <c r="A392" s="30"/>
      <c r="B392" s="38" t="s">
        <v>386</v>
      </c>
      <c r="C392" s="39"/>
      <c r="D392" s="40">
        <v>0</v>
      </c>
      <c r="E392" s="41"/>
      <c r="F392" s="40"/>
      <c r="G392" s="42">
        <f t="shared" si="10"/>
        <v>0</v>
      </c>
      <c r="H392" s="43" t="str">
        <f t="shared" si="11"/>
        <v>AFUDC</v>
      </c>
      <c r="L392" s="16"/>
    </row>
    <row r="393" spans="1:12" s="43" customFormat="1" ht="12.75" x14ac:dyDescent="0.2">
      <c r="A393" s="30"/>
      <c r="B393" s="38" t="s">
        <v>387</v>
      </c>
      <c r="C393" s="39"/>
      <c r="D393" s="40">
        <v>0</v>
      </c>
      <c r="E393" s="41"/>
      <c r="F393" s="40"/>
      <c r="G393" s="42">
        <f t="shared" si="10"/>
        <v>0</v>
      </c>
      <c r="H393" s="43" t="str">
        <f t="shared" si="11"/>
        <v>AFUDC</v>
      </c>
      <c r="L393" s="16"/>
    </row>
    <row r="394" spans="1:12" s="43" customFormat="1" ht="25.5" x14ac:dyDescent="0.2">
      <c r="A394" s="30"/>
      <c r="B394" s="38" t="s">
        <v>388</v>
      </c>
      <c r="C394" s="39"/>
      <c r="D394" s="40">
        <v>0</v>
      </c>
      <c r="E394" s="41"/>
      <c r="F394" s="40"/>
      <c r="G394" s="42">
        <f t="shared" si="10"/>
        <v>0</v>
      </c>
      <c r="H394" s="43" t="str">
        <f t="shared" si="11"/>
        <v>AFUDC</v>
      </c>
      <c r="L394" s="16"/>
    </row>
    <row r="395" spans="1:12" s="43" customFormat="1" ht="25.5" x14ac:dyDescent="0.2">
      <c r="A395" s="30"/>
      <c r="B395" s="38" t="s">
        <v>389</v>
      </c>
      <c r="C395" s="39"/>
      <c r="D395" s="40">
        <v>0</v>
      </c>
      <c r="E395" s="41"/>
      <c r="F395" s="40"/>
      <c r="G395" s="42">
        <f t="shared" si="10"/>
        <v>0</v>
      </c>
      <c r="H395" s="43" t="str">
        <f t="shared" si="11"/>
        <v>AFUDC</v>
      </c>
      <c r="L395" s="16"/>
    </row>
    <row r="396" spans="1:12" s="43" customFormat="1" ht="12.75" x14ac:dyDescent="0.2">
      <c r="A396" s="30"/>
      <c r="B396" s="38" t="s">
        <v>390</v>
      </c>
      <c r="C396" s="39"/>
      <c r="D396" s="40">
        <v>0</v>
      </c>
      <c r="E396" s="41"/>
      <c r="F396" s="40"/>
      <c r="G396" s="42">
        <f t="shared" si="10"/>
        <v>0</v>
      </c>
      <c r="H396" s="43" t="str">
        <f t="shared" si="11"/>
        <v>AFUDC</v>
      </c>
      <c r="L396" s="16"/>
    </row>
    <row r="397" spans="1:12" s="43" customFormat="1" ht="25.5" x14ac:dyDescent="0.2">
      <c r="A397" s="30"/>
      <c r="B397" s="38" t="s">
        <v>391</v>
      </c>
      <c r="C397" s="39"/>
      <c r="D397" s="40">
        <v>0</v>
      </c>
      <c r="E397" s="41"/>
      <c r="F397" s="40"/>
      <c r="G397" s="42">
        <f t="shared" si="10"/>
        <v>0</v>
      </c>
      <c r="H397" s="43" t="str">
        <f t="shared" si="11"/>
        <v>AFUDC</v>
      </c>
      <c r="L397" s="16"/>
    </row>
    <row r="398" spans="1:12" s="43" customFormat="1" ht="25.5" x14ac:dyDescent="0.2">
      <c r="A398" s="30"/>
      <c r="B398" s="38" t="s">
        <v>392</v>
      </c>
      <c r="C398" s="39"/>
      <c r="D398" s="40">
        <v>0</v>
      </c>
      <c r="E398" s="41"/>
      <c r="F398" s="40"/>
      <c r="G398" s="42">
        <f t="shared" si="10"/>
        <v>0</v>
      </c>
      <c r="H398" s="43" t="str">
        <f t="shared" si="11"/>
        <v>AFUDC</v>
      </c>
      <c r="L398" s="16"/>
    </row>
    <row r="399" spans="1:12" s="43" customFormat="1" ht="12.75" x14ac:dyDescent="0.2">
      <c r="A399" s="30"/>
      <c r="B399" s="38" t="s">
        <v>393</v>
      </c>
      <c r="C399" s="39"/>
      <c r="D399" s="40">
        <v>0</v>
      </c>
      <c r="E399" s="41"/>
      <c r="F399" s="40"/>
      <c r="G399" s="42">
        <f t="shared" si="10"/>
        <v>0</v>
      </c>
      <c r="H399" s="43" t="str">
        <f t="shared" si="11"/>
        <v>AFUDC</v>
      </c>
      <c r="L399" s="16"/>
    </row>
    <row r="400" spans="1:12" s="43" customFormat="1" ht="25.5" x14ac:dyDescent="0.2">
      <c r="A400" s="30"/>
      <c r="B400" s="38" t="s">
        <v>394</v>
      </c>
      <c r="C400" s="39"/>
      <c r="D400" s="40">
        <v>0</v>
      </c>
      <c r="E400" s="41"/>
      <c r="F400" s="40"/>
      <c r="G400" s="42">
        <f t="shared" si="10"/>
        <v>0</v>
      </c>
      <c r="H400" s="43" t="str">
        <f t="shared" si="11"/>
        <v>AFUDC</v>
      </c>
      <c r="L400" s="16"/>
    </row>
    <row r="401" spans="1:12" s="43" customFormat="1" ht="25.5" x14ac:dyDescent="0.2">
      <c r="A401" s="30"/>
      <c r="B401" s="38" t="s">
        <v>395</v>
      </c>
      <c r="C401" s="39"/>
      <c r="D401" s="40">
        <v>0</v>
      </c>
      <c r="E401" s="41"/>
      <c r="F401" s="40"/>
      <c r="G401" s="42">
        <f t="shared" si="10"/>
        <v>0</v>
      </c>
      <c r="H401" s="43" t="str">
        <f t="shared" si="11"/>
        <v>AFUDC</v>
      </c>
      <c r="L401" s="16"/>
    </row>
    <row r="402" spans="1:12" s="43" customFormat="1" ht="25.5" x14ac:dyDescent="0.2">
      <c r="A402" s="30"/>
      <c r="B402" s="38" t="s">
        <v>396</v>
      </c>
      <c r="C402" s="39"/>
      <c r="D402" s="40">
        <v>0</v>
      </c>
      <c r="E402" s="41"/>
      <c r="F402" s="40"/>
      <c r="G402" s="42">
        <f t="shared" si="10"/>
        <v>0</v>
      </c>
      <c r="H402" s="43" t="str">
        <f t="shared" si="11"/>
        <v>AFUDC</v>
      </c>
      <c r="L402" s="16"/>
    </row>
    <row r="403" spans="1:12" s="43" customFormat="1" ht="25.5" x14ac:dyDescent="0.2">
      <c r="A403" s="30"/>
      <c r="B403" s="38" t="s">
        <v>397</v>
      </c>
      <c r="C403" s="39"/>
      <c r="D403" s="40">
        <v>0</v>
      </c>
      <c r="E403" s="41"/>
      <c r="F403" s="40"/>
      <c r="G403" s="42">
        <f t="shared" si="10"/>
        <v>0</v>
      </c>
      <c r="H403" s="43" t="str">
        <f t="shared" si="11"/>
        <v>AFUDC</v>
      </c>
      <c r="L403" s="16"/>
    </row>
    <row r="404" spans="1:12" s="43" customFormat="1" ht="25.5" x14ac:dyDescent="0.2">
      <c r="A404" s="30"/>
      <c r="B404" s="38" t="s">
        <v>398</v>
      </c>
      <c r="C404" s="39"/>
      <c r="D404" s="40">
        <v>0</v>
      </c>
      <c r="E404" s="41"/>
      <c r="F404" s="40"/>
      <c r="G404" s="42">
        <f t="shared" si="10"/>
        <v>0</v>
      </c>
      <c r="H404" s="43" t="str">
        <f t="shared" si="11"/>
        <v>AFUDC</v>
      </c>
      <c r="L404" s="16"/>
    </row>
    <row r="405" spans="1:12" s="43" customFormat="1" ht="12.75" x14ac:dyDescent="0.2">
      <c r="A405" s="30"/>
      <c r="B405" s="38" t="s">
        <v>399</v>
      </c>
      <c r="C405" s="39"/>
      <c r="D405" s="40">
        <v>0</v>
      </c>
      <c r="E405" s="41"/>
      <c r="F405" s="40"/>
      <c r="G405" s="42">
        <f t="shared" si="10"/>
        <v>0</v>
      </c>
      <c r="H405" s="43" t="str">
        <f t="shared" si="11"/>
        <v>AFUDC</v>
      </c>
      <c r="L405" s="16"/>
    </row>
    <row r="406" spans="1:12" s="43" customFormat="1" ht="25.5" x14ac:dyDescent="0.2">
      <c r="A406" s="30"/>
      <c r="B406" s="38" t="s">
        <v>400</v>
      </c>
      <c r="C406" s="39"/>
      <c r="D406" s="40">
        <v>0</v>
      </c>
      <c r="E406" s="41"/>
      <c r="F406" s="40"/>
      <c r="G406" s="42">
        <f t="shared" ref="G406:G422" si="12">+D406+E406+F406</f>
        <v>0</v>
      </c>
      <c r="H406" s="43" t="str">
        <f t="shared" ref="H406:H408" si="13">LEFT(B406,FIND("-",B406)-2)</f>
        <v>AFUDC</v>
      </c>
      <c r="L406" s="16"/>
    </row>
    <row r="407" spans="1:12" s="43" customFormat="1" ht="25.5" x14ac:dyDescent="0.2">
      <c r="A407" s="30"/>
      <c r="B407" s="38" t="s">
        <v>401</v>
      </c>
      <c r="C407" s="39"/>
      <c r="D407" s="40">
        <v>0</v>
      </c>
      <c r="E407" s="41"/>
      <c r="F407" s="40"/>
      <c r="G407" s="42">
        <f t="shared" si="12"/>
        <v>0</v>
      </c>
      <c r="H407" s="43" t="str">
        <f t="shared" si="13"/>
        <v>AFUDC</v>
      </c>
      <c r="L407" s="16"/>
    </row>
    <row r="408" spans="1:12" s="43" customFormat="1" ht="25.5" x14ac:dyDescent="0.2">
      <c r="A408" s="30"/>
      <c r="B408" s="38" t="s">
        <v>402</v>
      </c>
      <c r="C408" s="39"/>
      <c r="D408" s="40">
        <v>0</v>
      </c>
      <c r="E408" s="41"/>
      <c r="F408" s="40"/>
      <c r="G408" s="42">
        <f t="shared" si="12"/>
        <v>0</v>
      </c>
      <c r="H408" s="43" t="str">
        <f t="shared" si="13"/>
        <v>AFUDC</v>
      </c>
      <c r="L408" s="16"/>
    </row>
    <row r="409" spans="1:12" s="43" customFormat="1" ht="27.75" customHeight="1" x14ac:dyDescent="0.2">
      <c r="A409" s="30"/>
      <c r="B409" s="38" t="s">
        <v>537</v>
      </c>
      <c r="C409" s="39"/>
      <c r="D409" s="45">
        <v>-258.36990965751124</v>
      </c>
      <c r="E409" s="41"/>
      <c r="F409" s="40"/>
      <c r="G409" s="42">
        <f t="shared" si="12"/>
        <v>-258.36990965751124</v>
      </c>
      <c r="H409" s="43" t="s">
        <v>403</v>
      </c>
      <c r="L409" s="16"/>
    </row>
    <row r="410" spans="1:12" s="43" customFormat="1" ht="25.5" x14ac:dyDescent="0.2">
      <c r="A410" s="30"/>
      <c r="B410" s="38" t="s">
        <v>538</v>
      </c>
      <c r="C410" s="39"/>
      <c r="D410" s="45">
        <v>5359512.0895245615</v>
      </c>
      <c r="E410" s="41"/>
      <c r="F410" s="40"/>
      <c r="G410" s="42">
        <f t="shared" si="12"/>
        <v>5359512.0895245615</v>
      </c>
      <c r="H410" s="43" t="s">
        <v>403</v>
      </c>
      <c r="L410" s="16"/>
    </row>
    <row r="411" spans="1:12" s="43" customFormat="1" ht="25.5" x14ac:dyDescent="0.2">
      <c r="A411" s="30"/>
      <c r="B411" s="38" t="s">
        <v>539</v>
      </c>
      <c r="C411" s="39"/>
      <c r="D411" s="45">
        <v>3681.2763176762601</v>
      </c>
      <c r="E411" s="41"/>
      <c r="F411" s="40"/>
      <c r="G411" s="42">
        <f t="shared" si="12"/>
        <v>3681.2763176762601</v>
      </c>
      <c r="H411" s="43" t="s">
        <v>403</v>
      </c>
      <c r="L411" s="16"/>
    </row>
    <row r="412" spans="1:12" s="43" customFormat="1" ht="25.5" x14ac:dyDescent="0.2">
      <c r="A412" s="30"/>
      <c r="B412" s="38" t="s">
        <v>540</v>
      </c>
      <c r="C412" s="39"/>
      <c r="D412" s="45">
        <v>5890854.4946154049</v>
      </c>
      <c r="E412" s="41"/>
      <c r="F412" s="40"/>
      <c r="G412" s="42">
        <f t="shared" si="12"/>
        <v>5890854.4946154049</v>
      </c>
      <c r="H412" s="43" t="s">
        <v>403</v>
      </c>
      <c r="L412" s="16"/>
    </row>
    <row r="413" spans="1:12" s="43" customFormat="1" ht="38.25" x14ac:dyDescent="0.2">
      <c r="A413" s="30"/>
      <c r="B413" s="38" t="s">
        <v>541</v>
      </c>
      <c r="C413" s="39"/>
      <c r="D413" s="45">
        <v>129706.00385080003</v>
      </c>
      <c r="E413" s="41"/>
      <c r="F413" s="40"/>
      <c r="G413" s="42">
        <f t="shared" si="12"/>
        <v>129706.00385080003</v>
      </c>
      <c r="H413" s="43" t="s">
        <v>403</v>
      </c>
      <c r="L413" s="16"/>
    </row>
    <row r="414" spans="1:12" s="43" customFormat="1" ht="25.5" x14ac:dyDescent="0.2">
      <c r="A414" s="30"/>
      <c r="B414" s="38" t="s">
        <v>542</v>
      </c>
      <c r="C414" s="39"/>
      <c r="D414" s="45">
        <v>-204855.424</v>
      </c>
      <c r="E414" s="41"/>
      <c r="F414" s="40"/>
      <c r="G414" s="42">
        <f t="shared" si="12"/>
        <v>-204855.424</v>
      </c>
      <c r="H414" s="43" t="s">
        <v>403</v>
      </c>
      <c r="L414" s="16"/>
    </row>
    <row r="415" spans="1:12" s="43" customFormat="1" ht="25.5" x14ac:dyDescent="0.2">
      <c r="A415" s="30"/>
      <c r="B415" s="38" t="s">
        <v>543</v>
      </c>
      <c r="C415" s="39"/>
      <c r="D415" s="45">
        <v>-4191747.6453525727</v>
      </c>
      <c r="E415" s="41"/>
      <c r="F415" s="40"/>
      <c r="G415" s="42">
        <f t="shared" si="12"/>
        <v>-4191747.6453525727</v>
      </c>
      <c r="H415" s="43" t="s">
        <v>403</v>
      </c>
      <c r="L415" s="16"/>
    </row>
    <row r="416" spans="1:12" s="43" customFormat="1" ht="25.5" x14ac:dyDescent="0.2">
      <c r="A416" s="30"/>
      <c r="B416" s="38" t="s">
        <v>544</v>
      </c>
      <c r="C416" s="39"/>
      <c r="D416" s="45">
        <v>-3319662.7470665253</v>
      </c>
      <c r="E416" s="41"/>
      <c r="F416" s="40"/>
      <c r="G416" s="42">
        <f t="shared" si="12"/>
        <v>-3319662.7470665253</v>
      </c>
      <c r="H416" s="43" t="s">
        <v>403</v>
      </c>
      <c r="L416" s="16"/>
    </row>
    <row r="417" spans="1:13" s="43" customFormat="1" ht="38.25" x14ac:dyDescent="0.2">
      <c r="A417" s="30"/>
      <c r="B417" s="38" t="s">
        <v>545</v>
      </c>
      <c r="C417" s="39"/>
      <c r="D417" s="45">
        <v>1887643.3095825445</v>
      </c>
      <c r="E417" s="41"/>
      <c r="F417" s="40"/>
      <c r="G417" s="42">
        <f t="shared" si="12"/>
        <v>1887643.3095825445</v>
      </c>
      <c r="H417" s="43" t="s">
        <v>403</v>
      </c>
      <c r="L417" s="16"/>
    </row>
    <row r="418" spans="1:13" s="43" customFormat="1" ht="25.5" x14ac:dyDescent="0.2">
      <c r="A418" s="30"/>
      <c r="B418" s="38" t="s">
        <v>546</v>
      </c>
      <c r="C418" s="39"/>
      <c r="D418" s="45">
        <v>187060.10978754857</v>
      </c>
      <c r="E418" s="41"/>
      <c r="F418" s="40"/>
      <c r="G418" s="42">
        <f t="shared" si="12"/>
        <v>187060.10978754857</v>
      </c>
      <c r="H418" s="43" t="s">
        <v>403</v>
      </c>
      <c r="L418" s="16"/>
    </row>
    <row r="419" spans="1:13" s="43" customFormat="1" ht="25.5" x14ac:dyDescent="0.2">
      <c r="A419" s="30"/>
      <c r="B419" s="38" t="s">
        <v>547</v>
      </c>
      <c r="C419" s="39"/>
      <c r="D419" s="45">
        <v>-901361.47971528792</v>
      </c>
      <c r="E419" s="41"/>
      <c r="F419" s="40"/>
      <c r="G419" s="42">
        <f t="shared" si="12"/>
        <v>-901361.47971528792</v>
      </c>
      <c r="H419" s="43" t="s">
        <v>403</v>
      </c>
      <c r="L419" s="16"/>
    </row>
    <row r="420" spans="1:13" s="43" customFormat="1" ht="25.5" x14ac:dyDescent="0.2">
      <c r="A420" s="30"/>
      <c r="B420" s="38" t="s">
        <v>548</v>
      </c>
      <c r="C420" s="39"/>
      <c r="D420" s="45">
        <v>374.93046405000018</v>
      </c>
      <c r="E420" s="41"/>
      <c r="F420" s="40"/>
      <c r="G420" s="42">
        <f t="shared" si="12"/>
        <v>374.93046405000018</v>
      </c>
      <c r="H420" s="43" t="s">
        <v>403</v>
      </c>
      <c r="L420" s="16"/>
    </row>
    <row r="421" spans="1:13" s="43" customFormat="1" ht="25.5" x14ac:dyDescent="0.2">
      <c r="A421" s="30"/>
      <c r="B421" s="38" t="s">
        <v>549</v>
      </c>
      <c r="C421" s="39"/>
      <c r="D421" s="45">
        <v>-669.90468816606221</v>
      </c>
      <c r="E421" s="41"/>
      <c r="F421" s="40"/>
      <c r="G421" s="42">
        <f t="shared" si="12"/>
        <v>-669.90468816606221</v>
      </c>
      <c r="H421" s="43" t="s">
        <v>403</v>
      </c>
      <c r="L421" s="16"/>
    </row>
    <row r="422" spans="1:13" s="43" customFormat="1" ht="38.25" x14ac:dyDescent="0.2">
      <c r="A422" s="30"/>
      <c r="B422" s="38" t="s">
        <v>550</v>
      </c>
      <c r="C422" s="39"/>
      <c r="D422" s="45">
        <v>-3924995.4898132002</v>
      </c>
      <c r="E422" s="41"/>
      <c r="F422" s="40"/>
      <c r="G422" s="42">
        <f t="shared" si="12"/>
        <v>-3924995.4898132002</v>
      </c>
      <c r="H422" s="43" t="s">
        <v>403</v>
      </c>
      <c r="L422" s="16"/>
    </row>
    <row r="423" spans="1:13" ht="12" thickBot="1" x14ac:dyDescent="0.25">
      <c r="A423" s="47"/>
      <c r="D423" s="48"/>
      <c r="E423" s="49"/>
      <c r="F423" s="50"/>
      <c r="G423" s="51"/>
      <c r="L423" s="2"/>
      <c r="M423" s="1"/>
    </row>
    <row r="424" spans="1:13" s="52" customFormat="1" ht="13.5" thickBot="1" x14ac:dyDescent="0.25">
      <c r="B424" s="13"/>
      <c r="C424" s="53"/>
      <c r="D424" s="54"/>
      <c r="E424" s="55"/>
      <c r="F424" s="56">
        <f>SUM(F19:F408)</f>
        <v>0</v>
      </c>
      <c r="G424" s="57"/>
      <c r="M424" s="58"/>
    </row>
    <row r="425" spans="1:13" s="52" customFormat="1" ht="13.5" thickBot="1" x14ac:dyDescent="0.25">
      <c r="B425" s="13"/>
      <c r="C425" s="53"/>
      <c r="D425" s="59"/>
      <c r="E425" s="55"/>
      <c r="F425" s="55"/>
      <c r="G425" s="60"/>
      <c r="M425" s="58"/>
    </row>
    <row r="426" spans="1:13" s="52" customFormat="1" ht="13.5" thickBot="1" x14ac:dyDescent="0.25">
      <c r="B426" s="13"/>
      <c r="C426" s="53"/>
      <c r="D426" s="59"/>
      <c r="E426" s="55"/>
      <c r="F426" s="245" t="str">
        <f>IF(ROUND(F424,-1) = 0,"Reclassification Equals to Zero.  O.K. to Proceed.","Reclassification has not been done correctly as the total does not add to zero")</f>
        <v>Reclassification Equals to Zero.  O.K. to Proceed.</v>
      </c>
      <c r="G426" s="246"/>
      <c r="H426" s="61"/>
      <c r="M426" s="58"/>
    </row>
    <row r="428" spans="1:13" ht="25.5" x14ac:dyDescent="0.2">
      <c r="B428" s="62" t="s">
        <v>404</v>
      </c>
      <c r="D428" s="63" t="s">
        <v>405</v>
      </c>
      <c r="E428" s="63" t="s">
        <v>10</v>
      </c>
    </row>
    <row r="429" spans="1:13" ht="12.75" x14ac:dyDescent="0.2">
      <c r="B429" s="64" t="str">
        <f>H19</f>
        <v>Rate Base</v>
      </c>
      <c r="C429" s="65"/>
      <c r="D429" s="66">
        <f t="shared" ref="D429:D437" si="14">SUMIF($H$19:$H$422, B429, $D$19:$D$422)</f>
        <v>14592741199.408363</v>
      </c>
      <c r="E429" s="66">
        <f t="shared" ref="E429:E437" si="15">SUMIF($H$19:$H$422, B429, $G$19:$G$422)</f>
        <v>14592741199.408363</v>
      </c>
    </row>
    <row r="430" spans="1:13" ht="12.75" x14ac:dyDescent="0.2">
      <c r="B430" s="53" t="str">
        <f>H43</f>
        <v>Contributions and Grants</v>
      </c>
      <c r="C430" s="53"/>
      <c r="D430" s="67">
        <f t="shared" si="14"/>
        <v>0</v>
      </c>
      <c r="E430" s="67">
        <f t="shared" si="15"/>
        <v>0</v>
      </c>
    </row>
    <row r="431" spans="1:13" ht="15" x14ac:dyDescent="0.2">
      <c r="B431" s="64" t="str">
        <f>H44</f>
        <v>Accum. Amortization of Electric Utility Plant</v>
      </c>
      <c r="C431" s="65"/>
      <c r="D431" s="66">
        <f t="shared" si="14"/>
        <v>0</v>
      </c>
      <c r="E431" s="66">
        <f t="shared" si="15"/>
        <v>0</v>
      </c>
      <c r="F431" s="68"/>
    </row>
    <row r="432" spans="1:13" ht="15" x14ac:dyDescent="0.2">
      <c r="B432" s="53" t="str">
        <f>H45</f>
        <v>Accumulated Amortization of Electric Utility Plant</v>
      </c>
      <c r="C432" s="53"/>
      <c r="D432" s="67">
        <f t="shared" si="14"/>
        <v>0</v>
      </c>
      <c r="E432" s="67">
        <f t="shared" si="15"/>
        <v>0</v>
      </c>
      <c r="F432" s="68"/>
    </row>
    <row r="433" spans="2:6" ht="15" x14ac:dyDescent="0.2">
      <c r="B433" s="64" t="str">
        <f>H46</f>
        <v>External Revenues</v>
      </c>
      <c r="C433" s="65"/>
      <c r="D433" s="66">
        <f t="shared" si="14"/>
        <v>-40137522.584132425</v>
      </c>
      <c r="E433" s="66">
        <f t="shared" si="15"/>
        <v>-40137522.584132425</v>
      </c>
      <c r="F433" s="68"/>
    </row>
    <row r="434" spans="2:6" ht="15" x14ac:dyDescent="0.2">
      <c r="B434" s="69" t="str">
        <f>H70</f>
        <v>Export Revenue Credit</v>
      </c>
      <c r="C434" s="70"/>
      <c r="D434" s="67">
        <f t="shared" si="14"/>
        <v>0</v>
      </c>
      <c r="E434" s="67">
        <f t="shared" si="15"/>
        <v>0</v>
      </c>
      <c r="F434" s="68"/>
    </row>
    <row r="435" spans="2:6" ht="15" x14ac:dyDescent="0.2">
      <c r="B435" s="64" t="str">
        <f>H94</f>
        <v>Meter Services Provider Revenue</v>
      </c>
      <c r="C435" s="65"/>
      <c r="D435" s="66">
        <f t="shared" si="14"/>
        <v>-31600.000000000004</v>
      </c>
      <c r="E435" s="66">
        <f t="shared" si="15"/>
        <v>-31600.000000000004</v>
      </c>
      <c r="F435" s="68"/>
    </row>
    <row r="436" spans="2:6" ht="15" x14ac:dyDescent="0.2">
      <c r="B436" s="53" t="str">
        <f>H97</f>
        <v>LVSG Credit</v>
      </c>
      <c r="C436" s="53"/>
      <c r="D436" s="67">
        <f t="shared" si="14"/>
        <v>16464707.519632306</v>
      </c>
      <c r="E436" s="67">
        <f t="shared" si="15"/>
        <v>16464707.519632306</v>
      </c>
      <c r="F436" s="68"/>
    </row>
    <row r="437" spans="2:6" ht="15" x14ac:dyDescent="0.2">
      <c r="B437" s="64" t="str">
        <f>H121</f>
        <v>OM&amp;A</v>
      </c>
      <c r="C437" s="65"/>
      <c r="D437" s="66">
        <f t="shared" si="14"/>
        <v>356779033.52271283</v>
      </c>
      <c r="E437" s="66">
        <f t="shared" si="15"/>
        <v>356779033.52271283</v>
      </c>
      <c r="F437" s="71"/>
    </row>
    <row r="438" spans="2:6" ht="15" x14ac:dyDescent="0.2">
      <c r="B438" s="69" t="str">
        <f>H145</f>
        <v>Other Taxes (Grants in Lieu)</v>
      </c>
      <c r="C438" s="70"/>
      <c r="D438" s="67">
        <f>SUMIF($H$19:$H$422, B438, $D$19:$D$422)+SUMIF($H$19:$H$422,"Property Taxes (was Grants in Lieu)", $D$19:$D$422)</f>
        <v>71360555.049326763</v>
      </c>
      <c r="E438" s="67">
        <f>SUMIF($H$19:$H$422, B438, $G$19:$G$422)+SUMIF($H$19:$H$422,"Property Taxes (was Grants in Lieu)", $G$19:$G$422)</f>
        <v>71360555.049326763</v>
      </c>
      <c r="F438" s="71"/>
    </row>
    <row r="439" spans="2:6" ht="15" x14ac:dyDescent="0.2">
      <c r="B439" s="64" t="str">
        <f>H169</f>
        <v>Depreciation on fixed assets</v>
      </c>
      <c r="C439" s="65"/>
      <c r="D439" s="66">
        <f t="shared" ref="D439:D449" si="16">SUMIF($H$19:$H$422, B439, $D$19:$D$422)</f>
        <v>481787181.82524687</v>
      </c>
      <c r="E439" s="66">
        <f t="shared" ref="E439:E449" si="17">SUMIF($H$19:$H$422, B439, $G$19:$G$422)</f>
        <v>481787181.82524687</v>
      </c>
      <c r="F439" s="71"/>
    </row>
    <row r="440" spans="2:6" ht="15" x14ac:dyDescent="0.2">
      <c r="B440" s="53" t="str">
        <f>H193</f>
        <v>Capitalized Depreciation</v>
      </c>
      <c r="C440" s="53"/>
      <c r="D440" s="67">
        <f t="shared" si="16"/>
        <v>-14787874.561129969</v>
      </c>
      <c r="E440" s="67">
        <f t="shared" si="17"/>
        <v>-14787874.561129969</v>
      </c>
      <c r="F440" s="71"/>
    </row>
    <row r="441" spans="2:6" ht="15" x14ac:dyDescent="0.2">
      <c r="B441" s="64" t="str">
        <f>H217</f>
        <v>Asset Removal Costs</v>
      </c>
      <c r="C441" s="65"/>
      <c r="D441" s="66">
        <f t="shared" si="16"/>
        <v>61223602.475521244</v>
      </c>
      <c r="E441" s="66">
        <f t="shared" si="17"/>
        <v>61223602.475521244</v>
      </c>
      <c r="F441" s="71"/>
    </row>
    <row r="442" spans="2:6" ht="15" x14ac:dyDescent="0.2">
      <c r="B442" s="69" t="str">
        <f>H241</f>
        <v>OPEB amortization</v>
      </c>
      <c r="C442" s="70"/>
      <c r="D442" s="67">
        <f t="shared" si="16"/>
        <v>0</v>
      </c>
      <c r="E442" s="67">
        <f t="shared" si="17"/>
        <v>0</v>
      </c>
      <c r="F442" s="71"/>
    </row>
    <row r="443" spans="2:6" ht="15" x14ac:dyDescent="0.2">
      <c r="B443" s="64" t="str">
        <f>H265</f>
        <v>Other amortization</v>
      </c>
      <c r="C443" s="65"/>
      <c r="D443" s="66">
        <f t="shared" si="16"/>
        <v>0</v>
      </c>
      <c r="E443" s="66">
        <f t="shared" si="17"/>
        <v>0</v>
      </c>
      <c r="F443" s="71"/>
    </row>
    <row r="444" spans="2:6" ht="15" x14ac:dyDescent="0.2">
      <c r="B444" s="72" t="str">
        <f>H289</f>
        <v>Return on Debt</v>
      </c>
      <c r="C444" s="53"/>
      <c r="D444" s="67">
        <f t="shared" si="16"/>
        <v>339527934.44934052</v>
      </c>
      <c r="E444" s="67">
        <f t="shared" si="17"/>
        <v>339527934.44934052</v>
      </c>
      <c r="F444" s="71"/>
    </row>
    <row r="445" spans="2:6" ht="15" x14ac:dyDescent="0.2">
      <c r="B445" s="64" t="str">
        <f>H313</f>
        <v>Return on Equity</v>
      </c>
      <c r="C445" s="65"/>
      <c r="D445" s="66">
        <f t="shared" si="16"/>
        <v>486813846.41226339</v>
      </c>
      <c r="E445" s="66">
        <f t="shared" si="17"/>
        <v>486813846.41226339</v>
      </c>
      <c r="F445" s="71"/>
    </row>
    <row r="446" spans="2:6" ht="15" x14ac:dyDescent="0.2">
      <c r="B446" s="72" t="str">
        <f>H337</f>
        <v>Income Tax</v>
      </c>
      <c r="C446" s="53"/>
      <c r="D446" s="67">
        <f t="shared" si="16"/>
        <v>40497558.205492973</v>
      </c>
      <c r="E446" s="67">
        <f t="shared" si="17"/>
        <v>40497558.205492973</v>
      </c>
      <c r="F446" s="71"/>
    </row>
    <row r="447" spans="2:6" ht="15" x14ac:dyDescent="0.2">
      <c r="B447" s="64" t="str">
        <f>H361</f>
        <v>Capital Tax</v>
      </c>
      <c r="C447" s="65"/>
      <c r="D447" s="66">
        <f t="shared" si="16"/>
        <v>0</v>
      </c>
      <c r="E447" s="66">
        <f t="shared" si="17"/>
        <v>0</v>
      </c>
      <c r="F447" s="68"/>
    </row>
    <row r="448" spans="2:6" ht="15" x14ac:dyDescent="0.2">
      <c r="B448" s="72" t="str">
        <f>H385</f>
        <v>AFUDC</v>
      </c>
      <c r="C448" s="53"/>
      <c r="D448" s="67">
        <f t="shared" si="16"/>
        <v>0</v>
      </c>
      <c r="E448" s="67">
        <f t="shared" si="17"/>
        <v>0</v>
      </c>
      <c r="F448" s="68"/>
    </row>
    <row r="449" spans="2:6" ht="15" x14ac:dyDescent="0.2">
      <c r="B449" s="64" t="s">
        <v>403</v>
      </c>
      <c r="C449" s="65"/>
      <c r="D449" s="66">
        <f t="shared" si="16"/>
        <v>915281.15359717607</v>
      </c>
      <c r="E449" s="66">
        <f t="shared" si="17"/>
        <v>915281.15359717607</v>
      </c>
      <c r="F449" s="68"/>
    </row>
    <row r="450" spans="2:6" ht="16.5" thickBot="1" x14ac:dyDescent="0.25">
      <c r="B450" s="73" t="s">
        <v>113</v>
      </c>
      <c r="C450" s="74"/>
      <c r="D450" s="75">
        <f>SUM(D429:D449)</f>
        <v>16393153902.876234</v>
      </c>
      <c r="E450" s="75">
        <f>SUM(E429:E449)</f>
        <v>16393153902.876234</v>
      </c>
      <c r="F450" s="68"/>
    </row>
    <row r="451" spans="2:6" ht="15.75" thickTop="1" x14ac:dyDescent="0.2">
      <c r="D451" s="68"/>
      <c r="E451" s="76"/>
      <c r="F451" s="68"/>
    </row>
    <row r="452" spans="2:6" ht="15" x14ac:dyDescent="0.2">
      <c r="F452" s="68"/>
    </row>
    <row r="453" spans="2:6" ht="15" x14ac:dyDescent="0.2">
      <c r="D453" s="68"/>
      <c r="E453" s="76"/>
      <c r="F453" s="68"/>
    </row>
    <row r="454" spans="2:6" ht="15" x14ac:dyDescent="0.2">
      <c r="D454" s="68"/>
      <c r="E454" s="76"/>
      <c r="F454" s="68"/>
    </row>
    <row r="455" spans="2:6" ht="15" x14ac:dyDescent="0.2">
      <c r="D455" s="68"/>
      <c r="E455" s="76"/>
      <c r="F455" s="68"/>
    </row>
    <row r="456" spans="2:6" ht="15" x14ac:dyDescent="0.2">
      <c r="D456" s="68"/>
      <c r="E456" s="76"/>
      <c r="F456" s="68"/>
    </row>
    <row r="457" spans="2:6" ht="15" x14ac:dyDescent="0.2">
      <c r="D457" s="68"/>
      <c r="E457" s="76"/>
      <c r="F457" s="68"/>
    </row>
    <row r="458" spans="2:6" ht="15" x14ac:dyDescent="0.2">
      <c r="D458" s="68"/>
      <c r="E458" s="76"/>
      <c r="F458" s="68"/>
    </row>
    <row r="459" spans="2:6" ht="15" x14ac:dyDescent="0.2">
      <c r="D459" s="68"/>
      <c r="E459" s="76"/>
      <c r="F459" s="68"/>
    </row>
    <row r="460" spans="2:6" ht="15" x14ac:dyDescent="0.2">
      <c r="D460" s="68"/>
      <c r="E460" s="76"/>
      <c r="F460" s="68"/>
    </row>
    <row r="461" spans="2:6" ht="15" x14ac:dyDescent="0.2">
      <c r="D461" s="68"/>
      <c r="E461" s="76"/>
      <c r="F461" s="68"/>
    </row>
    <row r="462" spans="2:6" ht="15" x14ac:dyDescent="0.2">
      <c r="D462" s="68"/>
      <c r="E462" s="76"/>
      <c r="F462" s="68"/>
    </row>
    <row r="463" spans="2:6" ht="15" x14ac:dyDescent="0.2">
      <c r="D463" s="68"/>
      <c r="E463" s="76"/>
      <c r="F463" s="68"/>
    </row>
    <row r="464" spans="2:6" ht="15" x14ac:dyDescent="0.2">
      <c r="D464" s="68"/>
      <c r="E464" s="76"/>
      <c r="F464" s="68"/>
    </row>
    <row r="465" spans="4:6" ht="15" x14ac:dyDescent="0.2">
      <c r="D465" s="68"/>
      <c r="E465" s="76"/>
      <c r="F465" s="68"/>
    </row>
    <row r="466" spans="4:6" ht="15" x14ac:dyDescent="0.2">
      <c r="D466" s="68"/>
      <c r="E466" s="76"/>
      <c r="F466" s="68"/>
    </row>
    <row r="467" spans="4:6" ht="15" x14ac:dyDescent="0.2">
      <c r="D467" s="68"/>
      <c r="E467" s="76"/>
      <c r="F467" s="68"/>
    </row>
    <row r="468" spans="4:6" ht="15" x14ac:dyDescent="0.2">
      <c r="D468" s="68"/>
      <c r="E468" s="76"/>
      <c r="F468" s="68"/>
    </row>
    <row r="469" spans="4:6" ht="15" x14ac:dyDescent="0.2">
      <c r="D469" s="68"/>
      <c r="E469" s="76"/>
      <c r="F469" s="68"/>
    </row>
    <row r="470" spans="4:6" ht="15" x14ac:dyDescent="0.2">
      <c r="D470" s="68"/>
      <c r="E470" s="76"/>
      <c r="F470" s="68"/>
    </row>
    <row r="471" spans="4:6" ht="15" x14ac:dyDescent="0.2">
      <c r="D471" s="68"/>
      <c r="E471" s="76"/>
      <c r="F471" s="68"/>
    </row>
    <row r="472" spans="4:6" ht="15" x14ac:dyDescent="0.2">
      <c r="D472" s="68"/>
      <c r="E472" s="76"/>
      <c r="F472" s="68"/>
    </row>
    <row r="473" spans="4:6" ht="15" x14ac:dyDescent="0.2">
      <c r="D473" s="68"/>
      <c r="E473" s="76"/>
      <c r="F473" s="68"/>
    </row>
    <row r="474" spans="4:6" ht="15" x14ac:dyDescent="0.2">
      <c r="D474" s="68"/>
      <c r="E474" s="76"/>
      <c r="F474" s="68"/>
    </row>
    <row r="475" spans="4:6" ht="15" x14ac:dyDescent="0.2">
      <c r="D475" s="68"/>
      <c r="E475" s="76"/>
      <c r="F475" s="68"/>
    </row>
    <row r="476" spans="4:6" ht="15" x14ac:dyDescent="0.2">
      <c r="D476" s="68"/>
      <c r="E476" s="76"/>
      <c r="F476" s="68"/>
    </row>
    <row r="477" spans="4:6" ht="15" x14ac:dyDescent="0.2">
      <c r="D477" s="68"/>
      <c r="E477" s="76"/>
      <c r="F477" s="68"/>
    </row>
    <row r="478" spans="4:6" ht="15" x14ac:dyDescent="0.2">
      <c r="D478" s="68"/>
      <c r="E478" s="76"/>
      <c r="F478" s="68"/>
    </row>
    <row r="479" spans="4:6" ht="15" x14ac:dyDescent="0.2">
      <c r="D479" s="68"/>
      <c r="E479" s="76"/>
      <c r="F479" s="68"/>
    </row>
    <row r="480" spans="4:6" ht="15" x14ac:dyDescent="0.2">
      <c r="D480" s="68"/>
      <c r="E480" s="76"/>
      <c r="F480" s="68"/>
    </row>
    <row r="481" spans="4:6" ht="15" x14ac:dyDescent="0.2">
      <c r="D481" s="68"/>
      <c r="E481" s="76"/>
      <c r="F481" s="68"/>
    </row>
    <row r="482" spans="4:6" ht="15" x14ac:dyDescent="0.2">
      <c r="D482" s="68"/>
      <c r="E482" s="76"/>
      <c r="F482" s="68"/>
    </row>
    <row r="483" spans="4:6" ht="15" x14ac:dyDescent="0.2">
      <c r="D483" s="68"/>
      <c r="E483" s="76"/>
      <c r="F483" s="68"/>
    </row>
    <row r="484" spans="4:6" ht="15" x14ac:dyDescent="0.2">
      <c r="D484" s="68"/>
      <c r="E484" s="76"/>
      <c r="F484" s="68"/>
    </row>
    <row r="485" spans="4:6" ht="15" x14ac:dyDescent="0.2">
      <c r="D485" s="68"/>
      <c r="E485" s="76"/>
      <c r="F485" s="68"/>
    </row>
    <row r="486" spans="4:6" ht="15" x14ac:dyDescent="0.2">
      <c r="D486" s="68"/>
      <c r="E486" s="76"/>
      <c r="F486" s="68"/>
    </row>
    <row r="487" spans="4:6" ht="15" x14ac:dyDescent="0.2">
      <c r="D487" s="68"/>
      <c r="E487" s="76"/>
      <c r="F487" s="68"/>
    </row>
    <row r="488" spans="4:6" ht="15" x14ac:dyDescent="0.2">
      <c r="D488" s="68"/>
      <c r="E488" s="76"/>
      <c r="F488" s="68"/>
    </row>
    <row r="489" spans="4:6" ht="15" x14ac:dyDescent="0.2">
      <c r="D489" s="68"/>
      <c r="E489" s="76"/>
      <c r="F489" s="68"/>
    </row>
    <row r="490" spans="4:6" ht="15" x14ac:dyDescent="0.2">
      <c r="D490" s="68"/>
      <c r="E490" s="76"/>
      <c r="F490" s="68"/>
    </row>
    <row r="491" spans="4:6" ht="15" x14ac:dyDescent="0.2">
      <c r="D491" s="68"/>
      <c r="E491" s="76"/>
      <c r="F491" s="68"/>
    </row>
    <row r="492" spans="4:6" ht="15" x14ac:dyDescent="0.2">
      <c r="D492" s="68"/>
      <c r="E492" s="76"/>
      <c r="F492" s="68"/>
    </row>
    <row r="493" spans="4:6" ht="15" x14ac:dyDescent="0.2">
      <c r="D493" s="68"/>
      <c r="E493" s="76"/>
      <c r="F493" s="68"/>
    </row>
    <row r="494" spans="4:6" ht="15" x14ac:dyDescent="0.2">
      <c r="D494" s="68"/>
      <c r="E494" s="76"/>
      <c r="F494" s="68"/>
    </row>
    <row r="495" spans="4:6" ht="15" x14ac:dyDescent="0.2">
      <c r="D495" s="68"/>
      <c r="E495" s="76"/>
      <c r="F495" s="68"/>
    </row>
    <row r="496" spans="4:6" ht="15" x14ac:dyDescent="0.2">
      <c r="D496" s="68"/>
      <c r="E496" s="76"/>
      <c r="F496" s="68"/>
    </row>
    <row r="497" spans="4:6" ht="15" x14ac:dyDescent="0.2">
      <c r="D497" s="68"/>
      <c r="E497" s="76"/>
      <c r="F497" s="68"/>
    </row>
    <row r="498" spans="4:6" ht="15" x14ac:dyDescent="0.2">
      <c r="D498" s="68"/>
      <c r="E498" s="76"/>
      <c r="F498" s="68"/>
    </row>
    <row r="499" spans="4:6" ht="15" x14ac:dyDescent="0.2">
      <c r="D499" s="68"/>
      <c r="E499" s="76"/>
      <c r="F499" s="68"/>
    </row>
    <row r="500" spans="4:6" ht="15" x14ac:dyDescent="0.2">
      <c r="D500" s="68"/>
      <c r="E500" s="76"/>
      <c r="F500" s="68"/>
    </row>
    <row r="501" spans="4:6" ht="15" x14ac:dyDescent="0.2">
      <c r="D501" s="68"/>
      <c r="E501" s="76"/>
      <c r="F501" s="68"/>
    </row>
    <row r="502" spans="4:6" ht="15" x14ac:dyDescent="0.2">
      <c r="D502" s="68"/>
      <c r="E502" s="76"/>
      <c r="F502" s="68"/>
    </row>
    <row r="503" spans="4:6" ht="15" x14ac:dyDescent="0.2">
      <c r="D503" s="68"/>
      <c r="E503" s="76"/>
      <c r="F503" s="68"/>
    </row>
    <row r="504" spans="4:6" ht="15" x14ac:dyDescent="0.2">
      <c r="D504" s="68"/>
      <c r="E504" s="76"/>
      <c r="F504" s="68"/>
    </row>
    <row r="505" spans="4:6" ht="15" x14ac:dyDescent="0.2">
      <c r="D505" s="68"/>
      <c r="E505" s="76"/>
      <c r="F505" s="68"/>
    </row>
    <row r="506" spans="4:6" ht="15" x14ac:dyDescent="0.2">
      <c r="D506" s="68"/>
      <c r="E506" s="76"/>
      <c r="F506" s="68"/>
    </row>
    <row r="507" spans="4:6" ht="15" x14ac:dyDescent="0.2">
      <c r="D507" s="68"/>
      <c r="E507" s="76"/>
      <c r="F507" s="68"/>
    </row>
    <row r="508" spans="4:6" ht="15" x14ac:dyDescent="0.2">
      <c r="D508" s="68"/>
      <c r="E508" s="76"/>
      <c r="F508" s="68"/>
    </row>
    <row r="509" spans="4:6" ht="15" x14ac:dyDescent="0.2">
      <c r="D509" s="68"/>
      <c r="E509" s="76"/>
      <c r="F509" s="68"/>
    </row>
    <row r="510" spans="4:6" ht="15" x14ac:dyDescent="0.2">
      <c r="D510" s="68"/>
      <c r="E510" s="76"/>
      <c r="F510" s="68"/>
    </row>
    <row r="511" spans="4:6" ht="15" x14ac:dyDescent="0.2">
      <c r="D511" s="68"/>
      <c r="E511" s="76"/>
      <c r="F511" s="68"/>
    </row>
    <row r="512" spans="4:6" ht="15" x14ac:dyDescent="0.2">
      <c r="D512" s="68"/>
      <c r="E512" s="76"/>
      <c r="F512" s="68"/>
    </row>
    <row r="513" spans="4:6" ht="15" x14ac:dyDescent="0.2">
      <c r="D513" s="68"/>
      <c r="E513" s="76"/>
      <c r="F513" s="68"/>
    </row>
    <row r="514" spans="4:6" ht="15" x14ac:dyDescent="0.2">
      <c r="D514" s="68"/>
      <c r="E514" s="76"/>
      <c r="F514" s="68"/>
    </row>
    <row r="515" spans="4:6" ht="15" x14ac:dyDescent="0.2">
      <c r="D515" s="68"/>
      <c r="E515" s="76"/>
      <c r="F515" s="68"/>
    </row>
    <row r="516" spans="4:6" ht="15" x14ac:dyDescent="0.2">
      <c r="D516" s="68"/>
      <c r="E516" s="76"/>
      <c r="F516" s="68"/>
    </row>
    <row r="517" spans="4:6" ht="15" x14ac:dyDescent="0.2">
      <c r="D517" s="68"/>
      <c r="E517" s="76"/>
      <c r="F517" s="68"/>
    </row>
    <row r="518" spans="4:6" ht="15" x14ac:dyDescent="0.2">
      <c r="D518" s="68"/>
      <c r="E518" s="76"/>
      <c r="F518" s="68"/>
    </row>
    <row r="519" spans="4:6" ht="15" x14ac:dyDescent="0.2">
      <c r="D519" s="68"/>
      <c r="E519" s="76"/>
      <c r="F519" s="68"/>
    </row>
    <row r="520" spans="4:6" ht="15" x14ac:dyDescent="0.2">
      <c r="D520" s="68"/>
      <c r="E520" s="76"/>
      <c r="F520" s="68"/>
    </row>
    <row r="521" spans="4:6" ht="15" x14ac:dyDescent="0.2">
      <c r="D521" s="68"/>
      <c r="E521" s="76"/>
      <c r="F521" s="68"/>
    </row>
    <row r="522" spans="4:6" ht="15" x14ac:dyDescent="0.2">
      <c r="D522" s="68"/>
      <c r="E522" s="76"/>
      <c r="F522" s="68"/>
    </row>
    <row r="523" spans="4:6" ht="15" x14ac:dyDescent="0.2">
      <c r="D523" s="68"/>
      <c r="E523" s="76"/>
      <c r="F523" s="68"/>
    </row>
    <row r="524" spans="4:6" ht="15" x14ac:dyDescent="0.2">
      <c r="D524" s="68"/>
      <c r="E524" s="76"/>
      <c r="F524" s="68"/>
    </row>
    <row r="525" spans="4:6" ht="15" x14ac:dyDescent="0.2">
      <c r="D525" s="68"/>
      <c r="E525" s="76"/>
      <c r="F525" s="68"/>
    </row>
    <row r="526" spans="4:6" ht="15" x14ac:dyDescent="0.2">
      <c r="D526" s="68"/>
      <c r="E526" s="76"/>
      <c r="F526" s="68"/>
    </row>
    <row r="527" spans="4:6" ht="15" x14ac:dyDescent="0.2">
      <c r="D527" s="68"/>
      <c r="E527" s="76"/>
      <c r="F527" s="68"/>
    </row>
    <row r="528" spans="4:6" ht="15" x14ac:dyDescent="0.2">
      <c r="D528" s="68"/>
      <c r="E528" s="76"/>
      <c r="F528" s="68"/>
    </row>
    <row r="529" spans="4:6" ht="15" x14ac:dyDescent="0.2">
      <c r="D529" s="68"/>
      <c r="E529" s="76"/>
      <c r="F529" s="68"/>
    </row>
    <row r="530" spans="4:6" ht="15" x14ac:dyDescent="0.2">
      <c r="D530" s="68"/>
      <c r="E530" s="76"/>
      <c r="F530" s="68"/>
    </row>
    <row r="531" spans="4:6" ht="15" x14ac:dyDescent="0.2">
      <c r="D531" s="68"/>
      <c r="E531" s="76"/>
      <c r="F531" s="68"/>
    </row>
    <row r="532" spans="4:6" ht="15" x14ac:dyDescent="0.2">
      <c r="D532" s="68"/>
      <c r="E532" s="76"/>
      <c r="F532" s="68"/>
    </row>
    <row r="533" spans="4:6" ht="15" x14ac:dyDescent="0.2">
      <c r="D533" s="68"/>
      <c r="E533" s="76"/>
      <c r="F533" s="68"/>
    </row>
    <row r="534" spans="4:6" ht="15" x14ac:dyDescent="0.2">
      <c r="D534" s="68"/>
      <c r="E534" s="76"/>
      <c r="F534" s="68"/>
    </row>
    <row r="535" spans="4:6" ht="15" x14ac:dyDescent="0.2">
      <c r="D535" s="68"/>
      <c r="E535" s="76"/>
      <c r="F535" s="68"/>
    </row>
    <row r="536" spans="4:6" ht="15" x14ac:dyDescent="0.2">
      <c r="D536" s="68"/>
      <c r="E536" s="76"/>
      <c r="F536" s="68"/>
    </row>
    <row r="537" spans="4:6" ht="15" x14ac:dyDescent="0.2">
      <c r="D537" s="68"/>
      <c r="E537" s="76"/>
      <c r="F537" s="68"/>
    </row>
    <row r="538" spans="4:6" ht="15" x14ac:dyDescent="0.2">
      <c r="D538" s="68"/>
      <c r="E538" s="76"/>
      <c r="F538" s="68"/>
    </row>
    <row r="539" spans="4:6" ht="15" x14ac:dyDescent="0.2">
      <c r="D539" s="68"/>
      <c r="E539" s="76"/>
      <c r="F539" s="68"/>
    </row>
    <row r="540" spans="4:6" ht="15" x14ac:dyDescent="0.2">
      <c r="D540" s="68"/>
      <c r="E540" s="76"/>
      <c r="F540" s="68"/>
    </row>
    <row r="541" spans="4:6" ht="15" x14ac:dyDescent="0.2">
      <c r="D541" s="68"/>
      <c r="E541" s="76"/>
      <c r="F541" s="68"/>
    </row>
    <row r="542" spans="4:6" ht="15" x14ac:dyDescent="0.2">
      <c r="D542" s="68"/>
      <c r="E542" s="76"/>
      <c r="F542" s="68"/>
    </row>
    <row r="543" spans="4:6" ht="15" x14ac:dyDescent="0.2">
      <c r="D543" s="68"/>
      <c r="E543" s="76"/>
      <c r="F543" s="68"/>
    </row>
    <row r="544" spans="4:6" ht="15" x14ac:dyDescent="0.2">
      <c r="D544" s="68"/>
      <c r="E544" s="76"/>
      <c r="F544" s="68"/>
    </row>
    <row r="545" spans="4:6" ht="15" x14ac:dyDescent="0.2">
      <c r="D545" s="68"/>
      <c r="E545" s="76"/>
      <c r="F545" s="68"/>
    </row>
    <row r="546" spans="4:6" ht="15" x14ac:dyDescent="0.2">
      <c r="D546" s="68"/>
      <c r="E546" s="76"/>
      <c r="F546" s="68"/>
    </row>
    <row r="547" spans="4:6" ht="15" x14ac:dyDescent="0.2">
      <c r="D547" s="68"/>
      <c r="E547" s="76"/>
      <c r="F547" s="68"/>
    </row>
    <row r="548" spans="4:6" ht="15" x14ac:dyDescent="0.2">
      <c r="D548" s="68"/>
      <c r="E548" s="76"/>
      <c r="F548" s="68"/>
    </row>
    <row r="549" spans="4:6" ht="15" x14ac:dyDescent="0.2">
      <c r="D549" s="68"/>
      <c r="E549" s="76"/>
      <c r="F549" s="68"/>
    </row>
    <row r="550" spans="4:6" ht="15" x14ac:dyDescent="0.2">
      <c r="D550" s="68"/>
      <c r="E550" s="76"/>
      <c r="F550" s="68"/>
    </row>
    <row r="551" spans="4:6" ht="15" x14ac:dyDescent="0.2">
      <c r="D551" s="68"/>
      <c r="E551" s="76"/>
      <c r="F551" s="68"/>
    </row>
    <row r="552" spans="4:6" ht="15" x14ac:dyDescent="0.2">
      <c r="D552" s="68"/>
      <c r="E552" s="76"/>
      <c r="F552" s="68"/>
    </row>
    <row r="553" spans="4:6" ht="15" x14ac:dyDescent="0.2">
      <c r="D553" s="68"/>
      <c r="E553" s="76"/>
      <c r="F553" s="68"/>
    </row>
    <row r="554" spans="4:6" ht="15" x14ac:dyDescent="0.2">
      <c r="D554" s="68"/>
      <c r="E554" s="76"/>
      <c r="F554" s="68"/>
    </row>
    <row r="555" spans="4:6" ht="15" x14ac:dyDescent="0.2">
      <c r="D555" s="68"/>
      <c r="E555" s="76"/>
      <c r="F555" s="68"/>
    </row>
    <row r="556" spans="4:6" ht="15" x14ac:dyDescent="0.2">
      <c r="D556" s="68"/>
      <c r="E556" s="76"/>
      <c r="F556" s="68"/>
    </row>
    <row r="557" spans="4:6" ht="15" x14ac:dyDescent="0.2">
      <c r="D557" s="68"/>
      <c r="E557" s="76"/>
      <c r="F557" s="68"/>
    </row>
    <row r="558" spans="4:6" ht="15" x14ac:dyDescent="0.2">
      <c r="D558" s="68"/>
      <c r="E558" s="76"/>
      <c r="F558" s="68"/>
    </row>
    <row r="559" spans="4:6" ht="15" x14ac:dyDescent="0.2">
      <c r="D559" s="68"/>
      <c r="E559" s="76"/>
      <c r="F559" s="68"/>
    </row>
    <row r="560" spans="4:6" ht="15" x14ac:dyDescent="0.2">
      <c r="D560" s="68"/>
      <c r="E560" s="76"/>
      <c r="F560" s="68"/>
    </row>
    <row r="561" spans="4:6" ht="15" x14ac:dyDescent="0.2">
      <c r="D561" s="68"/>
      <c r="E561" s="76"/>
      <c r="F561" s="68"/>
    </row>
    <row r="562" spans="4:6" ht="15" x14ac:dyDescent="0.2">
      <c r="D562" s="68"/>
      <c r="E562" s="76"/>
      <c r="F562" s="68"/>
    </row>
    <row r="563" spans="4:6" ht="15" x14ac:dyDescent="0.2">
      <c r="D563" s="68"/>
      <c r="E563" s="76"/>
      <c r="F563" s="68"/>
    </row>
    <row r="564" spans="4:6" ht="15" x14ac:dyDescent="0.2">
      <c r="D564" s="68"/>
      <c r="E564" s="76"/>
      <c r="F564" s="68"/>
    </row>
    <row r="565" spans="4:6" ht="15" x14ac:dyDescent="0.2">
      <c r="D565" s="68"/>
      <c r="E565" s="76"/>
      <c r="F565" s="68"/>
    </row>
    <row r="566" spans="4:6" ht="15" x14ac:dyDescent="0.2">
      <c r="D566" s="68"/>
      <c r="E566" s="76"/>
      <c r="F566" s="68"/>
    </row>
    <row r="567" spans="4:6" ht="15" x14ac:dyDescent="0.2">
      <c r="D567" s="68"/>
      <c r="E567" s="76"/>
      <c r="F567" s="68"/>
    </row>
    <row r="568" spans="4:6" ht="15" x14ac:dyDescent="0.2">
      <c r="D568" s="68"/>
      <c r="E568" s="76"/>
      <c r="F568" s="68"/>
    </row>
    <row r="569" spans="4:6" ht="15" x14ac:dyDescent="0.2">
      <c r="D569" s="68"/>
      <c r="E569" s="76"/>
      <c r="F569" s="68"/>
    </row>
    <row r="570" spans="4:6" ht="15" x14ac:dyDescent="0.2">
      <c r="D570" s="68"/>
      <c r="E570" s="76"/>
      <c r="F570" s="68"/>
    </row>
    <row r="571" spans="4:6" ht="15" x14ac:dyDescent="0.2">
      <c r="D571" s="68"/>
      <c r="E571" s="76"/>
      <c r="F571" s="68"/>
    </row>
    <row r="572" spans="4:6" ht="15" x14ac:dyDescent="0.2">
      <c r="D572" s="68"/>
      <c r="E572" s="76"/>
      <c r="F572" s="68"/>
    </row>
    <row r="573" spans="4:6" ht="15" x14ac:dyDescent="0.2">
      <c r="D573" s="68"/>
      <c r="E573" s="76"/>
      <c r="F573" s="68"/>
    </row>
    <row r="574" spans="4:6" ht="15" x14ac:dyDescent="0.2">
      <c r="D574" s="68"/>
      <c r="E574" s="76"/>
      <c r="F574" s="68"/>
    </row>
    <row r="575" spans="4:6" ht="15" x14ac:dyDescent="0.2">
      <c r="D575" s="68"/>
      <c r="E575" s="76"/>
      <c r="F575" s="68"/>
    </row>
    <row r="576" spans="4:6" ht="15" x14ac:dyDescent="0.2">
      <c r="D576" s="68"/>
      <c r="E576" s="76"/>
      <c r="F576" s="68"/>
    </row>
    <row r="577" spans="4:6" ht="15" x14ac:dyDescent="0.2">
      <c r="D577" s="68"/>
      <c r="E577" s="76"/>
      <c r="F577" s="68"/>
    </row>
    <row r="578" spans="4:6" ht="15" x14ac:dyDescent="0.2">
      <c r="D578" s="68"/>
      <c r="E578" s="76"/>
      <c r="F578" s="68"/>
    </row>
    <row r="579" spans="4:6" ht="15" x14ac:dyDescent="0.2">
      <c r="D579" s="68"/>
      <c r="E579" s="76"/>
      <c r="F579" s="68"/>
    </row>
    <row r="580" spans="4:6" ht="15" x14ac:dyDescent="0.2">
      <c r="D580" s="68"/>
      <c r="E580" s="76"/>
      <c r="F580" s="68"/>
    </row>
    <row r="581" spans="4:6" ht="15" x14ac:dyDescent="0.2">
      <c r="D581" s="68"/>
      <c r="E581" s="76"/>
      <c r="F581" s="68"/>
    </row>
    <row r="582" spans="4:6" ht="15" x14ac:dyDescent="0.2">
      <c r="D582" s="68"/>
      <c r="E582" s="76"/>
      <c r="F582" s="68"/>
    </row>
    <row r="583" spans="4:6" ht="15" x14ac:dyDescent="0.2">
      <c r="D583" s="68"/>
      <c r="E583" s="76"/>
      <c r="F583" s="68"/>
    </row>
    <row r="584" spans="4:6" ht="15" x14ac:dyDescent="0.2">
      <c r="D584" s="68"/>
      <c r="E584" s="76"/>
      <c r="F584" s="68"/>
    </row>
    <row r="585" spans="4:6" ht="15" x14ac:dyDescent="0.2">
      <c r="D585" s="68"/>
      <c r="E585" s="76"/>
      <c r="F585" s="68"/>
    </row>
    <row r="586" spans="4:6" ht="15" x14ac:dyDescent="0.2">
      <c r="D586" s="68"/>
      <c r="E586" s="76"/>
      <c r="F586" s="68"/>
    </row>
    <row r="587" spans="4:6" ht="15" x14ac:dyDescent="0.2">
      <c r="D587" s="68"/>
      <c r="E587" s="76"/>
      <c r="F587" s="68"/>
    </row>
  </sheetData>
  <mergeCells count="13">
    <mergeCell ref="A1:F1"/>
    <mergeCell ref="B2:F2"/>
    <mergeCell ref="B3:F3"/>
    <mergeCell ref="B8:F8"/>
    <mergeCell ref="D12:E12"/>
    <mergeCell ref="F426:G426"/>
    <mergeCell ref="H13:I13"/>
    <mergeCell ref="D14:E14"/>
    <mergeCell ref="H14:I14"/>
    <mergeCell ref="D15:E15"/>
    <mergeCell ref="D16:E16"/>
    <mergeCell ref="H16:I16"/>
    <mergeCell ref="D13:E13"/>
  </mergeCells>
  <pageMargins left="0.75" right="0.75" top="1" bottom="1" header="0.5" footer="0.5"/>
  <pageSetup scale="63" orientation="portrait" r:id="rId1"/>
  <headerFooter alignWithMargins="0"/>
  <colBreaks count="1" manualBreakCount="1">
    <brk id="7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5162E-91C7-461A-A38E-9C200149E2E6}">
  <sheetPr codeName="Sheet11">
    <tabColor theme="5" tint="0.59999389629810485"/>
    <pageSetUpPr fitToPage="1"/>
  </sheetPr>
  <dimension ref="A1:AA76"/>
  <sheetViews>
    <sheetView topLeftCell="A38" workbookViewId="0">
      <selection activeCell="Z82" sqref="Z82"/>
    </sheetView>
  </sheetViews>
  <sheetFormatPr defaultColWidth="8.42578125" defaultRowHeight="11.25" x14ac:dyDescent="0.2"/>
  <cols>
    <col min="1" max="1" width="23.7109375" style="84" customWidth="1"/>
    <col min="2" max="2" width="12.5703125" style="84" customWidth="1"/>
    <col min="3" max="5" width="15.7109375" style="82" customWidth="1"/>
    <col min="6" max="23" width="15.7109375" style="82" hidden="1" customWidth="1"/>
    <col min="24" max="16384" width="8.42578125" style="82"/>
  </cols>
  <sheetData>
    <row r="1" spans="1:15" s="1" customFormat="1" ht="45" customHeight="1" x14ac:dyDescent="0.2">
      <c r="A1" s="253"/>
      <c r="B1" s="253"/>
      <c r="C1" s="253"/>
      <c r="D1" s="253"/>
      <c r="E1" s="253"/>
      <c r="F1" s="253"/>
    </row>
    <row r="2" spans="1:15" s="1" customFormat="1" ht="45" customHeight="1" x14ac:dyDescent="0.3">
      <c r="A2" s="265"/>
      <c r="B2" s="265"/>
      <c r="C2" s="265"/>
      <c r="D2" s="265"/>
      <c r="E2" s="265"/>
    </row>
    <row r="3" spans="1:15" s="1" customFormat="1" ht="62.25" customHeight="1" x14ac:dyDescent="0.25">
      <c r="A3" s="266"/>
      <c r="B3" s="266"/>
      <c r="C3" s="266"/>
      <c r="D3" s="266"/>
      <c r="E3" s="266"/>
      <c r="G3" s="77"/>
    </row>
    <row r="4" spans="1:15" s="1" customFormat="1" ht="23.25" customHeight="1" x14ac:dyDescent="0.25">
      <c r="A4" s="267" t="s">
        <v>474</v>
      </c>
      <c r="B4" s="267"/>
      <c r="C4" s="267"/>
      <c r="D4" s="267"/>
      <c r="E4" s="267"/>
    </row>
    <row r="5" spans="1:15" s="1" customFormat="1" ht="21" customHeight="1" x14ac:dyDescent="0.3">
      <c r="A5" s="78" t="s">
        <v>523</v>
      </c>
      <c r="B5" s="79"/>
      <c r="C5" s="79"/>
      <c r="D5" s="6"/>
      <c r="E5" s="80"/>
    </row>
    <row r="6" spans="1:15" s="1" customFormat="1" ht="6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2.75" x14ac:dyDescent="0.2">
      <c r="A7" s="52"/>
      <c r="B7" s="81"/>
      <c r="C7" s="81"/>
      <c r="D7" s="81"/>
      <c r="E7" s="81"/>
      <c r="F7" s="81"/>
      <c r="G7" s="81"/>
    </row>
    <row r="8" spans="1:15" x14ac:dyDescent="0.2">
      <c r="A8" s="83"/>
    </row>
    <row r="10" spans="1:15" x14ac:dyDescent="0.2">
      <c r="A10" s="83"/>
    </row>
    <row r="12" spans="1:15" ht="3" customHeight="1" x14ac:dyDescent="0.2">
      <c r="A12" s="85"/>
    </row>
    <row r="13" spans="1:15" ht="1.5" customHeight="1" x14ac:dyDescent="0.2"/>
    <row r="14" spans="1:15" ht="12.75" x14ac:dyDescent="0.2">
      <c r="A14" s="268" t="s">
        <v>406</v>
      </c>
      <c r="B14" s="268"/>
      <c r="C14" s="86"/>
    </row>
    <row r="15" spans="1:15" ht="15" customHeight="1" x14ac:dyDescent="0.2">
      <c r="A15" s="268" t="s">
        <v>407</v>
      </c>
      <c r="B15" s="268"/>
      <c r="C15" s="87"/>
      <c r="I15" s="88"/>
      <c r="J15" s="88"/>
      <c r="K15" s="88"/>
    </row>
    <row r="16" spans="1:15" ht="12.6" customHeight="1" x14ac:dyDescent="0.2">
      <c r="A16" s="89"/>
      <c r="C16" s="90"/>
    </row>
    <row r="17" spans="1:23" ht="12.75" x14ac:dyDescent="0.2">
      <c r="A17" s="263" t="s">
        <v>408</v>
      </c>
      <c r="B17" s="263"/>
      <c r="C17" s="91" t="s">
        <v>409</v>
      </c>
    </row>
    <row r="18" spans="1:23" ht="12.75" x14ac:dyDescent="0.2">
      <c r="A18" s="263" t="s">
        <v>410</v>
      </c>
      <c r="B18" s="263"/>
      <c r="C18" s="91" t="s">
        <v>411</v>
      </c>
    </row>
    <row r="19" spans="1:23" ht="12.75" x14ac:dyDescent="0.2">
      <c r="A19" s="263" t="s">
        <v>412</v>
      </c>
      <c r="B19" s="263"/>
      <c r="C19" s="91" t="s">
        <v>413</v>
      </c>
    </row>
    <row r="20" spans="1:23" ht="12.75" x14ac:dyDescent="0.2">
      <c r="A20" s="263" t="s">
        <v>414</v>
      </c>
      <c r="B20" s="263"/>
      <c r="C20" s="91" t="s">
        <v>415</v>
      </c>
    </row>
    <row r="21" spans="1:23" ht="11.65" customHeight="1" x14ac:dyDescent="0.2">
      <c r="A21" s="89"/>
      <c r="C21" s="90"/>
    </row>
    <row r="22" spans="1:23" ht="12.75" hidden="1" x14ac:dyDescent="0.2">
      <c r="A22" s="92" t="s">
        <v>416</v>
      </c>
      <c r="C22" s="93" t="s">
        <v>417</v>
      </c>
    </row>
    <row r="23" spans="1:23" ht="12.75" hidden="1" x14ac:dyDescent="0.2">
      <c r="A23" s="92" t="s">
        <v>418</v>
      </c>
      <c r="C23" s="93" t="s">
        <v>419</v>
      </c>
    </row>
    <row r="24" spans="1:23" ht="12.75" x14ac:dyDescent="0.2">
      <c r="A24" s="264" t="s">
        <v>420</v>
      </c>
      <c r="B24" s="264"/>
      <c r="C24" s="94" t="s">
        <v>409</v>
      </c>
    </row>
    <row r="25" spans="1:23" ht="12.75" x14ac:dyDescent="0.2">
      <c r="A25" s="259" t="s">
        <v>421</v>
      </c>
      <c r="B25" s="259"/>
      <c r="C25" s="95" t="s">
        <v>422</v>
      </c>
    </row>
    <row r="26" spans="1:23" ht="12.75" x14ac:dyDescent="0.2">
      <c r="A26" s="259" t="s">
        <v>416</v>
      </c>
      <c r="B26" s="259"/>
      <c r="C26" s="95" t="s">
        <v>417</v>
      </c>
    </row>
    <row r="27" spans="1:23" ht="12.75" x14ac:dyDescent="0.2">
      <c r="A27" s="259" t="s">
        <v>418</v>
      </c>
      <c r="B27" s="259"/>
      <c r="C27" s="95" t="s">
        <v>419</v>
      </c>
    </row>
    <row r="28" spans="1:23" x14ac:dyDescent="0.2">
      <c r="A28" s="82"/>
      <c r="B28" s="82"/>
    </row>
    <row r="29" spans="1:23" ht="12" thickBot="1" x14ac:dyDescent="0.25"/>
    <row r="30" spans="1:23" ht="19.5" customHeight="1" thickBot="1" x14ac:dyDescent="0.25">
      <c r="D30" s="96">
        <v>1</v>
      </c>
      <c r="E30" s="98">
        <v>2</v>
      </c>
      <c r="F30" s="232">
        <v>3</v>
      </c>
      <c r="G30" s="97">
        <v>4</v>
      </c>
      <c r="H30" s="97">
        <v>5</v>
      </c>
      <c r="I30" s="97">
        <v>6</v>
      </c>
      <c r="J30" s="97">
        <v>7</v>
      </c>
      <c r="K30" s="97">
        <v>8</v>
      </c>
      <c r="L30" s="97">
        <v>9</v>
      </c>
      <c r="M30" s="97">
        <v>10</v>
      </c>
      <c r="N30" s="97">
        <v>11</v>
      </c>
      <c r="O30" s="97">
        <v>12</v>
      </c>
      <c r="P30" s="97">
        <v>13</v>
      </c>
      <c r="Q30" s="97">
        <v>14</v>
      </c>
      <c r="R30" s="97">
        <v>15</v>
      </c>
      <c r="S30" s="97">
        <v>16</v>
      </c>
      <c r="T30" s="97">
        <v>17</v>
      </c>
      <c r="U30" s="97">
        <v>18</v>
      </c>
      <c r="V30" s="97">
        <v>19</v>
      </c>
      <c r="W30" s="98">
        <v>20</v>
      </c>
    </row>
    <row r="31" spans="1:23" ht="16.5" thickBot="1" x14ac:dyDescent="0.3">
      <c r="A31" s="260" t="s">
        <v>423</v>
      </c>
      <c r="B31" s="260"/>
      <c r="C31" s="229" t="s">
        <v>113</v>
      </c>
      <c r="D31" s="234" t="s">
        <v>524</v>
      </c>
      <c r="E31" s="101" t="s">
        <v>509</v>
      </c>
      <c r="F31" s="99" t="s">
        <v>525</v>
      </c>
      <c r="G31" s="100" t="s">
        <v>526</v>
      </c>
      <c r="H31" s="100" t="s">
        <v>527</v>
      </c>
      <c r="I31" s="100" t="s">
        <v>528</v>
      </c>
      <c r="J31" s="100" t="s">
        <v>529</v>
      </c>
      <c r="K31" s="100" t="s">
        <v>530</v>
      </c>
      <c r="L31" s="100" t="s">
        <v>531</v>
      </c>
      <c r="M31" s="100" t="s">
        <v>532</v>
      </c>
      <c r="N31" s="100" t="s">
        <v>533</v>
      </c>
      <c r="O31" s="100" t="s">
        <v>534</v>
      </c>
      <c r="P31" s="100" t="s">
        <v>526</v>
      </c>
      <c r="Q31" s="100" t="s">
        <v>527</v>
      </c>
      <c r="R31" s="100" t="s">
        <v>528</v>
      </c>
      <c r="S31" s="100" t="s">
        <v>529</v>
      </c>
      <c r="T31" s="100" t="s">
        <v>530</v>
      </c>
      <c r="U31" s="100" t="s">
        <v>531</v>
      </c>
      <c r="V31" s="100" t="s">
        <v>532</v>
      </c>
      <c r="W31" s="101" t="s">
        <v>533</v>
      </c>
    </row>
    <row r="32" spans="1:23" ht="12" thickBot="1" x14ac:dyDescent="0.25">
      <c r="C32" s="230"/>
      <c r="D32" s="235"/>
      <c r="E32" s="103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3"/>
    </row>
    <row r="33" spans="1:24" ht="14.25" thickTop="1" thickBot="1" x14ac:dyDescent="0.25">
      <c r="A33" s="261" t="s">
        <v>424</v>
      </c>
      <c r="B33" s="262"/>
      <c r="C33" s="231"/>
      <c r="D33" s="236"/>
      <c r="E33" s="103"/>
      <c r="F33" s="104"/>
      <c r="G33" s="102"/>
      <c r="H33" s="104"/>
      <c r="I33" s="102"/>
      <c r="J33" s="104"/>
      <c r="K33" s="104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3"/>
    </row>
    <row r="34" spans="1:24" ht="12" thickTop="1" x14ac:dyDescent="0.2">
      <c r="B34" s="105"/>
      <c r="C34" s="231"/>
      <c r="D34" s="236"/>
      <c r="E34" s="103"/>
      <c r="F34" s="104"/>
      <c r="G34" s="102"/>
      <c r="H34" s="104"/>
      <c r="I34" s="102"/>
      <c r="J34" s="104"/>
      <c r="K34" s="104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3"/>
    </row>
    <row r="35" spans="1:24" ht="12.75" x14ac:dyDescent="0.2">
      <c r="A35" s="106" t="s">
        <v>425</v>
      </c>
      <c r="B35" s="107" t="s">
        <v>425</v>
      </c>
      <c r="C35" s="108">
        <f>SUM(D35:W35)</f>
        <v>151059110</v>
      </c>
      <c r="D35" s="237">
        <v>133844210</v>
      </c>
      <c r="E35" s="238">
        <v>17214900</v>
      </c>
      <c r="F35" s="233"/>
      <c r="G35" s="109"/>
      <c r="H35" s="110"/>
      <c r="I35" s="109"/>
      <c r="J35" s="110"/>
      <c r="K35" s="110"/>
      <c r="L35" s="110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11"/>
      <c r="X35" s="112"/>
    </row>
    <row r="36" spans="1:24" ht="12.75" x14ac:dyDescent="0.2">
      <c r="A36" s="113"/>
      <c r="B36" s="107"/>
      <c r="C36" s="114"/>
      <c r="D36" s="115"/>
      <c r="E36" s="124"/>
      <c r="F36" s="117"/>
      <c r="G36" s="118"/>
      <c r="H36" s="117"/>
      <c r="I36" s="118"/>
      <c r="J36" s="117"/>
      <c r="K36" s="117"/>
      <c r="L36" s="117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90"/>
    </row>
    <row r="37" spans="1:24" ht="12.75" x14ac:dyDescent="0.2">
      <c r="A37" s="106" t="s">
        <v>426</v>
      </c>
      <c r="B37" s="107" t="s">
        <v>427</v>
      </c>
      <c r="C37" s="108">
        <f>SUM(D37:W37)</f>
        <v>80386477.666666672</v>
      </c>
      <c r="D37" s="119">
        <v>71227059.666666672</v>
      </c>
      <c r="E37" s="239">
        <v>9159418</v>
      </c>
      <c r="F37" s="117"/>
      <c r="G37" s="118"/>
      <c r="H37" s="117"/>
      <c r="I37" s="118"/>
      <c r="J37" s="117"/>
      <c r="K37" s="117"/>
      <c r="L37" s="117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90"/>
    </row>
    <row r="38" spans="1:24" x14ac:dyDescent="0.2">
      <c r="B38" s="105"/>
      <c r="C38" s="231"/>
      <c r="D38" s="236"/>
      <c r="E38" s="103"/>
      <c r="F38" s="104"/>
      <c r="G38" s="102"/>
      <c r="H38" s="104"/>
      <c r="I38" s="102"/>
      <c r="J38" s="104"/>
      <c r="K38" s="104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3"/>
    </row>
    <row r="39" spans="1:24" x14ac:dyDescent="0.2">
      <c r="B39" s="105"/>
      <c r="C39" s="231"/>
      <c r="D39" s="236"/>
      <c r="E39" s="103"/>
      <c r="F39" s="104"/>
      <c r="G39" s="102"/>
      <c r="H39" s="104"/>
      <c r="I39" s="102"/>
      <c r="J39" s="104"/>
      <c r="K39" s="104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3"/>
    </row>
    <row r="40" spans="1:24" ht="12.75" x14ac:dyDescent="0.2">
      <c r="A40" s="106" t="s">
        <v>428</v>
      </c>
      <c r="B40" s="120" t="s">
        <v>429</v>
      </c>
      <c r="C40" s="108">
        <f>SUM(D40:W40)</f>
        <v>147616130</v>
      </c>
      <c r="D40" s="121">
        <f>D35</f>
        <v>133844210</v>
      </c>
      <c r="E40" s="238">
        <f>E35*(1-0.2)</f>
        <v>13771920</v>
      </c>
      <c r="F40" s="104"/>
      <c r="G40" s="102"/>
      <c r="H40" s="104"/>
      <c r="I40" s="102"/>
      <c r="J40" s="104"/>
      <c r="K40" s="104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3"/>
    </row>
    <row r="41" spans="1:24" ht="12.75" x14ac:dyDescent="0.2">
      <c r="A41" s="113"/>
      <c r="B41" s="107"/>
      <c r="C41" s="114"/>
      <c r="D41" s="115"/>
      <c r="E41" s="124"/>
      <c r="F41" s="104"/>
      <c r="G41" s="102"/>
      <c r="H41" s="104"/>
      <c r="I41" s="102"/>
      <c r="J41" s="104"/>
      <c r="K41" s="104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3"/>
    </row>
    <row r="42" spans="1:24" ht="12.75" x14ac:dyDescent="0.2">
      <c r="A42" s="106" t="s">
        <v>430</v>
      </c>
      <c r="B42" s="120" t="s">
        <v>431</v>
      </c>
      <c r="C42" s="108">
        <f>SUM(D42:W42)</f>
        <v>145894640</v>
      </c>
      <c r="D42" s="121">
        <f>D35</f>
        <v>133844210</v>
      </c>
      <c r="E42" s="238">
        <f>E35*(1-0.3)</f>
        <v>12050430</v>
      </c>
      <c r="F42" s="104"/>
      <c r="G42" s="102"/>
      <c r="H42" s="104"/>
      <c r="I42" s="102"/>
      <c r="J42" s="104"/>
      <c r="K42" s="104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3"/>
    </row>
    <row r="43" spans="1:24" ht="12.75" x14ac:dyDescent="0.2">
      <c r="A43" s="113"/>
      <c r="B43" s="107"/>
      <c r="C43" s="114"/>
      <c r="D43" s="115"/>
      <c r="E43" s="124"/>
      <c r="F43" s="104"/>
      <c r="G43" s="102"/>
      <c r="H43" s="104"/>
      <c r="I43" s="102"/>
      <c r="J43" s="104"/>
      <c r="K43" s="104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3"/>
    </row>
    <row r="44" spans="1:24" ht="12.75" x14ac:dyDescent="0.2">
      <c r="A44" s="106" t="s">
        <v>432</v>
      </c>
      <c r="B44" s="120" t="s">
        <v>433</v>
      </c>
      <c r="C44" s="108">
        <f>SUM(D44:W44)</f>
        <v>142451660</v>
      </c>
      <c r="D44" s="121">
        <f>D35</f>
        <v>133844210</v>
      </c>
      <c r="E44" s="238">
        <f>E35*(1-0.5)</f>
        <v>8607450</v>
      </c>
      <c r="F44" s="104"/>
      <c r="G44" s="102"/>
      <c r="H44" s="104"/>
      <c r="I44" s="102"/>
      <c r="J44" s="104"/>
      <c r="K44" s="104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3"/>
    </row>
    <row r="45" spans="1:24" ht="12.75" x14ac:dyDescent="0.2">
      <c r="A45" s="113"/>
      <c r="B45" s="107"/>
      <c r="C45" s="114"/>
      <c r="D45" s="115"/>
      <c r="E45" s="124"/>
      <c r="F45" s="104"/>
      <c r="G45" s="102"/>
      <c r="H45" s="104"/>
      <c r="I45" s="102"/>
      <c r="J45" s="104"/>
      <c r="K45" s="104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3"/>
    </row>
    <row r="46" spans="1:24" ht="12.75" x14ac:dyDescent="0.2">
      <c r="A46" s="106" t="s">
        <v>434</v>
      </c>
      <c r="B46" s="122">
        <v>0.33</v>
      </c>
      <c r="C46" s="108">
        <f>SUM(D46:W46)</f>
        <v>145378193</v>
      </c>
      <c r="D46" s="121">
        <f>D35</f>
        <v>133844210</v>
      </c>
      <c r="E46" s="238">
        <f>E35*(1-B46)</f>
        <v>11533982.999999998</v>
      </c>
      <c r="F46" s="104"/>
      <c r="G46" s="102"/>
      <c r="H46" s="104"/>
      <c r="I46" s="102"/>
      <c r="J46" s="104"/>
      <c r="K46" s="104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3"/>
    </row>
    <row r="47" spans="1:24" x14ac:dyDescent="0.2">
      <c r="B47" s="105"/>
      <c r="C47" s="231"/>
      <c r="D47" s="236"/>
      <c r="E47" s="103"/>
      <c r="F47" s="104"/>
      <c r="G47" s="102"/>
      <c r="H47" s="104"/>
      <c r="I47" s="102"/>
      <c r="J47" s="104"/>
      <c r="K47" s="104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3"/>
    </row>
    <row r="48" spans="1:24" x14ac:dyDescent="0.2">
      <c r="B48" s="105"/>
      <c r="C48" s="231"/>
      <c r="D48" s="236"/>
      <c r="E48" s="103"/>
      <c r="F48" s="104"/>
      <c r="G48" s="102"/>
      <c r="H48" s="104"/>
      <c r="I48" s="102"/>
      <c r="J48" s="104"/>
      <c r="K48" s="104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3"/>
    </row>
    <row r="49" spans="1:27" x14ac:dyDescent="0.2">
      <c r="B49" s="105"/>
      <c r="C49" s="231"/>
      <c r="D49" s="236"/>
      <c r="E49" s="103"/>
      <c r="F49" s="104"/>
      <c r="G49" s="102"/>
      <c r="H49" s="104"/>
      <c r="I49" s="102"/>
      <c r="J49" s="104"/>
      <c r="K49" s="104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3"/>
    </row>
    <row r="50" spans="1:27" x14ac:dyDescent="0.2">
      <c r="B50" s="105"/>
      <c r="C50" s="231"/>
      <c r="D50" s="236"/>
      <c r="E50" s="103"/>
      <c r="F50" s="104"/>
      <c r="G50" s="102"/>
      <c r="H50" s="104"/>
      <c r="I50" s="102"/>
      <c r="J50" s="104"/>
      <c r="K50" s="104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3"/>
    </row>
    <row r="51" spans="1:27" x14ac:dyDescent="0.2">
      <c r="B51" s="105"/>
      <c r="C51" s="231"/>
      <c r="D51" s="236"/>
      <c r="E51" s="103"/>
      <c r="F51" s="104"/>
      <c r="G51" s="102"/>
      <c r="H51" s="104"/>
      <c r="I51" s="102"/>
      <c r="J51" s="104"/>
      <c r="K51" s="104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3"/>
    </row>
    <row r="52" spans="1:27" ht="12" thickBot="1" x14ac:dyDescent="0.25">
      <c r="B52" s="105"/>
      <c r="C52" s="231"/>
      <c r="D52" s="236"/>
      <c r="E52" s="103"/>
      <c r="F52" s="104"/>
      <c r="G52" s="102"/>
      <c r="H52" s="104"/>
      <c r="I52" s="102"/>
      <c r="J52" s="104"/>
      <c r="K52" s="104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3"/>
    </row>
    <row r="53" spans="1:27" s="90" customFormat="1" ht="14.25" thickTop="1" thickBot="1" x14ac:dyDescent="0.25">
      <c r="A53" s="261" t="s">
        <v>435</v>
      </c>
      <c r="B53" s="262"/>
      <c r="C53" s="114"/>
      <c r="D53" s="115"/>
      <c r="E53" s="124"/>
      <c r="F53" s="123"/>
      <c r="G53" s="116"/>
      <c r="H53" s="123"/>
      <c r="I53" s="116"/>
      <c r="J53" s="123"/>
      <c r="K53" s="123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24"/>
    </row>
    <row r="54" spans="1:27" s="90" customFormat="1" ht="13.5" thickTop="1" x14ac:dyDescent="0.2">
      <c r="A54" s="113"/>
      <c r="B54" s="107"/>
      <c r="C54" s="114"/>
      <c r="D54" s="115"/>
      <c r="E54" s="124"/>
      <c r="F54" s="123"/>
      <c r="G54" s="116"/>
      <c r="H54" s="123"/>
      <c r="I54" s="116"/>
      <c r="J54" s="123"/>
      <c r="K54" s="123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24"/>
    </row>
    <row r="55" spans="1:27" s="90" customFormat="1" ht="12.75" x14ac:dyDescent="0.2">
      <c r="A55" s="106" t="s">
        <v>436</v>
      </c>
      <c r="B55" s="107" t="s">
        <v>437</v>
      </c>
      <c r="C55" s="108">
        <f>SUM(D55:W55)</f>
        <v>24668</v>
      </c>
      <c r="D55" s="119">
        <v>22592</v>
      </c>
      <c r="E55" s="240">
        <v>2076</v>
      </c>
      <c r="F55" s="233"/>
      <c r="G55" s="109"/>
      <c r="H55" s="110"/>
      <c r="I55" s="109"/>
      <c r="J55" s="110"/>
      <c r="K55" s="110"/>
      <c r="L55" s="110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11"/>
      <c r="X55" s="112"/>
    </row>
    <row r="56" spans="1:27" s="90" customFormat="1" ht="12.75" x14ac:dyDescent="0.2">
      <c r="A56" s="113"/>
      <c r="B56" s="107"/>
      <c r="C56" s="114"/>
      <c r="D56" s="115"/>
      <c r="E56" s="124"/>
      <c r="F56" s="123"/>
      <c r="G56" s="116"/>
      <c r="H56" s="123"/>
      <c r="I56" s="116"/>
      <c r="J56" s="123"/>
      <c r="K56" s="123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2"/>
    </row>
    <row r="57" spans="1:27" s="90" customFormat="1" ht="12.75" x14ac:dyDescent="0.2">
      <c r="A57" s="106" t="s">
        <v>412</v>
      </c>
      <c r="B57" s="107" t="s">
        <v>438</v>
      </c>
      <c r="C57" s="108">
        <f>SUM(D57:W57)</f>
        <v>94573</v>
      </c>
      <c r="D57" s="119">
        <v>84442</v>
      </c>
      <c r="E57" s="240">
        <v>10131</v>
      </c>
      <c r="F57" s="233"/>
      <c r="G57" s="109"/>
      <c r="H57" s="110"/>
      <c r="I57" s="109"/>
      <c r="J57" s="110"/>
      <c r="K57" s="110"/>
      <c r="L57" s="110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11"/>
      <c r="X57" s="112"/>
    </row>
    <row r="58" spans="1:27" s="90" customFormat="1" ht="12.75" x14ac:dyDescent="0.2">
      <c r="A58" s="113"/>
      <c r="B58" s="107"/>
      <c r="C58" s="114"/>
      <c r="D58" s="115"/>
      <c r="E58" s="124"/>
      <c r="F58" s="123"/>
      <c r="G58" s="116"/>
      <c r="H58" s="123"/>
      <c r="I58" s="116"/>
      <c r="J58" s="123"/>
      <c r="K58" s="123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2"/>
    </row>
    <row r="59" spans="1:27" s="90" customFormat="1" ht="12.75" x14ac:dyDescent="0.2">
      <c r="A59" s="106" t="s">
        <v>414</v>
      </c>
      <c r="B59" s="120" t="s">
        <v>439</v>
      </c>
      <c r="C59" s="108">
        <f>SUM(D59:W59)</f>
        <v>262423</v>
      </c>
      <c r="D59" s="121">
        <v>234741</v>
      </c>
      <c r="E59" s="238">
        <v>27682</v>
      </c>
      <c r="F59" s="233"/>
      <c r="G59" s="109"/>
      <c r="H59" s="110"/>
      <c r="I59" s="109"/>
      <c r="J59" s="110"/>
      <c r="K59" s="110"/>
      <c r="L59" s="110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11"/>
      <c r="X59" s="112"/>
    </row>
    <row r="60" spans="1:27" s="90" customFormat="1" ht="12.75" x14ac:dyDescent="0.2">
      <c r="A60" s="113"/>
      <c r="B60" s="107"/>
      <c r="C60" s="114"/>
      <c r="D60" s="115"/>
      <c r="E60" s="124"/>
      <c r="F60" s="123"/>
      <c r="G60" s="116"/>
      <c r="H60" s="123"/>
      <c r="I60" s="116"/>
      <c r="J60" s="123"/>
      <c r="K60" s="123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2"/>
    </row>
    <row r="61" spans="1:27" s="90" customFormat="1" ht="12.75" x14ac:dyDescent="0.2">
      <c r="A61" s="106" t="s">
        <v>440</v>
      </c>
      <c r="B61" s="120" t="s">
        <v>441</v>
      </c>
      <c r="C61" s="108">
        <f>SUM(D61:W61)</f>
        <v>157613.66666666666</v>
      </c>
      <c r="D61" s="121">
        <v>146332.66666666666</v>
      </c>
      <c r="E61" s="238">
        <v>11281</v>
      </c>
      <c r="F61" s="233"/>
      <c r="G61" s="109"/>
      <c r="H61" s="110"/>
      <c r="I61" s="109"/>
      <c r="J61" s="110"/>
      <c r="K61" s="110"/>
      <c r="L61" s="110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1"/>
      <c r="X61" s="112"/>
      <c r="Y61" s="125"/>
      <c r="Z61" s="125"/>
      <c r="AA61" s="125"/>
    </row>
    <row r="62" spans="1:27" s="125" customFormat="1" ht="12.75" x14ac:dyDescent="0.2">
      <c r="A62" s="113"/>
      <c r="B62" s="107"/>
      <c r="C62" s="114"/>
      <c r="D62" s="115"/>
      <c r="E62" s="124"/>
      <c r="F62" s="123"/>
      <c r="G62" s="116"/>
      <c r="H62" s="123"/>
      <c r="I62" s="116"/>
      <c r="J62" s="123"/>
      <c r="K62" s="123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2"/>
    </row>
    <row r="63" spans="1:27" s="125" customFormat="1" ht="12.75" x14ac:dyDescent="0.2">
      <c r="A63" s="106" t="s">
        <v>442</v>
      </c>
      <c r="B63" s="120" t="s">
        <v>443</v>
      </c>
      <c r="C63" s="108">
        <f>SUM(D63:W63)</f>
        <v>256886.6</v>
      </c>
      <c r="D63" s="121">
        <f>D59</f>
        <v>234741</v>
      </c>
      <c r="E63" s="238">
        <f>E59*(1-0.2)</f>
        <v>22145.600000000002</v>
      </c>
      <c r="F63" s="233"/>
      <c r="G63" s="109"/>
      <c r="H63" s="110"/>
      <c r="I63" s="109"/>
      <c r="J63" s="110"/>
      <c r="K63" s="110"/>
      <c r="L63" s="110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11"/>
      <c r="X63" s="112"/>
    </row>
    <row r="64" spans="1:27" s="125" customFormat="1" ht="12.75" x14ac:dyDescent="0.2">
      <c r="A64" s="113"/>
      <c r="B64" s="107"/>
      <c r="C64" s="114"/>
      <c r="D64" s="115"/>
      <c r="E64" s="124"/>
      <c r="F64" s="123"/>
      <c r="G64" s="116"/>
      <c r="H64" s="123"/>
      <c r="I64" s="116"/>
      <c r="J64" s="123"/>
      <c r="K64" s="123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2"/>
    </row>
    <row r="65" spans="1:24" s="125" customFormat="1" ht="12.75" x14ac:dyDescent="0.2">
      <c r="A65" s="106" t="s">
        <v>444</v>
      </c>
      <c r="B65" s="120" t="s">
        <v>445</v>
      </c>
      <c r="C65" s="108">
        <f>SUM(D65:W65)</f>
        <v>254118.39999999999</v>
      </c>
      <c r="D65" s="121">
        <f>D59</f>
        <v>234741</v>
      </c>
      <c r="E65" s="238">
        <f>E59*(1-0.3)</f>
        <v>19377.399999999998</v>
      </c>
      <c r="F65" s="233"/>
      <c r="G65" s="109"/>
      <c r="H65" s="110"/>
      <c r="I65" s="109"/>
      <c r="J65" s="110"/>
      <c r="K65" s="110"/>
      <c r="L65" s="110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11"/>
      <c r="X65" s="112"/>
    </row>
    <row r="66" spans="1:24" s="125" customFormat="1" ht="12.75" x14ac:dyDescent="0.2">
      <c r="A66" s="113"/>
      <c r="B66" s="107"/>
      <c r="C66" s="114"/>
      <c r="D66" s="115"/>
      <c r="E66" s="124"/>
      <c r="F66" s="123"/>
      <c r="G66" s="116"/>
      <c r="H66" s="123"/>
      <c r="I66" s="116"/>
      <c r="J66" s="123"/>
      <c r="K66" s="123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2"/>
    </row>
    <row r="67" spans="1:24" s="125" customFormat="1" ht="12.75" x14ac:dyDescent="0.2">
      <c r="A67" s="106" t="s">
        <v>446</v>
      </c>
      <c r="B67" s="120" t="s">
        <v>447</v>
      </c>
      <c r="C67" s="108">
        <f>SUM(D67:W67)</f>
        <v>248582</v>
      </c>
      <c r="D67" s="121">
        <f>D59</f>
        <v>234741</v>
      </c>
      <c r="E67" s="238">
        <f>E59*(1-0.5)</f>
        <v>13841</v>
      </c>
      <c r="F67" s="233"/>
      <c r="G67" s="109"/>
      <c r="H67" s="110"/>
      <c r="I67" s="109"/>
      <c r="J67" s="110"/>
      <c r="K67" s="110"/>
      <c r="L67" s="110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11"/>
      <c r="X67" s="112"/>
    </row>
    <row r="68" spans="1:24" s="125" customFormat="1" ht="12.75" x14ac:dyDescent="0.2">
      <c r="A68" s="113"/>
      <c r="B68" s="107"/>
      <c r="C68" s="114"/>
      <c r="D68" s="115"/>
      <c r="E68" s="124"/>
      <c r="F68" s="123"/>
      <c r="G68" s="116"/>
      <c r="H68" s="123"/>
      <c r="I68" s="116"/>
      <c r="J68" s="123"/>
      <c r="K68" s="123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2"/>
    </row>
    <row r="69" spans="1:24" s="125" customFormat="1" ht="12.75" x14ac:dyDescent="0.2">
      <c r="A69" s="106" t="s">
        <v>448</v>
      </c>
      <c r="B69" s="122">
        <v>0.33</v>
      </c>
      <c r="C69" s="108">
        <f>SUM(D69:W69)</f>
        <v>253287.94</v>
      </c>
      <c r="D69" s="121">
        <f>D59</f>
        <v>234741</v>
      </c>
      <c r="E69" s="238">
        <f>E59*(1-B69)</f>
        <v>18546.939999999999</v>
      </c>
      <c r="F69" s="233"/>
      <c r="G69" s="109"/>
      <c r="H69" s="110"/>
      <c r="I69" s="109"/>
      <c r="J69" s="110"/>
      <c r="K69" s="110"/>
      <c r="L69" s="110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11"/>
      <c r="X69" s="112"/>
    </row>
    <row r="70" spans="1:24" x14ac:dyDescent="0.2">
      <c r="D70" s="241"/>
      <c r="E70" s="242"/>
    </row>
    <row r="71" spans="1:24" ht="12" thickBot="1" x14ac:dyDescent="0.25">
      <c r="D71" s="241"/>
      <c r="E71" s="242"/>
    </row>
    <row r="72" spans="1:24" ht="14.25" thickTop="1" thickBot="1" x14ac:dyDescent="0.25">
      <c r="A72" s="261" t="s">
        <v>449</v>
      </c>
      <c r="B72" s="262"/>
      <c r="C72" s="114"/>
      <c r="D72" s="115"/>
      <c r="E72" s="124"/>
    </row>
    <row r="73" spans="1:24" ht="13.5" thickTop="1" x14ac:dyDescent="0.2">
      <c r="A73" s="113"/>
      <c r="B73" s="107"/>
      <c r="C73" s="114"/>
      <c r="D73" s="115"/>
      <c r="E73" s="124"/>
    </row>
    <row r="74" spans="1:24" ht="12.75" x14ac:dyDescent="0.2">
      <c r="A74" s="106" t="s">
        <v>436</v>
      </c>
      <c r="B74" s="107" t="s">
        <v>437</v>
      </c>
      <c r="C74" s="108">
        <f>SUM(D74:W74)</f>
        <v>5644</v>
      </c>
      <c r="D74" s="119">
        <v>2159</v>
      </c>
      <c r="E74" s="240">
        <v>3485</v>
      </c>
    </row>
    <row r="75" spans="1:24" ht="12.75" x14ac:dyDescent="0.2">
      <c r="A75" s="113"/>
      <c r="B75" s="107"/>
      <c r="C75" s="114"/>
      <c r="D75" s="115"/>
      <c r="E75" s="124"/>
    </row>
    <row r="76" spans="1:24" ht="13.5" thickBot="1" x14ac:dyDescent="0.25">
      <c r="A76" s="106" t="s">
        <v>414</v>
      </c>
      <c r="B76" s="120" t="s">
        <v>439</v>
      </c>
      <c r="C76" s="108">
        <f>SUM(D76:W76)</f>
        <v>54547</v>
      </c>
      <c r="D76" s="243">
        <v>15430</v>
      </c>
      <c r="E76" s="244">
        <v>39117</v>
      </c>
    </row>
  </sheetData>
  <mergeCells count="18">
    <mergeCell ref="A15:B15"/>
    <mergeCell ref="A1:F1"/>
    <mergeCell ref="A2:E2"/>
    <mergeCell ref="A3:E3"/>
    <mergeCell ref="A4:E4"/>
    <mergeCell ref="A14:B14"/>
    <mergeCell ref="A72:B72"/>
    <mergeCell ref="A17:B17"/>
    <mergeCell ref="A18:B18"/>
    <mergeCell ref="A19:B19"/>
    <mergeCell ref="A20:B20"/>
    <mergeCell ref="A24:B24"/>
    <mergeCell ref="A25:B25"/>
    <mergeCell ref="A26:B26"/>
    <mergeCell ref="A27:B27"/>
    <mergeCell ref="A31:B31"/>
    <mergeCell ref="A33:B33"/>
    <mergeCell ref="A53:B53"/>
  </mergeCells>
  <pageMargins left="0.39370078740157483" right="0.39370078740157483" top="0.39370078740157483" bottom="0.39370078740157483" header="0.51181102362204722" footer="0.51181102362204722"/>
  <pageSetup scale="6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AE71-39A9-4B51-9AB4-16233BE311BC}">
  <sheetPr codeName="Sheet26">
    <tabColor theme="5" tint="0.59999389629810485"/>
  </sheetPr>
  <dimension ref="A1:X110"/>
  <sheetViews>
    <sheetView topLeftCell="A19" workbookViewId="0">
      <selection activeCell="AB37" sqref="AB37"/>
    </sheetView>
  </sheetViews>
  <sheetFormatPr defaultColWidth="7.5703125" defaultRowHeight="11.25" x14ac:dyDescent="0.2"/>
  <cols>
    <col min="1" max="1" width="31.5703125" style="168" customWidth="1"/>
    <col min="2" max="2" width="13.140625" style="129" customWidth="1"/>
    <col min="3" max="3" width="10.7109375" style="133" customWidth="1"/>
    <col min="4" max="4" width="11.42578125" style="132" customWidth="1"/>
    <col min="5" max="5" width="8" style="132" bestFit="1" customWidth="1"/>
    <col min="6" max="6" width="8.28515625" style="132" hidden="1" customWidth="1"/>
    <col min="7" max="7" width="8.5703125" style="132" hidden="1" customWidth="1"/>
    <col min="8" max="8" width="12.5703125" style="132" hidden="1" customWidth="1"/>
    <col min="9" max="9" width="10.7109375" style="132" hidden="1" customWidth="1"/>
    <col min="10" max="10" width="7" style="132" hidden="1" customWidth="1"/>
    <col min="11" max="11" width="9.28515625" style="132" hidden="1" customWidth="1"/>
    <col min="12" max="12" width="11" style="132" hidden="1" customWidth="1"/>
    <col min="13" max="13" width="11.28515625" style="132" hidden="1" customWidth="1"/>
    <col min="14" max="14" width="11.28515625" style="1" hidden="1" customWidth="1"/>
    <col min="15" max="15" width="11" style="1" hidden="1" customWidth="1"/>
    <col min="16" max="23" width="10.7109375" style="1" hidden="1" customWidth="1"/>
    <col min="24" max="16384" width="7.5703125" style="1"/>
  </cols>
  <sheetData>
    <row r="1" spans="1:23" ht="96" customHeight="1" x14ac:dyDescent="0.2">
      <c r="A1" s="253"/>
      <c r="B1" s="253"/>
      <c r="C1" s="253"/>
      <c r="D1" s="253"/>
      <c r="E1" s="253"/>
      <c r="F1" s="253"/>
      <c r="G1" s="1"/>
      <c r="H1" s="1"/>
      <c r="I1" s="1"/>
      <c r="J1" s="1"/>
      <c r="K1" s="1"/>
      <c r="L1" s="1"/>
      <c r="M1" s="1"/>
    </row>
    <row r="2" spans="1:23" ht="18.75" customHeight="1" x14ac:dyDescent="0.3">
      <c r="A2" s="265"/>
      <c r="B2" s="265"/>
      <c r="C2" s="265"/>
      <c r="D2" s="265"/>
      <c r="E2" s="265"/>
      <c r="F2" s="1"/>
      <c r="G2" s="1"/>
      <c r="H2" s="1"/>
      <c r="I2" s="1"/>
      <c r="J2" s="1"/>
      <c r="K2" s="1"/>
      <c r="L2" s="1"/>
      <c r="M2" s="1"/>
    </row>
    <row r="3" spans="1:23" ht="43.5" customHeight="1" x14ac:dyDescent="0.25">
      <c r="A3" s="266"/>
      <c r="B3" s="266"/>
      <c r="C3" s="266"/>
      <c r="D3" s="266"/>
      <c r="E3" s="266"/>
      <c r="F3" s="1"/>
      <c r="G3" s="77"/>
      <c r="H3" s="1"/>
      <c r="I3" s="1"/>
      <c r="J3" s="1"/>
      <c r="K3" s="1"/>
      <c r="L3" s="1"/>
      <c r="M3" s="1"/>
    </row>
    <row r="4" spans="1:23" ht="18" x14ac:dyDescent="0.25">
      <c r="A4" s="267" t="s">
        <v>474</v>
      </c>
      <c r="B4" s="267"/>
      <c r="C4" s="267"/>
      <c r="D4" s="267"/>
      <c r="E4" s="267"/>
      <c r="F4" s="1"/>
      <c r="G4" s="1"/>
      <c r="H4" s="1"/>
      <c r="I4" s="1"/>
      <c r="J4" s="1"/>
      <c r="K4" s="1"/>
      <c r="L4" s="1"/>
      <c r="M4" s="1"/>
    </row>
    <row r="5" spans="1:23" ht="21" customHeight="1" x14ac:dyDescent="0.3">
      <c r="A5" s="78" t="s">
        <v>535</v>
      </c>
      <c r="B5" s="79"/>
      <c r="C5" s="126"/>
      <c r="D5" s="126"/>
      <c r="E5" s="80"/>
      <c r="F5" s="1"/>
      <c r="G5" s="1"/>
      <c r="H5" s="1"/>
      <c r="I5" s="1"/>
      <c r="J5" s="1"/>
      <c r="K5" s="1"/>
      <c r="L5" s="1"/>
      <c r="M5" s="1"/>
    </row>
    <row r="6" spans="1:23" ht="6" customHeight="1" x14ac:dyDescent="0.2">
      <c r="A6" s="8"/>
      <c r="B6" s="8"/>
      <c r="C6" s="127"/>
      <c r="D6" s="127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23" ht="15" x14ac:dyDescent="0.2">
      <c r="A7" s="128"/>
      <c r="C7" s="130"/>
      <c r="D7" s="131"/>
      <c r="E7" s="131"/>
      <c r="F7" s="131"/>
      <c r="G7" s="131"/>
    </row>
    <row r="8" spans="1:23" x14ac:dyDescent="0.2">
      <c r="A8" s="83"/>
    </row>
    <row r="9" spans="1:23" x14ac:dyDescent="0.2">
      <c r="A9" s="83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1:23" ht="12.75" x14ac:dyDescent="0.2">
      <c r="A10" s="52"/>
      <c r="C10" s="135"/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1:23" x14ac:dyDescent="0.2">
      <c r="A11" s="1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1:23" ht="24.6" customHeight="1" x14ac:dyDescent="0.2">
      <c r="A12" s="52"/>
      <c r="B12" s="52"/>
      <c r="C12" s="52"/>
      <c r="D12" s="134"/>
      <c r="E12" s="134"/>
      <c r="F12" s="134"/>
      <c r="G12" s="134"/>
      <c r="H12" s="134"/>
      <c r="I12" s="134"/>
      <c r="J12" s="134"/>
      <c r="K12" s="134"/>
      <c r="L12" s="134"/>
      <c r="M12" s="134"/>
    </row>
    <row r="14" spans="1:23" s="136" customFormat="1" ht="12.75" x14ac:dyDescent="0.2">
      <c r="A14" s="12"/>
      <c r="C14" s="137"/>
      <c r="D14" s="138">
        <v>1</v>
      </c>
      <c r="E14" s="138">
        <v>2</v>
      </c>
      <c r="F14" s="138">
        <v>3</v>
      </c>
      <c r="G14" s="138">
        <v>4</v>
      </c>
      <c r="H14" s="138">
        <v>5</v>
      </c>
      <c r="I14" s="138">
        <v>6</v>
      </c>
      <c r="J14" s="138">
        <v>7</v>
      </c>
      <c r="K14" s="138">
        <v>8</v>
      </c>
      <c r="L14" s="138">
        <v>9</v>
      </c>
      <c r="M14" s="138">
        <v>10</v>
      </c>
      <c r="N14" s="138">
        <v>11</v>
      </c>
      <c r="O14" s="138">
        <v>12</v>
      </c>
      <c r="P14" s="138">
        <v>13</v>
      </c>
      <c r="Q14" s="138">
        <v>14</v>
      </c>
      <c r="R14" s="138">
        <v>15</v>
      </c>
      <c r="S14" s="138">
        <v>16</v>
      </c>
      <c r="T14" s="138">
        <v>17</v>
      </c>
      <c r="U14" s="138">
        <v>18</v>
      </c>
      <c r="V14" s="138">
        <v>19</v>
      </c>
      <c r="W14" s="138">
        <v>20</v>
      </c>
    </row>
    <row r="15" spans="1:23" s="55" customFormat="1" ht="25.5" x14ac:dyDescent="0.2">
      <c r="A15" s="34" t="s">
        <v>450</v>
      </c>
      <c r="B15" s="34" t="s">
        <v>451</v>
      </c>
      <c r="C15" s="139" t="s">
        <v>113</v>
      </c>
      <c r="D15" s="140" t="s">
        <v>524</v>
      </c>
      <c r="E15" s="140" t="s">
        <v>509</v>
      </c>
      <c r="F15" s="140" t="s">
        <v>525</v>
      </c>
      <c r="G15" s="140" t="s">
        <v>526</v>
      </c>
      <c r="H15" s="140" t="s">
        <v>527</v>
      </c>
      <c r="I15" s="140" t="s">
        <v>528</v>
      </c>
      <c r="J15" s="140" t="s">
        <v>529</v>
      </c>
      <c r="K15" s="140" t="s">
        <v>530</v>
      </c>
      <c r="L15" s="140" t="s">
        <v>531</v>
      </c>
      <c r="M15" s="140" t="s">
        <v>532</v>
      </c>
      <c r="N15" s="140" t="s">
        <v>533</v>
      </c>
      <c r="O15" s="140" t="s">
        <v>534</v>
      </c>
      <c r="P15" s="140" t="s">
        <v>526</v>
      </c>
      <c r="Q15" s="140" t="s">
        <v>527</v>
      </c>
      <c r="R15" s="140" t="s">
        <v>528</v>
      </c>
      <c r="S15" s="140" t="s">
        <v>529</v>
      </c>
      <c r="T15" s="140" t="s">
        <v>530</v>
      </c>
      <c r="U15" s="140" t="s">
        <v>531</v>
      </c>
      <c r="V15" s="140" t="s">
        <v>532</v>
      </c>
      <c r="W15" s="141" t="s">
        <v>533</v>
      </c>
    </row>
    <row r="17" spans="1:23" s="43" customFormat="1" ht="12.75" x14ac:dyDescent="0.2">
      <c r="A17" s="142" t="s">
        <v>452</v>
      </c>
      <c r="B17" s="143"/>
      <c r="C17" s="144"/>
      <c r="D17" s="145"/>
      <c r="E17" s="145"/>
      <c r="F17" s="145"/>
      <c r="G17" s="145"/>
      <c r="H17" s="145"/>
      <c r="I17" s="145"/>
      <c r="J17" s="145"/>
      <c r="K17" s="145"/>
      <c r="L17" s="145"/>
      <c r="M17" s="146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pans="1:23" s="43" customFormat="1" ht="12.75" x14ac:dyDescent="0.2">
      <c r="A18" s="148"/>
      <c r="B18" s="149"/>
      <c r="C18" s="144"/>
      <c r="D18" s="145"/>
      <c r="E18" s="145"/>
      <c r="F18" s="145"/>
      <c r="G18" s="145"/>
      <c r="H18" s="145"/>
      <c r="I18" s="145"/>
      <c r="J18" s="145"/>
      <c r="K18" s="145"/>
      <c r="L18" s="145"/>
      <c r="M18" s="146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spans="1:23" s="43" customFormat="1" ht="12.75" x14ac:dyDescent="0.2">
      <c r="A19" s="148" t="s">
        <v>453</v>
      </c>
      <c r="B19" s="149" t="s">
        <v>437</v>
      </c>
      <c r="C19" s="150">
        <f>IF(+SUM(D19:W19)=0,"-",+SUM(D19:W19))</f>
        <v>1</v>
      </c>
      <c r="D19" s="151">
        <f>IF(ISERROR('I8 Demand Data (50%)'!D55/'I8 Demand Data (50%)'!$C55),"0",('I8 Demand Data (50%)'!D55/'I8 Demand Data (50%)'!$C55))</f>
        <v>0.91584238689800557</v>
      </c>
      <c r="E19" s="151">
        <f>IF(ISERROR('I8 Demand Data (50%)'!E55/'I8 Demand Data (50%)'!$C55),"0",('I8 Demand Data (50%)'!E55/'I8 Demand Data (50%)'!$C55))</f>
        <v>8.4157613101994488E-2</v>
      </c>
      <c r="F19" s="145"/>
      <c r="G19" s="145"/>
      <c r="H19" s="145"/>
      <c r="I19" s="145"/>
      <c r="J19" s="145"/>
      <c r="K19" s="145"/>
      <c r="L19" s="145"/>
      <c r="M19" s="146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spans="1:23" s="43" customFormat="1" ht="12.75" x14ac:dyDescent="0.2">
      <c r="A20" s="148"/>
      <c r="B20" s="149"/>
      <c r="C20" s="152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</row>
    <row r="21" spans="1:23" s="43" customFormat="1" ht="12.75" x14ac:dyDescent="0.2">
      <c r="A21" s="148" t="s">
        <v>454</v>
      </c>
      <c r="B21" s="149" t="s">
        <v>438</v>
      </c>
      <c r="C21" s="150">
        <f>IF(+SUM(D21:W21)=0,"-",+SUM(D21:W21))</f>
        <v>1</v>
      </c>
      <c r="D21" s="151">
        <f>IF(ISERROR('I8 Demand Data (50%)'!D57/'I8 Demand Data (50%)'!$C57),"0",('I8 Demand Data (50%)'!D57/'I8 Demand Data (50%)'!$C57))</f>
        <v>0.89287640235585208</v>
      </c>
      <c r="E21" s="151">
        <f>IF(ISERROR('I8 Demand Data (50%)'!E57/'I8 Demand Data (50%)'!$C57),"0",('I8 Demand Data (50%)'!E57/'I8 Demand Data (50%)'!$C57))</f>
        <v>0.1071235976441479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spans="1:23" s="43" customFormat="1" ht="12.75" x14ac:dyDescent="0.2">
      <c r="A22" s="148"/>
      <c r="B22" s="149"/>
      <c r="C22" s="152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</row>
    <row r="23" spans="1:23" s="43" customFormat="1" ht="12.75" x14ac:dyDescent="0.2">
      <c r="A23" s="148" t="s">
        <v>455</v>
      </c>
      <c r="B23" s="149" t="s">
        <v>439</v>
      </c>
      <c r="C23" s="150">
        <f>IF(+SUM(D23:W23)=0,"-",+SUM(D23:W23))</f>
        <v>1</v>
      </c>
      <c r="D23" s="151">
        <f>IF(ISERROR('I8 Demand Data (50%)'!D59/'I8 Demand Data (50%)'!$C59),"0",('I8 Demand Data (50%)'!D59/'I8 Demand Data (50%)'!$C59))</f>
        <v>0.89451381929175411</v>
      </c>
      <c r="E23" s="151">
        <f>IF(ISERROR('I8 Demand Data (50%)'!E59/'I8 Demand Data (50%)'!$C59),"0",('I8 Demand Data (50%)'!E59/'I8 Demand Data (50%)'!$C59))</f>
        <v>0.10548618070824585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spans="1:23" s="43" customFormat="1" ht="12.75" x14ac:dyDescent="0.2">
      <c r="A24" s="148"/>
      <c r="B24" s="149"/>
      <c r="C24" s="150"/>
      <c r="D24" s="151"/>
      <c r="E24" s="151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spans="1:23" s="43" customFormat="1" ht="12.75" x14ac:dyDescent="0.2">
      <c r="A25" s="148" t="s">
        <v>440</v>
      </c>
      <c r="B25" s="149" t="s">
        <v>441</v>
      </c>
      <c r="C25" s="150">
        <f>IF(+SUM(D25:W25)=0,"-",+SUM(D25:W25))</f>
        <v>1</v>
      </c>
      <c r="D25" s="151">
        <f>IF(ISERROR('I8 Demand Data (50%)'!D61/'I8 Demand Data (50%)'!$C61),"0",('I8 Demand Data (50%)'!D61/'I8 Demand Data (50%)'!$C61))</f>
        <v>0.92842625745229368</v>
      </c>
      <c r="E25" s="151">
        <f>IF(ISERROR('I8 Demand Data (50%)'!E61/'I8 Demand Data (50%)'!$C61),"0",('I8 Demand Data (50%)'!E61/'I8 Demand Data (50%)'!$C61))</f>
        <v>7.157374254770632E-2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spans="1:23" s="43" customFormat="1" ht="12.75" x14ac:dyDescent="0.2">
      <c r="A26" s="148"/>
      <c r="B26" s="143"/>
      <c r="C26" s="154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spans="1:23" s="43" customFormat="1" ht="12.75" x14ac:dyDescent="0.2">
      <c r="A27" s="148" t="s">
        <v>425</v>
      </c>
      <c r="B27" s="143" t="s">
        <v>425</v>
      </c>
      <c r="C27" s="150">
        <f>IF(+SUM(D27:W27)=0,"-",+SUM(D27:W27))</f>
        <v>1</v>
      </c>
      <c r="D27" s="151">
        <f>IF(ISERROR('I8 Demand Data (50%)'!D35/'I8 Demand Data (50%)'!$C35),"0",('I8 Demand Data (50%)'!D35/'I8 Demand Data (50%)'!$C35))</f>
        <v>0.88603865069773013</v>
      </c>
      <c r="E27" s="151">
        <f>IF(ISERROR('I8 Demand Data (50%)'!E35/'I8 Demand Data (50%)'!$C35),"0",('I8 Demand Data (50%)'!E35/'I8 Demand Data (50%)'!$C35))</f>
        <v>0.11396134930226982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spans="1:23" s="43" customFormat="1" ht="12.75" x14ac:dyDescent="0.2">
      <c r="A28" s="148"/>
      <c r="B28" s="143"/>
      <c r="C28" s="154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spans="1:23" s="43" customFormat="1" ht="12.75" x14ac:dyDescent="0.2">
      <c r="A29" s="148" t="s">
        <v>456</v>
      </c>
      <c r="B29" s="143" t="s">
        <v>443</v>
      </c>
      <c r="C29" s="150">
        <f>IF(+SUM(D29:W29)=0,"-",+SUM(D29:W29))</f>
        <v>0.99999999999999989</v>
      </c>
      <c r="D29" s="151">
        <f>IF(ISERROR('I8 Demand Data (50%)'!D63/'I8 Demand Data (50%)'!$C63),"0",('I8 Demand Data (50%)'!D63/'I8 Demand Data (50%)'!$C63))</f>
        <v>0.91379231147128726</v>
      </c>
      <c r="E29" s="151">
        <f>IF(ISERROR('I8 Demand Data (50%)'!E63/'I8 Demand Data (50%)'!$C63),"0",('I8 Demand Data (50%)'!E63/'I8 Demand Data (50%)'!$C63))</f>
        <v>8.6207688528712675E-2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spans="1:23" s="43" customFormat="1" ht="12.75" x14ac:dyDescent="0.2">
      <c r="A30" s="148"/>
      <c r="B30" s="143"/>
      <c r="C30" s="154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spans="1:23" s="43" customFormat="1" ht="12.75" x14ac:dyDescent="0.2">
      <c r="A31" s="148" t="s">
        <v>457</v>
      </c>
      <c r="B31" s="143" t="s">
        <v>445</v>
      </c>
      <c r="C31" s="150">
        <f>IF(+SUM(D31:W31)=0,"-",+SUM(D31:W31))</f>
        <v>1</v>
      </c>
      <c r="D31" s="151">
        <f>IF(ISERROR('I8 Demand Data (50%)'!D65/'I8 Demand Data (50%)'!$C65),"0",('I8 Demand Data (50%)'!D65/'I8 Demand Data (50%)'!$C65))</f>
        <v>0.92374656852868586</v>
      </c>
      <c r="E31" s="151">
        <f>IF(ISERROR('I8 Demand Data (50%)'!E65/'I8 Demand Data (50%)'!$C65),"0",('I8 Demand Data (50%)'!E65/'I8 Demand Data (50%)'!$C65))</f>
        <v>7.6253431471314151E-2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spans="1:23" s="43" customFormat="1" ht="12.75" x14ac:dyDescent="0.2">
      <c r="A32" s="148"/>
      <c r="B32" s="143"/>
      <c r="C32" s="154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spans="1:24" s="43" customFormat="1" ht="12.75" x14ac:dyDescent="0.2">
      <c r="A33" s="148" t="s">
        <v>458</v>
      </c>
      <c r="B33" s="143" t="s">
        <v>447</v>
      </c>
      <c r="C33" s="150">
        <f>IF(+SUM(D33:W33)=0,"-",+SUM(D33:W33))</f>
        <v>1</v>
      </c>
      <c r="D33" s="151">
        <f>IF(ISERROR('I8 Demand Data (50%)'!D67/'I8 Demand Data (50%)'!$C67),"0",('I8 Demand Data (50%)'!D67/'I8 Demand Data (50%)'!$C67))</f>
        <v>0.9443201840841251</v>
      </c>
      <c r="E33" s="151">
        <f>IF(ISERROR('I8 Demand Data (50%)'!E67/'I8 Demand Data (50%)'!$C67),"0",('I8 Demand Data (50%)'!E67/'I8 Demand Data (50%)'!$C67))</f>
        <v>5.5679815915874842E-2</v>
      </c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spans="1:24" s="43" customFormat="1" ht="12.75" x14ac:dyDescent="0.2">
      <c r="A34" s="148"/>
      <c r="B34" s="143"/>
      <c r="C34" s="150"/>
      <c r="D34" s="151"/>
      <c r="E34" s="151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spans="1:24" s="43" customFormat="1" ht="12.75" x14ac:dyDescent="0.2">
      <c r="A35" s="148" t="s">
        <v>459</v>
      </c>
      <c r="B35" s="143" t="s">
        <v>429</v>
      </c>
      <c r="C35" s="150">
        <f>IF(+SUM(D35:W35)=0,"-",+SUM(D35:W35))</f>
        <v>1</v>
      </c>
      <c r="D35" s="151">
        <f>IF(ISERROR('I8 Demand Data (50%)'!D40/'I8 Demand Data (50%)'!$C40),"0",('I8 Demand Data (50%)'!D40/'I8 Demand Data (50%)'!$C40))</f>
        <v>0.9067045044467702</v>
      </c>
      <c r="E35" s="151">
        <f>IF(ISERROR('I8 Demand Data (50%)'!E40/'I8 Demand Data (50%)'!$C40),"0",('I8 Demand Data (50%)'!E40/'I8 Demand Data (50%)'!$C40))</f>
        <v>9.3295495553229857E-2</v>
      </c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spans="1:24" s="43" customFormat="1" ht="12.75" x14ac:dyDescent="0.2">
      <c r="A36" s="148"/>
      <c r="B36" s="143"/>
      <c r="C36" s="154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spans="1:24" s="43" customFormat="1" ht="12.75" x14ac:dyDescent="0.2">
      <c r="A37" s="148" t="s">
        <v>460</v>
      </c>
      <c r="B37" s="143" t="s">
        <v>431</v>
      </c>
      <c r="C37" s="150">
        <f>IF(+SUM(D37:W37)=0,"-",+SUM(D37:W37))</f>
        <v>1</v>
      </c>
      <c r="D37" s="151">
        <f>IF(ISERROR('I8 Demand Data (50%)'!D42/'I8 Demand Data (50%)'!$C42),"0",('I8 Demand Data (50%)'!D42/'I8 Demand Data (50%)'!$C42))</f>
        <v>0.91740320274960063</v>
      </c>
      <c r="E37" s="151">
        <f>IF(ISERROR('I8 Demand Data (50%)'!E42/'I8 Demand Data (50%)'!$C42),"0",('I8 Demand Data (50%)'!E42/'I8 Demand Data (50%)'!$C42))</f>
        <v>8.2596797250399326E-2</v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spans="1:24" s="43" customFormat="1" ht="12.75" x14ac:dyDescent="0.2">
      <c r="A38" s="148"/>
      <c r="B38" s="143"/>
      <c r="C38" s="154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spans="1:24" s="43" customFormat="1" ht="12.75" x14ac:dyDescent="0.2">
      <c r="A39" s="148" t="s">
        <v>461</v>
      </c>
      <c r="B39" s="143" t="s">
        <v>433</v>
      </c>
      <c r="C39" s="150">
        <f>IF(+SUM(D39:W39)=0,"-",+SUM(D39:W39))</f>
        <v>1</v>
      </c>
      <c r="D39" s="151">
        <f>IF(ISERROR('I8 Demand Data (50%)'!D44/'I8 Demand Data (50%)'!$C44),"0",('I8 Demand Data (50%)'!D44/'I8 Demand Data (50%)'!$C44))</f>
        <v>0.93957634470528462</v>
      </c>
      <c r="E39" s="151">
        <f>IF(ISERROR('I8 Demand Data (50%)'!E44/'I8 Demand Data (50%)'!$C44),"0",('I8 Demand Data (50%)'!E44/'I8 Demand Data (50%)'!$C44))</f>
        <v>6.0423655294715412E-2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spans="1:24" s="43" customFormat="1" ht="12.75" x14ac:dyDescent="0.2">
      <c r="A40" s="148"/>
      <c r="B40" s="143"/>
      <c r="C40" s="154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spans="1:24" s="158" customFormat="1" ht="12.75" x14ac:dyDescent="0.2">
      <c r="A41" s="156" t="s">
        <v>462</v>
      </c>
      <c r="B41" s="156"/>
      <c r="C41" s="157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</row>
    <row r="42" spans="1:24" s="158" customFormat="1" ht="12.75" x14ac:dyDescent="0.2">
      <c r="A42" s="159" t="s">
        <v>463</v>
      </c>
      <c r="B42" s="156" t="s">
        <v>464</v>
      </c>
      <c r="C42" s="157">
        <f t="shared" ref="C42:C48" si="0">IF(+SUM(D42:W42)=0,"-",+SUM(D42:W42))</f>
        <v>1</v>
      </c>
      <c r="D42" s="151">
        <v>0.9443201840841251</v>
      </c>
      <c r="E42" s="151">
        <v>5.5679815915874842E-2</v>
      </c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</row>
    <row r="43" spans="1:24" s="43" customFormat="1" ht="15" customHeight="1" x14ac:dyDescent="0.2">
      <c r="A43" s="148"/>
      <c r="B43" s="149"/>
      <c r="C43" s="160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</row>
    <row r="44" spans="1:24" s="43" customFormat="1" ht="15" customHeight="1" x14ac:dyDescent="0.2">
      <c r="A44" s="148" t="s">
        <v>465</v>
      </c>
      <c r="B44" s="149" t="s">
        <v>466</v>
      </c>
      <c r="C44" s="157">
        <f t="shared" si="0"/>
        <v>1</v>
      </c>
      <c r="D44" s="162">
        <v>1</v>
      </c>
      <c r="E44" s="162">
        <v>0</v>
      </c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</row>
    <row r="45" spans="1:24" s="43" customFormat="1" ht="15" customHeight="1" x14ac:dyDescent="0.2">
      <c r="A45" s="148"/>
      <c r="B45" s="149"/>
      <c r="C45" s="152"/>
      <c r="D45" s="162"/>
      <c r="E45" s="162"/>
      <c r="F45" s="162"/>
      <c r="G45" s="162"/>
      <c r="H45" s="163"/>
      <c r="I45" s="162"/>
      <c r="J45" s="162"/>
      <c r="K45" s="162"/>
      <c r="L45" s="162"/>
      <c r="M45" s="162"/>
      <c r="N45" s="164"/>
      <c r="O45" s="165"/>
      <c r="P45" s="165"/>
      <c r="Q45" s="165"/>
      <c r="R45" s="165"/>
      <c r="S45" s="165"/>
      <c r="T45" s="165"/>
      <c r="U45" s="165"/>
      <c r="V45" s="165"/>
      <c r="W45" s="165"/>
    </row>
    <row r="46" spans="1:24" s="43" customFormat="1" ht="15" customHeight="1" x14ac:dyDescent="0.2">
      <c r="A46" s="148" t="s">
        <v>467</v>
      </c>
      <c r="B46" s="149" t="s">
        <v>468</v>
      </c>
      <c r="C46" s="157">
        <f t="shared" si="0"/>
        <v>1</v>
      </c>
      <c r="D46" s="162">
        <v>0</v>
      </c>
      <c r="E46" s="162">
        <v>1</v>
      </c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</row>
    <row r="47" spans="1:24" s="43" customFormat="1" ht="15" customHeight="1" x14ac:dyDescent="0.2">
      <c r="A47" s="148"/>
      <c r="B47" s="149"/>
      <c r="C47" s="157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</row>
    <row r="48" spans="1:24" s="43" customFormat="1" ht="15" customHeight="1" x14ac:dyDescent="0.2">
      <c r="A48" s="148" t="s">
        <v>467</v>
      </c>
      <c r="B48" s="149" t="s">
        <v>469</v>
      </c>
      <c r="C48" s="157">
        <f t="shared" si="0"/>
        <v>1</v>
      </c>
      <c r="D48" s="162">
        <f>'I8 Demand Data (50%)'!D76/'I8 Demand Data (50%)'!C76</f>
        <v>0.28287531853264158</v>
      </c>
      <c r="E48" s="162">
        <f>'I8 Demand Data (50%)'!E76/'I8 Demand Data (50%)'!C76</f>
        <v>0.71712468146735842</v>
      </c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</row>
    <row r="49" spans="1:23" s="43" customFormat="1" ht="15" customHeight="1" x14ac:dyDescent="0.2">
      <c r="A49" s="148"/>
      <c r="B49" s="149"/>
      <c r="C49" s="152"/>
      <c r="D49" s="162"/>
      <c r="E49" s="162"/>
      <c r="F49" s="167"/>
      <c r="G49" s="163"/>
      <c r="H49" s="162"/>
      <c r="I49" s="163"/>
      <c r="J49" s="162"/>
      <c r="K49" s="162"/>
      <c r="L49" s="162"/>
      <c r="M49" s="162"/>
      <c r="N49" s="164"/>
      <c r="O49" s="165"/>
      <c r="P49" s="165"/>
      <c r="Q49" s="165"/>
      <c r="R49" s="165"/>
      <c r="S49" s="165"/>
      <c r="T49" s="165"/>
      <c r="U49" s="165"/>
      <c r="V49" s="165"/>
      <c r="W49" s="165"/>
    </row>
    <row r="50" spans="1:23" s="43" customFormat="1" ht="15" customHeight="1" x14ac:dyDescent="0.2">
      <c r="A50" s="148" t="s">
        <v>470</v>
      </c>
      <c r="B50" s="149" t="s">
        <v>471</v>
      </c>
      <c r="C50" s="157">
        <f>IF(+SUM(D50:W50)=0,"-",+SUM(D50:W50))</f>
        <v>1</v>
      </c>
      <c r="D50" s="166">
        <v>1</v>
      </c>
      <c r="E50" s="166">
        <v>0</v>
      </c>
      <c r="F50" s="162"/>
      <c r="G50" s="163"/>
      <c r="H50" s="162"/>
      <c r="I50" s="163"/>
      <c r="J50" s="162"/>
      <c r="K50" s="162"/>
      <c r="L50" s="162"/>
      <c r="M50" s="162"/>
      <c r="N50" s="164"/>
      <c r="O50" s="165"/>
      <c r="P50" s="165"/>
      <c r="Q50" s="165"/>
      <c r="R50" s="165"/>
      <c r="S50" s="165"/>
      <c r="T50" s="165"/>
      <c r="U50" s="165"/>
      <c r="V50" s="165"/>
      <c r="W50" s="165"/>
    </row>
    <row r="51" spans="1:23" s="43" customFormat="1" ht="15" customHeight="1" x14ac:dyDescent="0.2">
      <c r="A51" s="148"/>
      <c r="B51" s="143"/>
      <c r="C51" s="154"/>
      <c r="D51" s="162"/>
      <c r="E51" s="163"/>
      <c r="F51" s="162"/>
      <c r="G51" s="163"/>
      <c r="H51" s="162"/>
      <c r="I51" s="163"/>
      <c r="J51" s="163"/>
      <c r="K51" s="163"/>
      <c r="L51" s="163"/>
      <c r="M51" s="162"/>
      <c r="N51" s="164"/>
      <c r="O51" s="165"/>
      <c r="P51" s="165"/>
      <c r="Q51" s="165"/>
      <c r="R51" s="165"/>
      <c r="S51" s="165"/>
      <c r="T51" s="165"/>
      <c r="U51" s="165"/>
      <c r="V51" s="165"/>
      <c r="W51" s="165"/>
    </row>
    <row r="52" spans="1:23" s="43" customFormat="1" ht="15" customHeight="1" x14ac:dyDescent="0.2">
      <c r="A52" s="148" t="s">
        <v>472</v>
      </c>
      <c r="B52" s="143" t="s">
        <v>473</v>
      </c>
      <c r="C52" s="157">
        <f>IF(+SUM(D52:W52)=0,"-",+SUM(D52:W52))</f>
        <v>0.99999999999999989</v>
      </c>
      <c r="D52" s="166">
        <f>'O1 Revenue to cost|RR (50%)'!D34/'O1 Revenue to cost|RR (50%)'!C34</f>
        <v>0.96267990974759243</v>
      </c>
      <c r="E52" s="166">
        <f>'O1 Revenue to cost|RR (50%)'!E34/'O1 Revenue to cost|RR (50%)'!C34</f>
        <v>3.7320090252407484E-2</v>
      </c>
      <c r="F52" s="163"/>
      <c r="G52" s="162"/>
      <c r="H52" s="162"/>
      <c r="I52" s="163"/>
      <c r="J52" s="163"/>
      <c r="K52" s="163"/>
      <c r="L52" s="163"/>
      <c r="M52" s="162"/>
      <c r="N52" s="164"/>
      <c r="O52" s="165"/>
      <c r="P52" s="165"/>
      <c r="Q52" s="165"/>
      <c r="R52" s="165"/>
      <c r="S52" s="165"/>
      <c r="T52" s="165"/>
      <c r="U52" s="165"/>
      <c r="V52" s="165"/>
      <c r="W52" s="165"/>
    </row>
    <row r="53" spans="1:23" s="43" customFormat="1" ht="15" customHeight="1" x14ac:dyDescent="0.2">
      <c r="A53" s="148"/>
      <c r="B53" s="143"/>
      <c r="C53" s="154"/>
      <c r="D53" s="163"/>
      <c r="E53" s="163"/>
      <c r="F53" s="163"/>
      <c r="G53" s="162"/>
      <c r="H53" s="162"/>
      <c r="I53" s="163"/>
      <c r="J53" s="163"/>
      <c r="K53" s="163"/>
      <c r="L53" s="163"/>
      <c r="M53" s="162"/>
      <c r="N53" s="164"/>
      <c r="O53" s="165"/>
      <c r="P53" s="165"/>
      <c r="Q53" s="165"/>
      <c r="R53" s="165"/>
      <c r="S53" s="165"/>
      <c r="T53" s="165"/>
      <c r="U53" s="165"/>
      <c r="V53" s="165"/>
      <c r="W53" s="165"/>
    </row>
    <row r="54" spans="1:23" s="43" customFormat="1" ht="15" customHeight="1" x14ac:dyDescent="0.2">
      <c r="A54" s="148"/>
      <c r="B54" s="143"/>
      <c r="C54" s="154"/>
      <c r="D54" s="163"/>
      <c r="E54" s="163"/>
      <c r="F54" s="163"/>
      <c r="G54" s="162"/>
      <c r="H54" s="162"/>
      <c r="I54" s="162"/>
      <c r="J54" s="163"/>
      <c r="K54" s="163"/>
      <c r="L54" s="163"/>
      <c r="M54" s="162"/>
      <c r="N54" s="164"/>
      <c r="O54" s="165"/>
      <c r="P54" s="165"/>
      <c r="Q54" s="165"/>
      <c r="R54" s="165"/>
      <c r="S54" s="165"/>
      <c r="T54" s="165"/>
      <c r="U54" s="165"/>
      <c r="V54" s="165"/>
      <c r="W54" s="165"/>
    </row>
    <row r="55" spans="1:23" s="43" customFormat="1" ht="15" customHeight="1" x14ac:dyDescent="0.2">
      <c r="A55" s="148"/>
      <c r="B55" s="143"/>
      <c r="C55" s="154"/>
      <c r="D55" s="163"/>
      <c r="E55" s="162"/>
      <c r="F55" s="163"/>
      <c r="G55" s="162"/>
      <c r="H55" s="162"/>
      <c r="I55" s="162"/>
      <c r="J55" s="163"/>
      <c r="K55" s="163"/>
      <c r="L55" s="163"/>
      <c r="M55" s="162"/>
      <c r="N55" s="164"/>
      <c r="O55" s="165"/>
      <c r="P55" s="165"/>
      <c r="Q55" s="165"/>
      <c r="R55" s="165"/>
      <c r="S55" s="165"/>
      <c r="T55" s="165"/>
      <c r="U55" s="165"/>
      <c r="V55" s="165"/>
      <c r="W55" s="165"/>
    </row>
    <row r="56" spans="1:23" s="43" customFormat="1" ht="15" customHeight="1" x14ac:dyDescent="0.2">
      <c r="A56" s="148"/>
      <c r="B56" s="143"/>
      <c r="C56" s="154"/>
      <c r="D56" s="163"/>
      <c r="E56" s="162"/>
      <c r="F56" s="163"/>
      <c r="G56" s="162"/>
      <c r="H56" s="167"/>
      <c r="I56" s="162"/>
      <c r="J56" s="162"/>
      <c r="K56" s="162"/>
      <c r="L56" s="162"/>
      <c r="M56" s="162"/>
      <c r="N56" s="164"/>
      <c r="O56" s="165"/>
      <c r="P56" s="165"/>
      <c r="Q56" s="165"/>
      <c r="R56" s="165"/>
      <c r="S56" s="165"/>
      <c r="T56" s="165"/>
      <c r="U56" s="165"/>
      <c r="V56" s="165"/>
      <c r="W56" s="165"/>
    </row>
    <row r="57" spans="1:23" s="43" customFormat="1" ht="15" customHeight="1" x14ac:dyDescent="0.2">
      <c r="A57" s="148"/>
      <c r="B57" s="143"/>
      <c r="C57" s="154"/>
      <c r="D57" s="162"/>
      <c r="E57" s="162"/>
      <c r="F57" s="163"/>
      <c r="G57" s="162"/>
      <c r="H57" s="162"/>
      <c r="I57" s="162"/>
      <c r="J57" s="162"/>
      <c r="K57" s="162"/>
      <c r="L57" s="162"/>
      <c r="M57" s="162"/>
      <c r="N57" s="164"/>
      <c r="O57" s="165"/>
      <c r="P57" s="165"/>
      <c r="Q57" s="165"/>
      <c r="R57" s="165"/>
      <c r="S57" s="165"/>
      <c r="T57" s="165"/>
      <c r="U57" s="165"/>
      <c r="V57" s="165"/>
      <c r="W57" s="165"/>
    </row>
    <row r="58" spans="1:23" s="43" customFormat="1" ht="15" customHeight="1" x14ac:dyDescent="0.2">
      <c r="A58" s="148"/>
      <c r="B58" s="143"/>
      <c r="C58" s="154"/>
      <c r="D58" s="162"/>
      <c r="E58" s="162"/>
      <c r="F58" s="162"/>
      <c r="G58" s="162"/>
      <c r="H58" s="162"/>
      <c r="I58" s="162"/>
      <c r="J58" s="162"/>
      <c r="K58" s="162"/>
      <c r="L58" s="162"/>
      <c r="M58" s="167"/>
      <c r="N58" s="165"/>
      <c r="O58" s="165"/>
      <c r="P58" s="165"/>
      <c r="Q58" s="165"/>
      <c r="R58" s="165"/>
      <c r="S58" s="165"/>
      <c r="T58" s="165"/>
      <c r="U58" s="165"/>
      <c r="V58" s="165"/>
      <c r="W58" s="165"/>
    </row>
    <row r="59" spans="1:23" s="43" customFormat="1" ht="15" customHeight="1" x14ac:dyDescent="0.2">
      <c r="A59" s="148"/>
      <c r="B59" s="143"/>
      <c r="C59" s="154"/>
      <c r="D59" s="162"/>
      <c r="E59" s="162"/>
      <c r="F59" s="162"/>
      <c r="G59" s="162"/>
      <c r="H59" s="162"/>
      <c r="I59" s="162"/>
      <c r="J59" s="162"/>
      <c r="K59" s="162"/>
      <c r="L59" s="162"/>
      <c r="M59" s="167"/>
      <c r="N59" s="165"/>
      <c r="O59" s="165"/>
      <c r="P59" s="165"/>
      <c r="Q59" s="165"/>
      <c r="R59" s="165"/>
      <c r="S59" s="165"/>
      <c r="T59" s="165"/>
      <c r="U59" s="165"/>
      <c r="V59" s="165"/>
      <c r="W59" s="165"/>
    </row>
    <row r="60" spans="1:23" s="43" customFormat="1" ht="15" customHeight="1" x14ac:dyDescent="0.2">
      <c r="A60" s="148"/>
      <c r="B60" s="143"/>
      <c r="C60" s="154"/>
      <c r="D60" s="162"/>
      <c r="E60" s="162"/>
      <c r="F60" s="162"/>
      <c r="G60" s="167"/>
      <c r="H60" s="162"/>
      <c r="I60" s="162"/>
      <c r="J60" s="162"/>
      <c r="K60" s="162"/>
      <c r="L60" s="162"/>
      <c r="M60" s="167"/>
      <c r="N60" s="165"/>
      <c r="O60" s="165"/>
      <c r="P60" s="165"/>
      <c r="Q60" s="165"/>
      <c r="R60" s="165"/>
      <c r="S60" s="165"/>
      <c r="T60" s="165"/>
      <c r="U60" s="165"/>
      <c r="V60" s="165"/>
      <c r="W60" s="165"/>
    </row>
    <row r="61" spans="1:23" s="43" customFormat="1" ht="15" customHeight="1" x14ac:dyDescent="0.2">
      <c r="A61" s="148"/>
      <c r="B61" s="143"/>
      <c r="C61" s="152"/>
      <c r="D61" s="162"/>
      <c r="E61" s="162"/>
      <c r="F61" s="162"/>
      <c r="G61" s="162"/>
      <c r="H61" s="162"/>
      <c r="I61" s="162"/>
      <c r="J61" s="162"/>
      <c r="K61" s="162"/>
      <c r="L61" s="162"/>
      <c r="M61" s="167"/>
      <c r="N61" s="165"/>
      <c r="O61" s="165"/>
      <c r="P61" s="165"/>
      <c r="Q61" s="165"/>
      <c r="R61" s="165"/>
      <c r="S61" s="165"/>
      <c r="T61" s="165"/>
      <c r="U61" s="165"/>
      <c r="V61" s="165"/>
      <c r="W61" s="165"/>
    </row>
    <row r="62" spans="1:23" s="43" customFormat="1" ht="15" customHeight="1" x14ac:dyDescent="0.2">
      <c r="A62" s="148"/>
      <c r="B62" s="143"/>
      <c r="C62" s="154"/>
      <c r="D62" s="162"/>
      <c r="E62" s="162"/>
      <c r="F62" s="162"/>
      <c r="G62" s="162"/>
      <c r="H62" s="163"/>
      <c r="I62" s="162"/>
      <c r="J62" s="162"/>
      <c r="K62" s="162"/>
      <c r="L62" s="162"/>
      <c r="M62" s="167"/>
      <c r="N62" s="165"/>
      <c r="O62" s="165"/>
      <c r="P62" s="165"/>
      <c r="Q62" s="165"/>
      <c r="R62" s="165"/>
      <c r="S62" s="165"/>
      <c r="T62" s="165"/>
      <c r="U62" s="165"/>
      <c r="V62" s="165"/>
      <c r="W62" s="165"/>
    </row>
    <row r="63" spans="1:23" s="43" customFormat="1" ht="12.75" x14ac:dyDescent="0.2">
      <c r="A63" s="148"/>
      <c r="B63" s="143"/>
      <c r="C63" s="152"/>
      <c r="D63" s="162"/>
      <c r="E63" s="167"/>
      <c r="F63" s="167"/>
      <c r="G63" s="167"/>
      <c r="H63" s="167"/>
      <c r="I63" s="167"/>
      <c r="J63" s="167"/>
      <c r="K63" s="167"/>
      <c r="L63" s="167"/>
      <c r="M63" s="167"/>
      <c r="N63" s="165"/>
      <c r="O63" s="165"/>
      <c r="P63" s="165"/>
      <c r="Q63" s="165"/>
      <c r="R63" s="165"/>
      <c r="S63" s="165"/>
      <c r="T63" s="165"/>
      <c r="U63" s="165"/>
      <c r="V63" s="165"/>
      <c r="W63" s="165"/>
    </row>
    <row r="64" spans="1:23" s="43" customFormat="1" ht="12.75" x14ac:dyDescent="0.2">
      <c r="A64" s="148"/>
      <c r="B64" s="143"/>
      <c r="C64" s="154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5"/>
      <c r="O64" s="165"/>
      <c r="P64" s="165"/>
      <c r="Q64" s="165"/>
      <c r="R64" s="165"/>
      <c r="S64" s="165"/>
      <c r="T64" s="165"/>
      <c r="U64" s="165"/>
      <c r="V64" s="165"/>
      <c r="W64" s="165"/>
    </row>
    <row r="65" spans="1:23" s="43" customFormat="1" ht="12.75" x14ac:dyDescent="0.2">
      <c r="A65" s="148"/>
      <c r="B65" s="143" t="s">
        <v>474</v>
      </c>
      <c r="C65" s="154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5"/>
      <c r="O65" s="165"/>
      <c r="P65" s="165"/>
      <c r="Q65" s="165"/>
      <c r="R65" s="165"/>
      <c r="S65" s="165"/>
      <c r="T65" s="165"/>
      <c r="U65" s="165"/>
      <c r="V65" s="165"/>
      <c r="W65" s="165"/>
    </row>
    <row r="66" spans="1:23" s="43" customFormat="1" ht="12.75" x14ac:dyDescent="0.2">
      <c r="A66" s="148"/>
      <c r="B66" s="143" t="s">
        <v>474</v>
      </c>
      <c r="C66" s="154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5"/>
      <c r="O66" s="165"/>
      <c r="P66" s="165"/>
      <c r="Q66" s="165"/>
      <c r="R66" s="165"/>
      <c r="S66" s="165"/>
      <c r="T66" s="165"/>
      <c r="U66" s="165"/>
      <c r="V66" s="165"/>
      <c r="W66" s="165"/>
    </row>
    <row r="67" spans="1:23" s="43" customFormat="1" ht="12.75" x14ac:dyDescent="0.2">
      <c r="A67" s="148"/>
      <c r="B67" s="143" t="s">
        <v>474</v>
      </c>
      <c r="C67" s="154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5"/>
      <c r="O67" s="165"/>
      <c r="P67" s="165"/>
      <c r="Q67" s="165"/>
      <c r="R67" s="165"/>
      <c r="S67" s="165"/>
      <c r="T67" s="165"/>
      <c r="U67" s="165"/>
      <c r="V67" s="165"/>
      <c r="W67" s="165"/>
    </row>
    <row r="68" spans="1:23" s="43" customFormat="1" ht="12.75" x14ac:dyDescent="0.2">
      <c r="A68" s="148"/>
      <c r="B68" s="143"/>
      <c r="C68" s="154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5"/>
      <c r="O68" s="165"/>
      <c r="P68" s="165"/>
      <c r="Q68" s="165"/>
      <c r="R68" s="165"/>
      <c r="S68" s="165"/>
      <c r="T68" s="165"/>
      <c r="U68" s="165"/>
      <c r="V68" s="165"/>
      <c r="W68" s="165"/>
    </row>
    <row r="69" spans="1:23" s="43" customFormat="1" ht="12.75" x14ac:dyDescent="0.2">
      <c r="A69" s="148"/>
      <c r="B69" s="143"/>
      <c r="C69" s="154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5"/>
      <c r="O69" s="165"/>
      <c r="P69" s="165"/>
      <c r="Q69" s="165"/>
      <c r="R69" s="165"/>
      <c r="S69" s="165"/>
      <c r="T69" s="165"/>
      <c r="U69" s="165"/>
      <c r="V69" s="165"/>
      <c r="W69" s="165"/>
    </row>
    <row r="70" spans="1:23" s="43" customFormat="1" ht="12.75" x14ac:dyDescent="0.2">
      <c r="A70" s="148"/>
      <c r="B70" s="143"/>
      <c r="C70" s="154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5"/>
      <c r="O70" s="165"/>
      <c r="P70" s="165"/>
      <c r="Q70" s="165"/>
      <c r="R70" s="165"/>
      <c r="S70" s="165"/>
      <c r="T70" s="165"/>
      <c r="U70" s="165"/>
      <c r="V70" s="165"/>
      <c r="W70" s="165"/>
    </row>
    <row r="71" spans="1:23" s="43" customFormat="1" ht="12.75" x14ac:dyDescent="0.2">
      <c r="A71" s="148"/>
      <c r="B71" s="143"/>
      <c r="C71" s="154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5"/>
      <c r="O71" s="165"/>
      <c r="P71" s="165"/>
      <c r="Q71" s="165"/>
      <c r="R71" s="165"/>
      <c r="S71" s="165"/>
      <c r="T71" s="165"/>
      <c r="U71" s="165"/>
      <c r="V71" s="165"/>
      <c r="W71" s="165"/>
    </row>
    <row r="72" spans="1:23" s="43" customFormat="1" ht="12.75" x14ac:dyDescent="0.2">
      <c r="A72" s="148"/>
      <c r="B72" s="143"/>
      <c r="C72" s="154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5"/>
      <c r="O72" s="165"/>
      <c r="P72" s="165"/>
      <c r="Q72" s="165"/>
      <c r="R72" s="165"/>
      <c r="S72" s="165"/>
      <c r="T72" s="165"/>
      <c r="U72" s="165"/>
      <c r="V72" s="165"/>
      <c r="W72" s="165"/>
    </row>
    <row r="73" spans="1:23" s="43" customFormat="1" ht="12.75" x14ac:dyDescent="0.2">
      <c r="A73" s="148"/>
      <c r="B73" s="143"/>
      <c r="C73" s="154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5"/>
      <c r="O73" s="165"/>
      <c r="P73" s="165"/>
      <c r="Q73" s="165"/>
      <c r="R73" s="165"/>
      <c r="S73" s="165"/>
      <c r="T73" s="165"/>
      <c r="U73" s="165"/>
      <c r="V73" s="165"/>
      <c r="W73" s="165"/>
    </row>
    <row r="74" spans="1:23" s="43" customFormat="1" ht="12.75" x14ac:dyDescent="0.2">
      <c r="A74" s="148"/>
      <c r="B74" s="143"/>
      <c r="C74" s="154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5"/>
      <c r="O74" s="165"/>
      <c r="P74" s="165"/>
      <c r="Q74" s="165"/>
      <c r="R74" s="165"/>
      <c r="S74" s="165"/>
      <c r="T74" s="165"/>
      <c r="U74" s="165"/>
      <c r="V74" s="165"/>
      <c r="W74" s="165"/>
    </row>
    <row r="75" spans="1:23" s="43" customFormat="1" ht="12.75" x14ac:dyDescent="0.2">
      <c r="A75" s="148"/>
      <c r="B75" s="143"/>
      <c r="C75" s="154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5"/>
      <c r="O75" s="165"/>
      <c r="P75" s="165"/>
      <c r="Q75" s="165"/>
      <c r="R75" s="165"/>
      <c r="S75" s="165"/>
      <c r="T75" s="165"/>
      <c r="U75" s="165"/>
      <c r="V75" s="165"/>
      <c r="W75" s="165"/>
    </row>
    <row r="76" spans="1:23" s="43" customFormat="1" ht="12.75" x14ac:dyDescent="0.2">
      <c r="A76" s="148"/>
      <c r="B76" s="143"/>
      <c r="C76" s="154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5"/>
      <c r="O76" s="165"/>
      <c r="P76" s="165"/>
      <c r="Q76" s="165"/>
      <c r="R76" s="165"/>
      <c r="S76" s="165"/>
      <c r="T76" s="165"/>
      <c r="U76" s="165"/>
      <c r="V76" s="165"/>
      <c r="W76" s="165"/>
    </row>
    <row r="77" spans="1:23" s="43" customFormat="1" ht="12.75" x14ac:dyDescent="0.2">
      <c r="A77" s="148"/>
      <c r="B77" s="143"/>
      <c r="C77" s="154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5"/>
      <c r="O77" s="165"/>
      <c r="P77" s="165"/>
      <c r="Q77" s="165"/>
      <c r="R77" s="165"/>
      <c r="S77" s="165"/>
      <c r="T77" s="165"/>
      <c r="U77" s="165"/>
      <c r="V77" s="165"/>
      <c r="W77" s="165"/>
    </row>
    <row r="78" spans="1:23" s="43" customFormat="1" ht="12.75" x14ac:dyDescent="0.2">
      <c r="A78" s="148"/>
      <c r="B78" s="143"/>
      <c r="C78" s="154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5"/>
      <c r="O78" s="165"/>
      <c r="P78" s="165"/>
      <c r="Q78" s="165"/>
      <c r="R78" s="165"/>
      <c r="S78" s="165"/>
      <c r="T78" s="165"/>
      <c r="U78" s="165"/>
      <c r="V78" s="165"/>
      <c r="W78" s="165"/>
    </row>
    <row r="79" spans="1:23" s="43" customFormat="1" ht="12.75" x14ac:dyDescent="0.2">
      <c r="A79" s="148"/>
      <c r="B79" s="143"/>
      <c r="C79" s="154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5"/>
      <c r="O79" s="165"/>
      <c r="P79" s="165"/>
      <c r="Q79" s="165"/>
      <c r="R79" s="165"/>
      <c r="S79" s="165"/>
      <c r="T79" s="165"/>
      <c r="U79" s="165"/>
      <c r="V79" s="165"/>
      <c r="W79" s="165"/>
    </row>
    <row r="80" spans="1:23" s="43" customFormat="1" ht="12.75" x14ac:dyDescent="0.2">
      <c r="A80" s="148"/>
      <c r="B80" s="143"/>
      <c r="C80" s="154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5"/>
      <c r="O80" s="165"/>
      <c r="P80" s="165"/>
      <c r="Q80" s="165"/>
      <c r="R80" s="165"/>
      <c r="S80" s="165"/>
      <c r="T80" s="165"/>
      <c r="U80" s="165"/>
      <c r="V80" s="165"/>
      <c r="W80" s="165"/>
    </row>
    <row r="81" spans="1:23" s="43" customFormat="1" ht="12.75" x14ac:dyDescent="0.2">
      <c r="A81" s="148"/>
      <c r="B81" s="143"/>
      <c r="C81" s="154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5"/>
      <c r="O81" s="165"/>
      <c r="P81" s="165"/>
      <c r="Q81" s="165"/>
      <c r="R81" s="165"/>
      <c r="S81" s="165"/>
      <c r="T81" s="165"/>
      <c r="U81" s="165"/>
      <c r="V81" s="165"/>
      <c r="W81" s="165"/>
    </row>
    <row r="82" spans="1:23" s="43" customFormat="1" ht="12.75" x14ac:dyDescent="0.2">
      <c r="A82" s="148"/>
      <c r="B82" s="143"/>
      <c r="C82" s="154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5"/>
      <c r="O82" s="165"/>
      <c r="P82" s="165"/>
      <c r="Q82" s="165"/>
      <c r="R82" s="165"/>
      <c r="S82" s="165"/>
      <c r="T82" s="165"/>
      <c r="U82" s="165"/>
      <c r="V82" s="165"/>
      <c r="W82" s="165"/>
    </row>
    <row r="83" spans="1:23" s="43" customFormat="1" ht="11.25" customHeight="1" x14ac:dyDescent="0.2">
      <c r="A83" s="148"/>
      <c r="B83" s="143"/>
      <c r="C83" s="154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5"/>
      <c r="O83" s="165"/>
      <c r="P83" s="165"/>
      <c r="Q83" s="165"/>
      <c r="R83" s="165"/>
      <c r="S83" s="165"/>
      <c r="T83" s="165"/>
      <c r="U83" s="165"/>
      <c r="V83" s="165"/>
      <c r="W83" s="165"/>
    </row>
    <row r="84" spans="1:23" s="43" customFormat="1" ht="12.75" x14ac:dyDescent="0.2">
      <c r="A84" s="148"/>
      <c r="B84" s="143"/>
      <c r="C84" s="154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5"/>
      <c r="O84" s="165"/>
      <c r="P84" s="165"/>
      <c r="Q84" s="165"/>
      <c r="R84" s="165"/>
      <c r="S84" s="165"/>
      <c r="T84" s="165"/>
      <c r="U84" s="165"/>
      <c r="V84" s="165"/>
      <c r="W84" s="165"/>
    </row>
    <row r="85" spans="1:23" s="43" customFormat="1" ht="12.75" x14ac:dyDescent="0.2">
      <c r="A85" s="148"/>
      <c r="B85" s="143"/>
      <c r="C85" s="154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5"/>
      <c r="O85" s="165"/>
      <c r="P85" s="165"/>
      <c r="Q85" s="165"/>
      <c r="R85" s="165"/>
      <c r="S85" s="165"/>
      <c r="T85" s="165"/>
      <c r="U85" s="165"/>
      <c r="V85" s="165"/>
      <c r="W85" s="165"/>
    </row>
    <row r="86" spans="1:23" s="43" customFormat="1" ht="12.75" x14ac:dyDescent="0.2">
      <c r="A86" s="148"/>
      <c r="B86" s="143"/>
      <c r="C86" s="154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5"/>
      <c r="O86" s="165"/>
      <c r="P86" s="165"/>
      <c r="Q86" s="165"/>
      <c r="R86" s="165"/>
      <c r="S86" s="165"/>
      <c r="T86" s="165"/>
      <c r="U86" s="165"/>
      <c r="V86" s="165"/>
      <c r="W86" s="165"/>
    </row>
    <row r="87" spans="1:23" s="43" customFormat="1" ht="12.75" x14ac:dyDescent="0.2">
      <c r="A87" s="148"/>
      <c r="B87" s="143"/>
      <c r="C87" s="154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5"/>
      <c r="O87" s="165"/>
      <c r="P87" s="165"/>
      <c r="Q87" s="165"/>
      <c r="R87" s="165"/>
      <c r="S87" s="165"/>
      <c r="T87" s="165"/>
      <c r="U87" s="165"/>
      <c r="V87" s="165"/>
      <c r="W87" s="165"/>
    </row>
    <row r="88" spans="1:23" x14ac:dyDescent="0.2"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26"/>
      <c r="O88" s="126"/>
      <c r="P88" s="126"/>
      <c r="Q88" s="126"/>
      <c r="R88" s="126"/>
      <c r="S88" s="126"/>
      <c r="T88" s="126"/>
      <c r="U88" s="126"/>
      <c r="V88" s="126"/>
      <c r="W88" s="126"/>
    </row>
    <row r="89" spans="1:23" x14ac:dyDescent="0.2"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26"/>
      <c r="O89" s="126"/>
      <c r="P89" s="126"/>
      <c r="Q89" s="126"/>
      <c r="R89" s="126"/>
      <c r="S89" s="126"/>
      <c r="T89" s="126"/>
      <c r="U89" s="126"/>
      <c r="V89" s="126"/>
      <c r="W89" s="126"/>
    </row>
    <row r="90" spans="1:23" x14ac:dyDescent="0.2"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26"/>
      <c r="O90" s="126"/>
      <c r="P90" s="126"/>
      <c r="Q90" s="126"/>
      <c r="R90" s="126"/>
      <c r="S90" s="126"/>
      <c r="T90" s="126"/>
      <c r="U90" s="126"/>
      <c r="V90" s="126"/>
      <c r="W90" s="126"/>
    </row>
    <row r="91" spans="1:23" x14ac:dyDescent="0.2"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26"/>
      <c r="O91" s="126"/>
      <c r="P91" s="126"/>
      <c r="Q91" s="126"/>
      <c r="R91" s="126"/>
      <c r="S91" s="126"/>
      <c r="T91" s="126"/>
      <c r="U91" s="126"/>
      <c r="V91" s="126"/>
      <c r="W91" s="126"/>
    </row>
    <row r="92" spans="1:23" x14ac:dyDescent="0.2"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26"/>
      <c r="O92" s="126"/>
      <c r="P92" s="126"/>
      <c r="Q92" s="126"/>
      <c r="R92" s="126"/>
      <c r="S92" s="126"/>
      <c r="T92" s="126"/>
      <c r="U92" s="126"/>
      <c r="V92" s="126"/>
      <c r="W92" s="126"/>
    </row>
    <row r="93" spans="1:23" x14ac:dyDescent="0.2"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26"/>
      <c r="O93" s="126"/>
      <c r="P93" s="126"/>
      <c r="Q93" s="126"/>
      <c r="R93" s="126"/>
      <c r="S93" s="126"/>
      <c r="T93" s="126"/>
      <c r="U93" s="126"/>
      <c r="V93" s="126"/>
      <c r="W93" s="126"/>
    </row>
    <row r="94" spans="1:23" x14ac:dyDescent="0.2"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26"/>
      <c r="O94" s="126"/>
      <c r="P94" s="126"/>
      <c r="Q94" s="126"/>
      <c r="R94" s="126"/>
      <c r="S94" s="126"/>
      <c r="T94" s="126"/>
      <c r="U94" s="126"/>
      <c r="V94" s="126"/>
      <c r="W94" s="126"/>
    </row>
    <row r="95" spans="1:23" x14ac:dyDescent="0.2"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26"/>
      <c r="O95" s="126"/>
      <c r="P95" s="126"/>
      <c r="Q95" s="126"/>
      <c r="R95" s="126"/>
      <c r="S95" s="126"/>
      <c r="T95" s="126"/>
      <c r="U95" s="126"/>
      <c r="V95" s="126"/>
      <c r="W95" s="126"/>
    </row>
    <row r="96" spans="1:23" x14ac:dyDescent="0.2"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26"/>
      <c r="O96" s="126"/>
      <c r="P96" s="126"/>
      <c r="Q96" s="126"/>
      <c r="R96" s="126"/>
      <c r="S96" s="126"/>
      <c r="T96" s="126"/>
      <c r="U96" s="126"/>
      <c r="V96" s="126"/>
      <c r="W96" s="126"/>
    </row>
    <row r="97" spans="4:23" x14ac:dyDescent="0.2"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26"/>
      <c r="O97" s="126"/>
      <c r="P97" s="126"/>
      <c r="Q97" s="126"/>
      <c r="R97" s="126"/>
      <c r="S97" s="126"/>
      <c r="T97" s="126"/>
      <c r="U97" s="126"/>
      <c r="V97" s="126"/>
      <c r="W97" s="126"/>
    </row>
    <row r="98" spans="4:23" x14ac:dyDescent="0.2"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26"/>
      <c r="O98" s="126"/>
      <c r="P98" s="126"/>
      <c r="Q98" s="126"/>
      <c r="R98" s="126"/>
      <c r="S98" s="126"/>
      <c r="T98" s="126"/>
      <c r="U98" s="126"/>
      <c r="V98" s="126"/>
      <c r="W98" s="126"/>
    </row>
    <row r="99" spans="4:23" x14ac:dyDescent="0.2"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26"/>
      <c r="O99" s="126"/>
      <c r="P99" s="126"/>
      <c r="Q99" s="126"/>
      <c r="R99" s="126"/>
      <c r="S99" s="126"/>
      <c r="T99" s="126"/>
      <c r="U99" s="126"/>
      <c r="V99" s="126"/>
      <c r="W99" s="126"/>
    </row>
    <row r="100" spans="4:23" x14ac:dyDescent="0.2"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</row>
    <row r="101" spans="4:23" x14ac:dyDescent="0.2"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</row>
    <row r="102" spans="4:23" x14ac:dyDescent="0.2"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</row>
    <row r="103" spans="4:23" x14ac:dyDescent="0.2"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</row>
    <row r="104" spans="4:23" x14ac:dyDescent="0.2"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</row>
    <row r="105" spans="4:23" x14ac:dyDescent="0.2"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</row>
    <row r="106" spans="4:23" x14ac:dyDescent="0.2"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</row>
    <row r="107" spans="4:23" x14ac:dyDescent="0.2"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</row>
    <row r="108" spans="4:23" x14ac:dyDescent="0.2"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</row>
    <row r="109" spans="4:23" x14ac:dyDescent="0.2"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</row>
    <row r="110" spans="4:23" x14ac:dyDescent="0.2"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</row>
  </sheetData>
  <mergeCells count="4">
    <mergeCell ref="A1:F1"/>
    <mergeCell ref="A2:E2"/>
    <mergeCell ref="A3:E3"/>
    <mergeCell ref="A4:E4"/>
  </mergeCells>
  <printOptions headings="1" gridLines="1"/>
  <pageMargins left="0" right="0" top="0" bottom="0" header="0.31496062992125984" footer="0"/>
  <pageSetup scale="80" orientation="portrait" horizont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1" ma:contentTypeDescription="Meta data that will be applied to all documents added to the proceeding document folder" ma:contentTypeScope="" ma:versionID="2562e1c9f6140d2869810b21309e8eca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xmlns:ns8="d875e7ea-2e14-45d2-84e0-1c57e1202622" targetNamespace="http://schemas.microsoft.com/office/2006/metadata/properties" ma:root="true" ma:fieldsID="22b6bfb7e2a82017fe1b517a40db0eea" ns2:_="" ns3:_="" ns4:_="" ns5:_="" ns6:_="" ns8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import namespace="d875e7ea-2e14-45d2-84e0-1c57e1202622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  <xsd:element ref="ns8:IR_x0020_Respon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Frank D'Andrea"/>
              <xsd:enumeration value="Joanne Richardson"/>
              <xsd:enumeration value="Jeffrey Smith"/>
              <xsd:enumeration value="Stephen Vetsi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5e7ea-2e14-45d2-84e0-1c57e1202622" elementFormDefault="qualified">
    <xsd:import namespace="http://schemas.microsoft.com/office/2006/documentManagement/types"/>
    <xsd:import namespace="http://schemas.microsoft.com/office/infopath/2007/PartnerControls"/>
    <xsd:element name="IR_x0020_Responder" ma:index="27" nillable="true" ma:displayName="IR Responder" ma:default="Hydro One" ma:description="Which organization responded to the IR" ma:internalName="IR_x0020_Respond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Hydro One"/>
                    <xsd:enumeration value="IESO"/>
                    <xsd:enumeration value="Consultant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0af1d65-dfd0-4b99-b523-def3a954563f">PMCN44DTZYCH-1935566727-4083</_dlc_DocId>
    <_dlc_DocIdUrl xmlns="f0af1d65-dfd0-4b99-b523-def3a954563f">
      <Url>https://teams.hydroone.com/sites/ra/ra/_layouts/DocIdRedir.aspx?ID=PMCN44DTZYCH-1935566727-4083</Url>
      <Description>PMCN44DTZYCH-1935566727-4083</Description>
    </_dlc_DocIdUrl>
    <Filing_x0020_Status xmlns="ea909525-6dd5-47d7-9eed-71e77e5cedc6">Draft</Filing_x0020_Status>
    <Case_x0020_Number_x002f_Docket_x0020_Number xmlns="f9175001-c430-4d57-adde-c1c10539e919">EB-2021-0243</Case_x0020_Number_x002f_Docket_x0020_Number>
    <Issue_x0020_Date xmlns="f9175001-c430-4d57-adde-c1c10539e919">2022-05-13T04:00:00+00:00</Issue_x0020_Date>
    <Authoring_x0020_Party xmlns="ea909525-6dd5-47d7-9eed-71e77e5cedc6">Hydro One Networks - HONI</Authoring_x0020_Party>
    <Applicant xmlns="f9175001-c430-4d57-adde-c1c10539e919">
      <Value>Ontario Energy Board</Value>
    </Applicant>
    <Jurisdiction xmlns="f9175001-c430-4d57-adde-c1c10539e919">Canada</Jurisdiction>
    <Draft_x0020_Ready xmlns="95f47813-6223-4a6f-8345-4f354f0b8e15">true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Interrogatory Response</Document_x0020_Type>
    <RA_x0020_Contact xmlns="31a38067-a042-4e0e-9037-517587b10700">Kathleen Burke</RA_x0020_Contact>
    <Hydro_x0020_One_x0020_Data_x0020_Classification xmlns="f0af1d65-dfd0-4b99-b523-def3a954563f">Internal Use</Hydro_x0020_One_x0020_Data_x0020_Classification>
    <IR_x0020_Responder xmlns="d875e7ea-2e14-45d2-84e0-1c57e1202622">
      <Value>Hydro One</Value>
    </IR_x0020_Responder>
    <Witness xmlns="95f47813-6223-4a6f-8345-4f354f0b8e15" xsi:nil="true"/>
    <Dir_Approved xmlns="95f47813-6223-4a6f-8345-4f354f0b8e15">true</Dir_Approved>
  </documentManagement>
</p:properties>
</file>

<file path=customXml/itemProps1.xml><?xml version="1.0" encoding="utf-8"?>
<ds:datastoreItem xmlns:ds="http://schemas.openxmlformats.org/officeDocument/2006/customXml" ds:itemID="{CE0EACD3-1DC3-48C0-B435-78DA9B856A1E}"/>
</file>

<file path=customXml/itemProps2.xml><?xml version="1.0" encoding="utf-8"?>
<ds:datastoreItem xmlns:ds="http://schemas.openxmlformats.org/officeDocument/2006/customXml" ds:itemID="{F953F8AD-B8BA-4E77-868F-87693A4C8B74}"/>
</file>

<file path=customXml/itemProps3.xml><?xml version="1.0" encoding="utf-8"?>
<ds:datastoreItem xmlns:ds="http://schemas.openxmlformats.org/officeDocument/2006/customXml" ds:itemID="{B90F2653-C62C-438C-A332-FD32F3653826}"/>
</file>

<file path=customXml/itemProps4.xml><?xml version="1.0" encoding="utf-8"?>
<ds:datastoreItem xmlns:ds="http://schemas.openxmlformats.org/officeDocument/2006/customXml" ds:itemID="{404118DA-FCC7-498F-A1E6-BABE37B657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2021 Net FIxed Assets -&gt;</vt:lpstr>
      <vt:lpstr>I3 TB Data (NFA)</vt:lpstr>
      <vt:lpstr>I8 Demand Data (NFA)</vt:lpstr>
      <vt:lpstr>E2 Allocators (NFA)</vt:lpstr>
      <vt:lpstr>O1 Revenue to cost|RR (NFA)</vt:lpstr>
      <vt:lpstr>2021 Hybrid % (-50%) -&gt;</vt:lpstr>
      <vt:lpstr>I3 TB Data (50%)</vt:lpstr>
      <vt:lpstr>I8 Demand Data (50%)</vt:lpstr>
      <vt:lpstr>E2 Allocators (50%)</vt:lpstr>
      <vt:lpstr>O1 Revenue to cost|RR (50%)</vt:lpstr>
      <vt:lpstr>2021 Curtailment % (-20%) -&gt;</vt:lpstr>
      <vt:lpstr>I3 TB Data (20%)</vt:lpstr>
      <vt:lpstr>I8 Demand Data (20%)</vt:lpstr>
      <vt:lpstr>E2 Allocators (20%)</vt:lpstr>
      <vt:lpstr>O1 Revenue to cost|RR (20%)</vt:lpstr>
      <vt:lpstr>'I3 TB Data (20%)'!Print_Area</vt:lpstr>
      <vt:lpstr>'I3 TB Data (50%)'!Print_Area</vt:lpstr>
      <vt:lpstr>'I3 TB Data (NFA)'!Print_Area</vt:lpstr>
      <vt:lpstr>'I8 Demand Data (20%)'!Print_Area</vt:lpstr>
      <vt:lpstr>'I8 Demand Data (50%)'!Print_Area</vt:lpstr>
      <vt:lpstr>'I8 Demand Data (NFA)'!Print_Area</vt:lpstr>
      <vt:lpstr>'O1 Revenue to cost|RR (20%)'!Print_Area</vt:lpstr>
      <vt:lpstr>'O1 Revenue to cost|RR (50%)'!Print_Area</vt:lpstr>
      <vt:lpstr>'O1 Revenue to cost|RR (NFA)'!Print_Area</vt:lpstr>
      <vt:lpstr>'O1 Revenue to cost|RR (20%)'!Print_Titles</vt:lpstr>
      <vt:lpstr>'O1 Revenue to cost|RR (50%)'!Print_Titles</vt:lpstr>
      <vt:lpstr>'O1 Revenue to cost|RR (NFA)'!Print_Titles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EP-7 Attachment 1 Summary of 2021 Models 9May22</dc:title>
  <dc:creator>Andrew Blair</dc:creator>
  <cp:lastModifiedBy>Andrew Blair</cp:lastModifiedBy>
  <dcterms:created xsi:type="dcterms:W3CDTF">2022-04-29T21:54:40Z</dcterms:created>
  <dcterms:modified xsi:type="dcterms:W3CDTF">2022-05-09T19:14:04Z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3ab318d9-3511-4f67-b8d7-80aa54414c69</vt:lpwstr>
  </property>
  <property fmtid="{D5CDD505-2E9C-101B-9397-08002B2CF9AE}" pid="3" name="ContentTypeId">
    <vt:lpwstr>0x01010061EC7F66509FFD4DA0B1B261A86BE773004862BE6AB6E2104F9D4919B5D6ED2EBE</vt:lpwstr>
  </property>
</Properties>
</file>