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Interrogatory Responses - May 2022/"/>
    </mc:Choice>
  </mc:AlternateContent>
  <xr:revisionPtr revIDLastSave="5" documentId="13_ncr:1_{7EEC5BBC-D098-47D6-BD00-B5A81924C05C}" xr6:coauthVersionLast="47" xr6:coauthVersionMax="47" xr10:uidLastSave="{9C1EEEDE-CA03-47FA-8360-27CDCFCC9E6A}"/>
  <bookViews>
    <workbookView xWindow="-19310" yWindow="-110" windowWidth="19420" windowHeight="11020" xr2:uid="{00000000-000D-0000-FFFF-FFFF00000000}"/>
  </bookViews>
  <sheets>
    <sheet name="Tab1of3" sheetId="1" r:id="rId1"/>
    <sheet name="Tab2of3" sheetId="2" r:id="rId2"/>
    <sheet name="Tab3of3" sheetId="3" r:id="rId3"/>
  </sheets>
  <definedNames>
    <definedName name="_xlnm.Print_Area" localSheetId="0">Tab1of3!$A$1:$V$19</definedName>
    <definedName name="_xlnm.Print_Area" localSheetId="1">Tab2of3!$A$1:$I$25</definedName>
    <definedName name="_xlnm.Print_Area" localSheetId="2">Tab3of3!$A$1:$D$30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3" i="1" l="1"/>
  <c r="E21" i="3" l="1"/>
  <c r="F21" i="3"/>
  <c r="D21" i="3"/>
  <c r="G21" i="3"/>
  <c r="D24" i="3" l="1"/>
  <c r="E24" i="3" l="1"/>
  <c r="D8" i="3"/>
  <c r="F24" i="3" l="1"/>
  <c r="C24" i="3"/>
  <c r="G24" i="3" l="1"/>
  <c r="C27" i="3"/>
  <c r="R16" i="1"/>
  <c r="P19" i="1" s="1"/>
  <c r="N13" i="1"/>
  <c r="N16" i="1" s="1"/>
  <c r="L19" i="1" s="1"/>
  <c r="V13" i="1"/>
  <c r="V16" i="1" s="1"/>
  <c r="T19" i="1" s="1"/>
  <c r="D27" i="3" l="1"/>
  <c r="D29" i="3" s="1"/>
  <c r="F27" i="3"/>
  <c r="F29" i="3" s="1"/>
  <c r="E27" i="3"/>
  <c r="E29" i="3" s="1"/>
  <c r="G27" i="3"/>
  <c r="G29" i="3" s="1"/>
  <c r="C29" i="3"/>
  <c r="D23" i="2" l="1"/>
  <c r="D25" i="2" l="1"/>
  <c r="E23" i="2"/>
  <c r="F23" i="2" s="1"/>
  <c r="G23" i="2" s="1"/>
  <c r="F25" i="2" l="1"/>
  <c r="H23" i="2"/>
  <c r="H25" i="2" s="1"/>
  <c r="G25" i="2"/>
  <c r="E25" i="2"/>
  <c r="J13" i="1" l="1"/>
  <c r="J16" i="1" s="1"/>
  <c r="H19" i="1" s="1"/>
  <c r="F13" i="1"/>
  <c r="F16" i="1" s="1"/>
  <c r="D19" i="1" s="1"/>
</calcChain>
</file>

<file path=xl/sharedStrings.xml><?xml version="1.0" encoding="utf-8"?>
<sst xmlns="http://schemas.openxmlformats.org/spreadsheetml/2006/main" count="143" uniqueCount="95">
  <si>
    <t>Derivation of ST Common Line Charge</t>
  </si>
  <si>
    <t>Minus</t>
  </si>
  <si>
    <t>Billing Quantity (Annual)</t>
  </si>
  <si>
    <t>Rates</t>
  </si>
  <si>
    <t>Revenue Generated (Annual)</t>
  </si>
  <si>
    <t>HVDS-high cost allocation</t>
  </si>
  <si>
    <t>$/kW</t>
  </si>
  <si>
    <t>HVDS-low cost allocation</t>
  </si>
  <si>
    <t>LVDS-low cost allocation</t>
  </si>
  <si>
    <t>Specific ST lines</t>
  </si>
  <si>
    <t>$/kM</t>
  </si>
  <si>
    <t>Specific Primary lines</t>
  </si>
  <si>
    <t>Plus:</t>
  </si>
  <si>
    <t>Service Charge (per Delivery Point)</t>
  </si>
  <si>
    <t>Fixed Rate</t>
  </si>
  <si>
    <t>$</t>
  </si>
  <si>
    <t>Meter Charge (for Hydro One ownership per Meter Point)</t>
  </si>
  <si>
    <t>Meter Charge</t>
  </si>
  <si>
    <t>Total revenue generated through other delivery charges:</t>
  </si>
  <si>
    <t>Revenue to be recovered through ST rates</t>
  </si>
  <si>
    <t>Revenue to be collected by ST (adjusted for change in revenue from Rates target R/C Ratio, if applicable)</t>
  </si>
  <si>
    <t>ST Common Line Revenue Requirement (Annual $)</t>
  </si>
  <si>
    <t>ST Common Line Revenue Requirement (Annual)</t>
  </si>
  <si>
    <t>ST Common Line Charge Determinant (Annual kM)</t>
  </si>
  <si>
    <t>ST Common Line Charge Determinant (Annual)</t>
  </si>
  <si>
    <t>ST Common Line Charge (Monthly $/kW)</t>
  </si>
  <si>
    <t>ST Common Line Charge ($/kW)</t>
  </si>
  <si>
    <t>Derivation of Facility Charge for connection to Low Voltage Distribution Station (LVDS Low)</t>
  </si>
  <si>
    <t>Proportion of Total Forecast Costs associated with ST share of LVDS-low stations</t>
  </si>
  <si>
    <t>USoA</t>
  </si>
  <si>
    <t>Account</t>
  </si>
  <si>
    <t>Allocation to ST rate class (2023 CAM O4 Sheet)</t>
  </si>
  <si>
    <t>Proportion of allocation to ST rate class associated with LVDS-low</t>
  </si>
  <si>
    <t>5005</t>
  </si>
  <si>
    <t>Operation Supervision and Engineering</t>
  </si>
  <si>
    <t>5012</t>
  </si>
  <si>
    <t>Station Buildings and Fixtures Expense [exclude - no "bldgs" at LVDSs]</t>
  </si>
  <si>
    <t>5016</t>
  </si>
  <si>
    <t>Distribution Station Equipment - Operation Labour</t>
  </si>
  <si>
    <t>5017</t>
  </si>
  <si>
    <t>Distribution Station Equipment - Operation Supplies and Expenses</t>
  </si>
  <si>
    <t>5105</t>
  </si>
  <si>
    <t>Maintenance Supervision and Engineering</t>
  </si>
  <si>
    <t>5110</t>
  </si>
  <si>
    <t>Maintenance of Buildings and Fixtures - Distribution Stations</t>
  </si>
  <si>
    <t>5114</t>
  </si>
  <si>
    <t>Maintenance of Distribution Station Equipment</t>
  </si>
  <si>
    <t>5405 to 5680</t>
  </si>
  <si>
    <t>25 General Admin. Acc'ts (12 non-zero)</t>
  </si>
  <si>
    <t>Other ("NIDIT") "expenses"</t>
  </si>
  <si>
    <t>3046</t>
  </si>
  <si>
    <t>Net Inc (Balance Transferred From Income)</t>
  </si>
  <si>
    <t>5705</t>
  </si>
  <si>
    <t>Amortization Expense - Property, Plant, and Equipment</t>
  </si>
  <si>
    <t>6005</t>
  </si>
  <si>
    <t>Interest on Long Term Debt</t>
  </si>
  <si>
    <t>6105</t>
  </si>
  <si>
    <t>Taxes Other Than Income Taxes</t>
  </si>
  <si>
    <t>6110</t>
  </si>
  <si>
    <t>Income Taxes</t>
  </si>
  <si>
    <t>**Note: USofA 5016, 5017 &amp; 5114 are wholly recovered by the LVDS Low tariff</t>
  </si>
  <si>
    <t>Change in Service Revenue Requirement allocated to the ST rate class</t>
  </si>
  <si>
    <t>Total LVDS Low Revenue Requirement (Annual $)</t>
  </si>
  <si>
    <t>Total LVDS Low Charge Determinant (Annual kW)</t>
  </si>
  <si>
    <t>LVDS Low Rate (Monthly, $/kW)</t>
  </si>
  <si>
    <t>Derivation of Facility Charge for connection to Specific ST Lines</t>
  </si>
  <si>
    <t>Total</t>
  </si>
  <si>
    <t>Assigned to Lines</t>
  </si>
  <si>
    <t>Costs:  di Lines - 50kV to 750V</t>
  </si>
  <si>
    <t>Costs:  di General + di Remainder</t>
  </si>
  <si>
    <t>Costs:  cu group (excluding customer premise costs)</t>
  </si>
  <si>
    <t>Proportion of Total (di+cu) Costs allocated to ST Lines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</si>
  <si>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</si>
  <si>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</si>
  <si>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</si>
  <si>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</si>
  <si>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</si>
  <si>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</si>
  <si>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</si>
  <si>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</si>
  <si>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</si>
  <si>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</si>
  <si>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</si>
  <si>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</si>
  <si>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</si>
  <si>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Direct Allocation</t>
  </si>
  <si>
    <t>NI</t>
  </si>
  <si>
    <t>Allocated Net Income  (NI)</t>
  </si>
  <si>
    <t>Total Revenue Requirement (includes NI)</t>
  </si>
  <si>
    <t>Specific Line Rates Calculation</t>
  </si>
  <si>
    <t>Annual costs associated with all HON "50 kV to 750 V" Line Assets</t>
  </si>
  <si>
    <t>Total Length 44 kV to 13.8 kV inclusive (2020 Actual, kM)</t>
  </si>
  <si>
    <t>Total Length 12.5 to 4.16 kV inclusive (2020 Actual, weighted kM)</t>
  </si>
  <si>
    <t>Total km of 50kV-to-4.16kV line (Actual 2020, kM)</t>
  </si>
  <si>
    <t>ST Specific Line Rate (Monthly, per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</si>
</sst>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000"/>
    <numFmt numFmtId="180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indexed="57"/>
      <name val="Arial"/>
      <family val="2"/>
    </font>
    <font>
      <b/>
      <u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/>
    <xf numFmtId="166" fontId="6" fillId="0" borderId="0"/>
    <xf numFmtId="166" fontId="6" fillId="0" borderId="0"/>
    <xf numFmtId="165" fontId="7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/>
    <xf numFmtId="44" fontId="6" fillId="0" borderId="0" applyFont="0" applyFill="0" applyBorder="0" applyAlignment="0" applyProtection="0"/>
    <xf numFmtId="174" fontId="8" fillId="0" borderId="0"/>
    <xf numFmtId="175" fontId="8" fillId="0" borderId="0"/>
    <xf numFmtId="38" fontId="9" fillId="2" borderId="0" applyNumberFormat="0" applyBorder="0" applyAlignment="0" applyProtection="0"/>
    <xf numFmtId="0" fontId="10" fillId="0" borderId="12" applyNumberFormat="0" applyAlignment="0" applyProtection="0">
      <alignment horizontal="left" vertical="center"/>
    </xf>
    <xf numFmtId="0" fontId="10" fillId="0" borderId="13">
      <alignment horizontal="left" vertical="center"/>
    </xf>
    <xf numFmtId="10" fontId="9" fillId="3" borderId="10" applyNumberFormat="0" applyBorder="0" applyAlignment="0" applyProtection="0"/>
    <xf numFmtId="176" fontId="7" fillId="0" borderId="0"/>
    <xf numFmtId="177" fontId="6" fillId="0" borderId="0"/>
    <xf numFmtId="0" fontId="6" fillId="0" borderId="0"/>
    <xf numFmtId="0" fontId="6" fillId="0" borderId="0"/>
    <xf numFmtId="0" fontId="6" fillId="0" borderId="0"/>
    <xf numFmtId="7" fontId="8" fillId="0" borderId="0"/>
    <xf numFmtId="37" fontId="11" fillId="4" borderId="0">
      <alignment horizontal="righ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6" fillId="0" borderId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78" fontId="6" fillId="0" borderId="0"/>
    <xf numFmtId="178" fontId="6" fillId="0" borderId="0"/>
    <xf numFmtId="178" fontId="6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0" borderId="2" xfId="0" applyFont="1" applyBorder="1"/>
    <xf numFmtId="164" fontId="2" fillId="0" borderId="2" xfId="2" applyNumberFormat="1" applyFont="1" applyBorder="1"/>
    <xf numFmtId="0" fontId="3" fillId="0" borderId="0" xfId="0" applyFont="1"/>
    <xf numFmtId="165" fontId="3" fillId="0" borderId="4" xfId="0" applyNumberFormat="1" applyFont="1" applyBorder="1"/>
    <xf numFmtId="0" fontId="3" fillId="0" borderId="5" xfId="0" applyFont="1" applyBorder="1"/>
    <xf numFmtId="165" fontId="3" fillId="0" borderId="0" xfId="0" applyNumberFormat="1" applyFont="1"/>
    <xf numFmtId="0" fontId="3" fillId="0" borderId="4" xfId="0" applyFont="1" applyBorder="1"/>
    <xf numFmtId="37" fontId="3" fillId="0" borderId="5" xfId="0" applyNumberFormat="1" applyFont="1" applyBorder="1"/>
    <xf numFmtId="37" fontId="3" fillId="0" borderId="0" xfId="0" applyNumberFormat="1" applyFont="1"/>
    <xf numFmtId="165" fontId="3" fillId="0" borderId="0" xfId="2" applyNumberFormat="1" applyFont="1"/>
    <xf numFmtId="165" fontId="3" fillId="0" borderId="4" xfId="2" applyNumberFormat="1" applyFont="1" applyBorder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0" xfId="2" applyNumberFormat="1" applyFont="1" applyBorder="1"/>
    <xf numFmtId="165" fontId="3" fillId="0" borderId="5" xfId="2" applyNumberFormat="1" applyFont="1" applyFill="1" applyBorder="1"/>
    <xf numFmtId="165" fontId="3" fillId="0" borderId="1" xfId="0" applyNumberFormat="1" applyFont="1" applyBorder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wrapText="1"/>
    </xf>
    <xf numFmtId="165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165" fontId="3" fillId="0" borderId="7" xfId="0" applyNumberFormat="1" applyFont="1" applyBorder="1"/>
    <xf numFmtId="166" fontId="3" fillId="0" borderId="10" xfId="1" applyNumberFormat="1" applyFont="1" applyBorder="1" applyAlignment="1">
      <alignment vertical="center" wrapText="1"/>
    </xf>
    <xf numFmtId="43" fontId="3" fillId="0" borderId="10" xfId="1" applyFont="1" applyBorder="1" applyAlignment="1">
      <alignment vertical="center" wrapText="1"/>
    </xf>
    <xf numFmtId="0" fontId="3" fillId="0" borderId="11" xfId="0" applyFont="1" applyBorder="1"/>
    <xf numFmtId="0" fontId="3" fillId="0" borderId="11" xfId="0" applyFont="1" applyBorder="1" applyAlignment="1">
      <alignment vertical="center" wrapText="1"/>
    </xf>
    <xf numFmtId="167" fontId="3" fillId="0" borderId="10" xfId="1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/>
    <xf numFmtId="0" fontId="2" fillId="0" borderId="0" xfId="0" applyFont="1" applyAlignment="1">
      <alignment horizontal="right"/>
    </xf>
    <xf numFmtId="6" fontId="7" fillId="0" borderId="0" xfId="0" applyNumberFormat="1" applyFont="1" applyAlignment="1">
      <alignment horizontal="left"/>
    </xf>
    <xf numFmtId="165" fontId="3" fillId="0" borderId="0" xfId="2" applyNumberFormat="1" applyFont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/>
    <xf numFmtId="165" fontId="3" fillId="0" borderId="10" xfId="2" applyNumberFormat="1" applyFont="1" applyBorder="1" applyAlignment="1">
      <alignment vertical="center" wrapText="1"/>
    </xf>
    <xf numFmtId="0" fontId="3" fillId="0" borderId="16" xfId="0" applyFont="1" applyBorder="1"/>
    <xf numFmtId="0" fontId="15" fillId="0" borderId="0" xfId="0" applyFont="1"/>
    <xf numFmtId="49" fontId="16" fillId="0" borderId="0" xfId="0" applyNumberFormat="1" applyFont="1"/>
    <xf numFmtId="10" fontId="3" fillId="6" borderId="3" xfId="0" applyNumberFormat="1" applyFont="1" applyFill="1" applyBorder="1" applyAlignment="1">
      <alignment horizontal="centerContinuous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3" fillId="0" borderId="8" xfId="2" applyNumberFormat="1" applyFont="1" applyBorder="1" applyAlignment="1">
      <alignment vertical="center" wrapText="1"/>
    </xf>
    <xf numFmtId="165" fontId="3" fillId="0" borderId="15" xfId="2" applyNumberFormat="1" applyFont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vertical="center" wrapText="1"/>
    </xf>
    <xf numFmtId="165" fontId="3" fillId="6" borderId="9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2" fillId="0" borderId="5" xfId="0" applyFont="1" applyBorder="1"/>
    <xf numFmtId="0" fontId="3" fillId="0" borderId="10" xfId="0" applyFont="1" applyBorder="1" applyAlignment="1">
      <alignment horizontal="centerContinuous" vertical="center" wrapText="1"/>
    </xf>
    <xf numFmtId="10" fontId="14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5" fontId="2" fillId="0" borderId="4" xfId="0" applyNumberFormat="1" applyFont="1" applyBorder="1"/>
    <xf numFmtId="166" fontId="2" fillId="0" borderId="4" xfId="1" applyNumberFormat="1" applyFont="1" applyBorder="1"/>
    <xf numFmtId="0" fontId="0" fillId="0" borderId="3" xfId="0" applyBorder="1"/>
    <xf numFmtId="165" fontId="2" fillId="0" borderId="16" xfId="0" applyNumberFormat="1" applyFont="1" applyBorder="1"/>
    <xf numFmtId="166" fontId="2" fillId="0" borderId="16" xfId="1" applyNumberFormat="1" applyFont="1" applyBorder="1"/>
    <xf numFmtId="179" fontId="14" fillId="0" borderId="15" xfId="0" applyNumberFormat="1" applyFont="1" applyBorder="1"/>
    <xf numFmtId="179" fontId="14" fillId="0" borderId="1" xfId="0" applyNumberFormat="1" applyFont="1" applyBorder="1"/>
    <xf numFmtId="165" fontId="3" fillId="0" borderId="8" xfId="2" applyNumberFormat="1" applyFont="1" applyFill="1" applyBorder="1" applyAlignment="1">
      <alignment vertical="center" wrapText="1"/>
    </xf>
    <xf numFmtId="180" fontId="3" fillId="0" borderId="16" xfId="47" applyNumberFormat="1" applyFont="1" applyFill="1" applyBorder="1"/>
    <xf numFmtId="165" fontId="3" fillId="0" borderId="16" xfId="2" applyNumberFormat="1" applyFont="1" applyBorder="1" applyAlignment="1">
      <alignment vertical="center" wrapText="1"/>
    </xf>
    <xf numFmtId="166" fontId="2" fillId="0" borderId="5" xfId="1" applyNumberFormat="1" applyFont="1" applyBorder="1"/>
    <xf numFmtId="0" fontId="3" fillId="7" borderId="9" xfId="0" applyFont="1" applyFill="1" applyBorder="1" applyAlignment="1">
      <alignment horizontal="center"/>
    </xf>
    <xf numFmtId="10" fontId="3" fillId="7" borderId="9" xfId="0" applyNumberFormat="1" applyFont="1" applyFill="1" applyBorder="1" applyAlignment="1">
      <alignment horizontal="centerContinuous"/>
    </xf>
    <xf numFmtId="0" fontId="3" fillId="7" borderId="16" xfId="0" applyFont="1" applyFill="1" applyBorder="1" applyAlignment="1">
      <alignment vertical="center" wrapText="1"/>
    </xf>
    <xf numFmtId="43" fontId="3" fillId="7" borderId="16" xfId="1" applyFont="1" applyFill="1" applyBorder="1" applyAlignment="1">
      <alignment vertical="center" wrapText="1"/>
    </xf>
    <xf numFmtId="165" fontId="3" fillId="7" borderId="16" xfId="2" applyNumberFormat="1" applyFont="1" applyFill="1" applyBorder="1" applyAlignment="1">
      <alignment vertical="center" wrapText="1"/>
    </xf>
    <xf numFmtId="0" fontId="3" fillId="7" borderId="16" xfId="0" applyFont="1" applyFill="1" applyBorder="1"/>
    <xf numFmtId="0" fontId="0" fillId="7" borderId="16" xfId="0" applyFill="1" applyBorder="1" applyAlignment="1">
      <alignment wrapText="1"/>
    </xf>
    <xf numFmtId="165" fontId="3" fillId="7" borderId="16" xfId="2" applyNumberFormat="1" applyFont="1" applyFill="1" applyBorder="1"/>
    <xf numFmtId="37" fontId="3" fillId="7" borderId="16" xfId="0" applyNumberFormat="1" applyFont="1" applyFill="1" applyBorder="1"/>
    <xf numFmtId="0" fontId="3" fillId="7" borderId="15" xfId="0" applyFont="1" applyFill="1" applyBorder="1"/>
    <xf numFmtId="165" fontId="3" fillId="7" borderId="15" xfId="2" applyNumberFormat="1" applyFont="1" applyFill="1" applyBorder="1" applyAlignment="1">
      <alignment vertical="center" wrapText="1"/>
    </xf>
    <xf numFmtId="165" fontId="3" fillId="0" borderId="7" xfId="2" applyNumberFormat="1" applyFont="1" applyBorder="1" applyAlignment="1">
      <alignment vertical="center" wrapText="1"/>
    </xf>
    <xf numFmtId="180" fontId="3" fillId="0" borderId="16" xfId="47" applyNumberFormat="1" applyFont="1" applyBorder="1"/>
    <xf numFmtId="167" fontId="3" fillId="0" borderId="16" xfId="1" applyNumberFormat="1" applyFont="1" applyBorder="1" applyAlignment="1">
      <alignment vertical="center" wrapText="1"/>
    </xf>
    <xf numFmtId="166" fontId="3" fillId="0" borderId="16" xfId="1" applyNumberFormat="1" applyFont="1" applyBorder="1" applyAlignment="1">
      <alignment vertical="center" wrapText="1"/>
    </xf>
    <xf numFmtId="180" fontId="14" fillId="0" borderId="16" xfId="47" applyNumberFormat="1" applyFont="1" applyBorder="1"/>
    <xf numFmtId="0" fontId="14" fillId="0" borderId="16" xfId="0" applyFont="1" applyBorder="1"/>
    <xf numFmtId="166" fontId="18" fillId="0" borderId="16" xfId="1" applyNumberFormat="1" applyFont="1" applyBorder="1" applyAlignment="1">
      <alignment vertical="center" wrapText="1"/>
    </xf>
    <xf numFmtId="164" fontId="3" fillId="0" borderId="15" xfId="2" applyNumberFormat="1" applyFont="1" applyBorder="1" applyAlignment="1">
      <alignment vertical="center" wrapText="1"/>
    </xf>
    <xf numFmtId="165" fontId="14" fillId="0" borderId="16" xfId="2" applyNumberFormat="1" applyFont="1" applyBorder="1"/>
    <xf numFmtId="180" fontId="3" fillId="0" borderId="6" xfId="0" applyNumberFormat="1" applyFont="1" applyBorder="1" applyAlignment="1">
      <alignment horizontal="center" vertical="center" wrapText="1"/>
    </xf>
    <xf numFmtId="165" fontId="3" fillId="0" borderId="3" xfId="2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1" fontId="2" fillId="0" borderId="10" xfId="2" applyNumberFormat="1" applyFont="1" applyBorder="1" applyAlignment="1">
      <alignment vertical="center" wrapText="1"/>
    </xf>
    <xf numFmtId="1" fontId="2" fillId="0" borderId="10" xfId="0" applyNumberFormat="1" applyFont="1" applyBorder="1"/>
    <xf numFmtId="0" fontId="2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165" fontId="3" fillId="0" borderId="16" xfId="2" applyNumberFormat="1" applyFont="1" applyBorder="1" applyAlignment="1">
      <alignment vertical="center"/>
    </xf>
    <xf numFmtId="165" fontId="3" fillId="0" borderId="15" xfId="2" applyNumberFormat="1" applyFont="1" applyBorder="1" applyAlignment="1">
      <alignment vertical="center"/>
    </xf>
  </cellXfs>
  <cellStyles count="48">
    <cellStyle name="$" xfId="3" xr:uid="{00000000-0005-0000-0000-000000000000}"/>
    <cellStyle name="$_CCA-Request_H11bps" xfId="4" xr:uid="{00000000-0005-0000-0000-000001000000}"/>
    <cellStyle name="$_CCA-Request_H11bps July 9" xfId="5" xr:uid="{00000000-0005-0000-0000-000002000000}"/>
    <cellStyle name="$comma" xfId="6" xr:uid="{00000000-0005-0000-0000-000003000000}"/>
    <cellStyle name="_Comma" xfId="7" xr:uid="{00000000-0005-0000-0000-000004000000}"/>
    <cellStyle name="_Currency" xfId="8" xr:uid="{00000000-0005-0000-0000-000005000000}"/>
    <cellStyle name="_CurrencySpace" xfId="9" xr:uid="{00000000-0005-0000-0000-000006000000}"/>
    <cellStyle name="_Multiple" xfId="10" xr:uid="{00000000-0005-0000-0000-000007000000}"/>
    <cellStyle name="_MultipleSpace" xfId="11" xr:uid="{00000000-0005-0000-0000-000008000000}"/>
    <cellStyle name="_Percent" xfId="12" xr:uid="{00000000-0005-0000-0000-000009000000}"/>
    <cellStyle name="_PercentSpace" xfId="13" xr:uid="{00000000-0005-0000-0000-00000A000000}"/>
    <cellStyle name="_PercentSpace_AR Analysis 061207" xfId="14" xr:uid="{00000000-0005-0000-0000-00000B000000}"/>
    <cellStyle name="_PercentSpace_RMDx BP050513a 051212a" xfId="15" xr:uid="{00000000-0005-0000-0000-00000C000000}"/>
    <cellStyle name="Comma" xfId="1" builtinId="3"/>
    <cellStyle name="Comma 2" xfId="16" xr:uid="{00000000-0005-0000-0000-00000E000000}"/>
    <cellStyle name="comma zerodec" xfId="17" xr:uid="{00000000-0005-0000-0000-00000F000000}"/>
    <cellStyle name="Currency" xfId="2" builtinId="4"/>
    <cellStyle name="Currency 2" xfId="18" xr:uid="{00000000-0005-0000-0000-000011000000}"/>
    <cellStyle name="Currency1" xfId="19" xr:uid="{00000000-0005-0000-0000-000012000000}"/>
    <cellStyle name="Dollar (zero dec)" xfId="20" xr:uid="{00000000-0005-0000-0000-000013000000}"/>
    <cellStyle name="Grey" xfId="21" xr:uid="{00000000-0005-0000-0000-000014000000}"/>
    <cellStyle name="Header1" xfId="22" xr:uid="{00000000-0005-0000-0000-000015000000}"/>
    <cellStyle name="Header2" xfId="23" xr:uid="{00000000-0005-0000-0000-000016000000}"/>
    <cellStyle name="Input [yellow]" xfId="24" xr:uid="{00000000-0005-0000-0000-000017000000}"/>
    <cellStyle name="multiple" xfId="25" xr:uid="{00000000-0005-0000-0000-000018000000}"/>
    <cellStyle name="Normal" xfId="0" builtinId="0"/>
    <cellStyle name="Normal - Style1" xfId="26" xr:uid="{00000000-0005-0000-0000-00001A000000}"/>
    <cellStyle name="Normal 2" xfId="27" xr:uid="{00000000-0005-0000-0000-00001B000000}"/>
    <cellStyle name="Normal 3" xfId="28" xr:uid="{00000000-0005-0000-0000-00001C000000}"/>
    <cellStyle name="Number" xfId="29" xr:uid="{00000000-0005-0000-0000-00001D000000}"/>
    <cellStyle name="OH01" xfId="30" xr:uid="{00000000-0005-0000-0000-00001E000000}"/>
    <cellStyle name="OHnplode" xfId="31" xr:uid="{00000000-0005-0000-0000-00001F000000}"/>
    <cellStyle name="Percent" xfId="47" builtinId="5"/>
    <cellStyle name="Percent [2]" xfId="32" xr:uid="{00000000-0005-0000-0000-000021000000}"/>
    <cellStyle name="Percent 2" xfId="33" xr:uid="{00000000-0005-0000-0000-000022000000}"/>
    <cellStyle name="PSChar" xfId="34" xr:uid="{00000000-0005-0000-0000-000023000000}"/>
    <cellStyle name="PSDate" xfId="35" xr:uid="{00000000-0005-0000-0000-000024000000}"/>
    <cellStyle name="PSDec" xfId="36" xr:uid="{00000000-0005-0000-0000-000025000000}"/>
    <cellStyle name="PSHeading" xfId="37" xr:uid="{00000000-0005-0000-0000-000026000000}"/>
    <cellStyle name="PSInt" xfId="38" xr:uid="{00000000-0005-0000-0000-000027000000}"/>
    <cellStyle name="PSSpacer" xfId="39" xr:uid="{00000000-0005-0000-0000-000028000000}"/>
    <cellStyle name="ShOut" xfId="40" xr:uid="{00000000-0005-0000-0000-000029000000}"/>
    <cellStyle name="Style 1" xfId="41" xr:uid="{00000000-0005-0000-0000-00002A000000}"/>
    <cellStyle name="Style 2" xfId="42" xr:uid="{00000000-0005-0000-0000-00002B000000}"/>
    <cellStyle name="Style 3" xfId="43" xr:uid="{00000000-0005-0000-0000-00002C000000}"/>
    <cellStyle name="x" xfId="44" xr:uid="{00000000-0005-0000-0000-00002D000000}"/>
    <cellStyle name="x_CCA-Request_H11bps" xfId="45" xr:uid="{00000000-0005-0000-0000-00002E000000}"/>
    <cellStyle name="x_CCA-Request_H11bps July 9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9"/>
  <sheetViews>
    <sheetView tabSelected="1" view="pageLayout" topLeftCell="H1" zoomScaleNormal="100" workbookViewId="0">
      <selection activeCell="E25" sqref="E25"/>
    </sheetView>
  </sheetViews>
  <sheetFormatPr defaultRowHeight="15" x14ac:dyDescent="0.25"/>
  <cols>
    <col min="1" max="1" width="45.7109375" bestFit="1" customWidth="1"/>
    <col min="2" max="2" width="39.7109375" hidden="1" customWidth="1"/>
    <col min="3" max="3" width="9.28515625" bestFit="1" customWidth="1"/>
    <col min="4" max="4" width="8.28515625" bestFit="1" customWidth="1"/>
    <col min="5" max="5" width="5.42578125" bestFit="1" customWidth="1"/>
    <col min="6" max="6" width="10.7109375" bestFit="1" customWidth="1"/>
    <col min="7" max="7" width="10.140625" bestFit="1" customWidth="1"/>
    <col min="8" max="8" width="8.28515625" bestFit="1" customWidth="1"/>
    <col min="9" max="9" width="5.42578125" bestFit="1" customWidth="1"/>
    <col min="10" max="10" width="10.7109375" bestFit="1" customWidth="1"/>
    <col min="11" max="11" width="10.140625" bestFit="1" customWidth="1"/>
    <col min="12" max="12" width="8.28515625" bestFit="1" customWidth="1"/>
    <col min="13" max="13" width="5.42578125" bestFit="1" customWidth="1"/>
    <col min="14" max="14" width="10.7109375" bestFit="1" customWidth="1"/>
    <col min="15" max="15" width="10.140625" bestFit="1" customWidth="1"/>
    <col min="16" max="16" width="8.28515625" bestFit="1" customWidth="1"/>
    <col min="17" max="17" width="5.42578125" bestFit="1" customWidth="1"/>
    <col min="18" max="18" width="10.7109375" bestFit="1" customWidth="1"/>
    <col min="19" max="19" width="9.28515625" bestFit="1" customWidth="1"/>
    <col min="20" max="20" width="8.28515625" bestFit="1" customWidth="1"/>
    <col min="21" max="21" width="5.42578125" bestFit="1" customWidth="1"/>
    <col min="22" max="22" width="10.7109375" bestFit="1" customWidth="1"/>
  </cols>
  <sheetData>
    <row r="1" spans="1:24" s="7" customFormat="1" ht="12" x14ac:dyDescent="0.2">
      <c r="A1" s="41" t="s">
        <v>0</v>
      </c>
      <c r="C1" s="40"/>
      <c r="D1" s="40"/>
      <c r="E1" s="40"/>
      <c r="H1" s="39"/>
      <c r="I1" s="40"/>
      <c r="M1" s="40"/>
      <c r="Q1" s="40"/>
      <c r="U1" s="40"/>
    </row>
    <row r="2" spans="1:24" s="7" customFormat="1" ht="12" x14ac:dyDescent="0.2"/>
    <row r="3" spans="1:24" s="7" customFormat="1" x14ac:dyDescent="0.25">
      <c r="C3" s="108">
        <v>2023</v>
      </c>
      <c r="D3" s="109"/>
      <c r="E3" s="109"/>
      <c r="F3" s="109"/>
      <c r="G3" s="108">
        <v>2024</v>
      </c>
      <c r="H3" s="109"/>
      <c r="I3" s="109"/>
      <c r="J3" s="109"/>
      <c r="K3" s="108">
        <v>2025</v>
      </c>
      <c r="L3" s="109"/>
      <c r="M3" s="109"/>
      <c r="N3" s="109"/>
      <c r="O3" s="108">
        <v>2026</v>
      </c>
      <c r="P3" s="109"/>
      <c r="Q3" s="109"/>
      <c r="R3" s="109"/>
      <c r="S3" s="108">
        <v>2027</v>
      </c>
      <c r="T3" s="109"/>
      <c r="U3" s="109"/>
      <c r="V3" s="109"/>
    </row>
    <row r="4" spans="1:24" s="35" customFormat="1" ht="36" x14ac:dyDescent="0.2">
      <c r="A4" s="38" t="s">
        <v>1</v>
      </c>
      <c r="B4" s="38" t="s">
        <v>1</v>
      </c>
      <c r="C4" s="36" t="s">
        <v>2</v>
      </c>
      <c r="D4" s="66" t="s">
        <v>3</v>
      </c>
      <c r="E4" s="66"/>
      <c r="F4" s="36" t="s">
        <v>4</v>
      </c>
      <c r="G4" s="36" t="s">
        <v>2</v>
      </c>
      <c r="H4" s="66" t="s">
        <v>3</v>
      </c>
      <c r="I4" s="66"/>
      <c r="J4" s="36" t="s">
        <v>4</v>
      </c>
      <c r="K4" s="36" t="s">
        <v>2</v>
      </c>
      <c r="L4" s="66" t="s">
        <v>3</v>
      </c>
      <c r="M4" s="66"/>
      <c r="N4" s="36" t="s">
        <v>4</v>
      </c>
      <c r="O4" s="36" t="s">
        <v>2</v>
      </c>
      <c r="P4" s="66" t="s">
        <v>3</v>
      </c>
      <c r="Q4" s="66"/>
      <c r="R4" s="36" t="s">
        <v>4</v>
      </c>
      <c r="S4" s="36" t="s">
        <v>2</v>
      </c>
      <c r="T4" s="66" t="s">
        <v>3</v>
      </c>
      <c r="U4" s="66"/>
      <c r="V4" s="36" t="s">
        <v>4</v>
      </c>
    </row>
    <row r="5" spans="1:24" s="7" customFormat="1" ht="12" x14ac:dyDescent="0.2">
      <c r="A5" s="31" t="s">
        <v>5</v>
      </c>
      <c r="B5" s="31" t="s">
        <v>5</v>
      </c>
      <c r="C5" s="28">
        <v>1121797.8773154933</v>
      </c>
      <c r="D5" s="32">
        <v>2.8203999999999998</v>
      </c>
      <c r="E5" s="32" t="s">
        <v>6</v>
      </c>
      <c r="F5" s="48">
        <v>3163918.733180617</v>
      </c>
      <c r="G5" s="28">
        <v>1122896.5605882518</v>
      </c>
      <c r="H5" s="32">
        <v>2.8203999999999998</v>
      </c>
      <c r="I5" s="32" t="s">
        <v>6</v>
      </c>
      <c r="J5" s="48">
        <v>3167017.4594831052</v>
      </c>
      <c r="K5" s="28">
        <v>1121849.5764780534</v>
      </c>
      <c r="L5" s="32">
        <v>2.8203999999999998</v>
      </c>
      <c r="M5" s="32" t="s">
        <v>6</v>
      </c>
      <c r="N5" s="48">
        <v>3164064.5454987013</v>
      </c>
      <c r="O5" s="28">
        <v>1119871.4443344928</v>
      </c>
      <c r="P5" s="32">
        <v>2.8203999999999998</v>
      </c>
      <c r="Q5" s="32" t="s">
        <v>6</v>
      </c>
      <c r="R5" s="48">
        <v>3158485.421601003</v>
      </c>
      <c r="S5" s="28">
        <v>1124821.1048425767</v>
      </c>
      <c r="T5" s="32">
        <v>2.8203999999999998</v>
      </c>
      <c r="U5" s="32" t="s">
        <v>6</v>
      </c>
      <c r="V5" s="48">
        <v>3172445.4440980032</v>
      </c>
      <c r="W5" s="9"/>
    </row>
    <row r="6" spans="1:24" s="7" customFormat="1" ht="12" x14ac:dyDescent="0.2">
      <c r="A6" s="31" t="s">
        <v>7</v>
      </c>
      <c r="B6" s="31" t="s">
        <v>7</v>
      </c>
      <c r="C6" s="28">
        <v>65582.687822013395</v>
      </c>
      <c r="D6" s="32">
        <v>4.7210999999999999</v>
      </c>
      <c r="E6" s="32" t="s">
        <v>6</v>
      </c>
      <c r="F6" s="48">
        <v>309622.42747650744</v>
      </c>
      <c r="G6" s="28">
        <v>65646.919180932528</v>
      </c>
      <c r="H6" s="32">
        <v>4.8129</v>
      </c>
      <c r="I6" s="32" t="s">
        <v>6</v>
      </c>
      <c r="J6" s="48">
        <v>315952.05732591014</v>
      </c>
      <c r="K6" s="28">
        <v>65585.710264921683</v>
      </c>
      <c r="L6" s="32">
        <v>4.8994999999999997</v>
      </c>
      <c r="M6" s="32" t="s">
        <v>6</v>
      </c>
      <c r="N6" s="48">
        <v>321337.18744298379</v>
      </c>
      <c r="O6" s="28">
        <v>65470.064456113178</v>
      </c>
      <c r="P6" s="32">
        <v>5.1382000000000003</v>
      </c>
      <c r="Q6" s="32" t="s">
        <v>6</v>
      </c>
      <c r="R6" s="48">
        <v>336398.28518840077</v>
      </c>
      <c r="S6" s="28">
        <v>65759.432127857595</v>
      </c>
      <c r="T6" s="32">
        <v>5.2374000000000001</v>
      </c>
      <c r="U6" s="32" t="s">
        <v>6</v>
      </c>
      <c r="V6" s="48">
        <v>344408.44982644136</v>
      </c>
      <c r="W6" s="9"/>
    </row>
    <row r="7" spans="1:24" s="7" customFormat="1" ht="12" x14ac:dyDescent="0.2">
      <c r="A7" s="31" t="s">
        <v>8</v>
      </c>
      <c r="B7" s="31" t="s">
        <v>8</v>
      </c>
      <c r="C7" s="28">
        <v>677579.56061311415</v>
      </c>
      <c r="D7" s="32">
        <v>1.9007000000000001</v>
      </c>
      <c r="E7" s="32" t="s">
        <v>6</v>
      </c>
      <c r="F7" s="48">
        <v>1287875.4708573462</v>
      </c>
      <c r="G7" s="28">
        <v>678243.17867146712</v>
      </c>
      <c r="H7" s="32">
        <v>1.9924999999999999</v>
      </c>
      <c r="I7" s="32" t="s">
        <v>6</v>
      </c>
      <c r="J7" s="48">
        <v>1351399.5335028982</v>
      </c>
      <c r="K7" s="28">
        <v>677610.78753603844</v>
      </c>
      <c r="L7" s="32">
        <v>2.0790999999999999</v>
      </c>
      <c r="M7" s="32" t="s">
        <v>6</v>
      </c>
      <c r="N7" s="48">
        <v>1408820.5883661774</v>
      </c>
      <c r="O7" s="28">
        <v>676415.9716643272</v>
      </c>
      <c r="P7" s="32">
        <v>2.3178000000000001</v>
      </c>
      <c r="Q7" s="32" t="s">
        <v>6</v>
      </c>
      <c r="R7" s="48">
        <v>1567796.9391235777</v>
      </c>
      <c r="S7" s="28">
        <v>679405.62680637243</v>
      </c>
      <c r="T7" s="32">
        <v>2.4169999999999998</v>
      </c>
      <c r="U7" s="32" t="s">
        <v>6</v>
      </c>
      <c r="V7" s="48">
        <v>1642123.3999910019</v>
      </c>
      <c r="W7" s="9"/>
    </row>
    <row r="8" spans="1:24" s="7" customFormat="1" ht="12" x14ac:dyDescent="0.2">
      <c r="A8" s="34" t="s">
        <v>9</v>
      </c>
      <c r="B8" s="34" t="s">
        <v>9</v>
      </c>
      <c r="C8" s="28">
        <v>723.25199999999995</v>
      </c>
      <c r="D8" s="32">
        <v>599.69110000000001</v>
      </c>
      <c r="E8" s="32" t="s">
        <v>10</v>
      </c>
      <c r="F8" s="48">
        <v>433727.7874572</v>
      </c>
      <c r="G8" s="28">
        <v>723.25199999999995</v>
      </c>
      <c r="H8" s="32">
        <v>629.28869999999995</v>
      </c>
      <c r="I8" s="32" t="s">
        <v>10</v>
      </c>
      <c r="J8" s="48">
        <v>455134.31085239991</v>
      </c>
      <c r="K8" s="28">
        <v>723.25199999999995</v>
      </c>
      <c r="L8" s="32">
        <v>656.02710000000002</v>
      </c>
      <c r="M8" s="32" t="s">
        <v>10</v>
      </c>
      <c r="N8" s="48">
        <v>474472.91212920001</v>
      </c>
      <c r="O8" s="28">
        <v>723.25199999999995</v>
      </c>
      <c r="P8" s="32">
        <v>730.04039999999998</v>
      </c>
      <c r="Q8" s="32" t="s">
        <v>10</v>
      </c>
      <c r="R8" s="48">
        <v>528003.17938079999</v>
      </c>
      <c r="S8" s="28">
        <v>723.25199999999995</v>
      </c>
      <c r="T8" s="32">
        <v>764.65039999999999</v>
      </c>
      <c r="U8" s="32" t="s">
        <v>10</v>
      </c>
      <c r="V8" s="48">
        <v>553034.93110079993</v>
      </c>
      <c r="W8" s="9"/>
    </row>
    <row r="9" spans="1:24" s="7" customFormat="1" ht="12" hidden="1" x14ac:dyDescent="0.2">
      <c r="A9" s="34" t="s">
        <v>11</v>
      </c>
      <c r="B9" s="34" t="s">
        <v>11</v>
      </c>
      <c r="C9" s="28">
        <v>0</v>
      </c>
      <c r="D9" s="32">
        <v>561.51570000000004</v>
      </c>
      <c r="E9" s="32"/>
      <c r="F9" s="48">
        <v>0</v>
      </c>
      <c r="G9" s="28">
        <v>0</v>
      </c>
      <c r="H9" s="32">
        <v>629.28869999999995</v>
      </c>
      <c r="I9" s="32"/>
      <c r="J9" s="48">
        <v>0</v>
      </c>
      <c r="K9" s="28">
        <v>0</v>
      </c>
      <c r="L9" s="32">
        <v>656.02710000000002</v>
      </c>
      <c r="M9" s="32"/>
      <c r="N9" s="48">
        <v>0</v>
      </c>
      <c r="O9" s="28">
        <v>0</v>
      </c>
      <c r="P9" s="32">
        <v>730.04039999999998</v>
      </c>
      <c r="Q9" s="32"/>
      <c r="R9" s="48">
        <v>0</v>
      </c>
      <c r="S9" s="28">
        <v>0</v>
      </c>
      <c r="T9" s="32">
        <v>764.65039999999999</v>
      </c>
      <c r="U9" s="32"/>
      <c r="V9" s="48">
        <v>0</v>
      </c>
      <c r="W9" s="9"/>
    </row>
    <row r="10" spans="1:24" s="7" customFormat="1" ht="12" x14ac:dyDescent="0.2">
      <c r="A10" s="33" t="s">
        <v>12</v>
      </c>
      <c r="B10" s="33" t="s">
        <v>12</v>
      </c>
      <c r="C10" s="28"/>
      <c r="D10" s="32"/>
      <c r="E10" s="32"/>
      <c r="F10" s="48">
        <v>0</v>
      </c>
      <c r="G10" s="28"/>
      <c r="H10" s="32"/>
      <c r="I10" s="32"/>
      <c r="J10" s="48">
        <v>0</v>
      </c>
      <c r="K10" s="28"/>
      <c r="L10" s="32"/>
      <c r="M10" s="32"/>
      <c r="N10" s="48">
        <v>0</v>
      </c>
      <c r="O10" s="28"/>
      <c r="P10" s="32"/>
      <c r="Q10" s="32"/>
      <c r="R10" s="48"/>
      <c r="S10" s="28"/>
      <c r="T10" s="32"/>
      <c r="U10" s="32"/>
      <c r="V10" s="48"/>
      <c r="W10" s="9"/>
    </row>
    <row r="11" spans="1:24" s="7" customFormat="1" ht="12" x14ac:dyDescent="0.2">
      <c r="A11" s="31" t="s">
        <v>13</v>
      </c>
      <c r="B11" s="31" t="s">
        <v>14</v>
      </c>
      <c r="C11" s="28">
        <v>10920</v>
      </c>
      <c r="D11" s="29">
        <v>794.7</v>
      </c>
      <c r="E11" s="29" t="s">
        <v>15</v>
      </c>
      <c r="F11" s="48">
        <v>8678124</v>
      </c>
      <c r="G11" s="28">
        <v>11004</v>
      </c>
      <c r="H11" s="29">
        <v>828.38</v>
      </c>
      <c r="I11" s="29" t="s">
        <v>15</v>
      </c>
      <c r="J11" s="48">
        <v>9115493.5199999996</v>
      </c>
      <c r="K11" s="28">
        <v>11088</v>
      </c>
      <c r="L11" s="29">
        <v>857.73312451220625</v>
      </c>
      <c r="M11" s="29" t="s">
        <v>15</v>
      </c>
      <c r="N11" s="48">
        <v>9510544.8845913429</v>
      </c>
      <c r="O11" s="28">
        <v>11172</v>
      </c>
      <c r="P11" s="29">
        <v>949.43</v>
      </c>
      <c r="Q11" s="29" t="s">
        <v>15</v>
      </c>
      <c r="R11" s="48">
        <v>10607031.959999999</v>
      </c>
      <c r="S11" s="28">
        <v>11256</v>
      </c>
      <c r="T11" s="29">
        <v>987.78</v>
      </c>
      <c r="U11" s="29" t="s">
        <v>15</v>
      </c>
      <c r="V11" s="48">
        <v>11118451.68</v>
      </c>
      <c r="W11" s="9"/>
    </row>
    <row r="12" spans="1:24" s="7" customFormat="1" ht="12" x14ac:dyDescent="0.2">
      <c r="A12" s="30" t="s">
        <v>16</v>
      </c>
      <c r="B12" s="30" t="s">
        <v>17</v>
      </c>
      <c r="C12" s="28">
        <v>7296</v>
      </c>
      <c r="D12" s="29">
        <v>398.1</v>
      </c>
      <c r="E12" s="29" t="s">
        <v>15</v>
      </c>
      <c r="F12" s="48">
        <v>2904537.6</v>
      </c>
      <c r="G12" s="28">
        <v>7352.4484304932739</v>
      </c>
      <c r="H12" s="29">
        <v>414.96</v>
      </c>
      <c r="I12" s="29" t="s">
        <v>15</v>
      </c>
      <c r="J12" s="48">
        <v>3050972.0007174886</v>
      </c>
      <c r="K12" s="28">
        <v>7408.5739910313914</v>
      </c>
      <c r="L12" s="29">
        <v>429.65699850895152</v>
      </c>
      <c r="M12" s="29" t="s">
        <v>15</v>
      </c>
      <c r="N12" s="48">
        <v>3183145.6642180313</v>
      </c>
      <c r="O12" s="28">
        <v>7464.6995515695071</v>
      </c>
      <c r="P12" s="29">
        <v>475.59</v>
      </c>
      <c r="Q12" s="29" t="s">
        <v>15</v>
      </c>
      <c r="R12" s="48">
        <v>3550136.4597309418</v>
      </c>
      <c r="S12" s="28">
        <v>7520.8251121076228</v>
      </c>
      <c r="T12" s="29">
        <v>494.8</v>
      </c>
      <c r="U12" s="29" t="s">
        <v>15</v>
      </c>
      <c r="V12" s="48">
        <v>3721304.2654708517</v>
      </c>
      <c r="W12" s="9"/>
    </row>
    <row r="13" spans="1:24" s="7" customFormat="1" ht="12" x14ac:dyDescent="0.2">
      <c r="A13" s="26" t="s">
        <v>18</v>
      </c>
      <c r="B13" s="26" t="s">
        <v>18</v>
      </c>
      <c r="C13" s="26"/>
      <c r="D13" s="25"/>
      <c r="E13" s="25"/>
      <c r="F13" s="24">
        <f>SUM(F5:F12)</f>
        <v>16777806.01897167</v>
      </c>
      <c r="G13" s="25"/>
      <c r="H13" s="25"/>
      <c r="I13" s="25"/>
      <c r="J13" s="27">
        <f>SUM(J5:J12)</f>
        <v>17455968.8818818</v>
      </c>
      <c r="K13" s="26"/>
      <c r="L13" s="25"/>
      <c r="M13" s="25"/>
      <c r="N13" s="27">
        <f>SUM(N5:N12)</f>
        <v>18062385.782246437</v>
      </c>
      <c r="O13" s="26"/>
      <c r="P13" s="25"/>
      <c r="Q13" s="25"/>
      <c r="R13" s="27">
        <f>SUM(R5:R12)</f>
        <v>19747852.245024722</v>
      </c>
      <c r="S13" s="26"/>
      <c r="T13" s="25"/>
      <c r="U13" s="25"/>
      <c r="V13" s="24">
        <f>SUM(V5:V12)</f>
        <v>20551768.170487098</v>
      </c>
      <c r="W13" s="9"/>
    </row>
    <row r="14" spans="1:24" s="7" customFormat="1" ht="36.75" x14ac:dyDescent="0.25">
      <c r="A14" s="23" t="s">
        <v>19</v>
      </c>
      <c r="B14" s="23" t="s">
        <v>20</v>
      </c>
      <c r="C14" s="22"/>
      <c r="D14" s="21"/>
      <c r="E14" s="21"/>
      <c r="F14" s="20">
        <v>61905182.365885548</v>
      </c>
      <c r="G14" s="21"/>
      <c r="H14" s="21"/>
      <c r="I14" s="21"/>
      <c r="J14" s="20">
        <v>65025827.877732374</v>
      </c>
      <c r="K14" s="22"/>
      <c r="L14" s="21"/>
      <c r="M14" s="21"/>
      <c r="N14" s="20">
        <v>67843603.667192087</v>
      </c>
      <c r="O14" s="22"/>
      <c r="P14" s="21"/>
      <c r="Q14" s="21"/>
      <c r="R14" s="20">
        <v>75665523.32020846</v>
      </c>
      <c r="S14" s="22"/>
      <c r="T14" s="21"/>
      <c r="U14" s="21"/>
      <c r="V14" s="20">
        <v>79313350.663819507</v>
      </c>
      <c r="W14" s="9"/>
    </row>
    <row r="15" spans="1:24" s="7" customFormat="1" ht="12" x14ac:dyDescent="0.2">
      <c r="A15" s="9"/>
      <c r="B15" s="9"/>
      <c r="C15" s="9"/>
      <c r="F15" s="8"/>
      <c r="J15" s="10"/>
      <c r="K15" s="9"/>
      <c r="N15" s="10"/>
      <c r="O15" s="9"/>
      <c r="R15" s="10"/>
      <c r="S15" s="9"/>
      <c r="V15" s="8"/>
      <c r="W15" s="9"/>
    </row>
    <row r="16" spans="1:24" s="14" customFormat="1" ht="12" x14ac:dyDescent="0.2">
      <c r="A16" s="9" t="s">
        <v>21</v>
      </c>
      <c r="B16" s="19" t="s">
        <v>22</v>
      </c>
      <c r="C16" s="17"/>
      <c r="D16" s="16"/>
      <c r="E16" s="16"/>
      <c r="F16" s="15">
        <f>F14-F13</f>
        <v>45127376.346913874</v>
      </c>
      <c r="G16" s="18"/>
      <c r="H16" s="16"/>
      <c r="I16" s="16"/>
      <c r="J16" s="18">
        <f>J14-J13</f>
        <v>47569858.995850578</v>
      </c>
      <c r="K16" s="17"/>
      <c r="L16" s="16"/>
      <c r="M16" s="16"/>
      <c r="N16" s="18">
        <f>N14-N13</f>
        <v>49781217.884945646</v>
      </c>
      <c r="O16" s="17"/>
      <c r="P16" s="16"/>
      <c r="Q16" s="16"/>
      <c r="R16" s="18">
        <f>R14-R13</f>
        <v>55917671.075183734</v>
      </c>
      <c r="S16" s="17"/>
      <c r="T16" s="16"/>
      <c r="U16" s="16"/>
      <c r="V16" s="15">
        <f>V14-V13</f>
        <v>58761582.493332408</v>
      </c>
      <c r="W16" s="17"/>
      <c r="X16" s="18"/>
    </row>
    <row r="17" spans="1:23" s="7" customFormat="1" ht="12" x14ac:dyDescent="0.2">
      <c r="A17" s="9" t="s">
        <v>23</v>
      </c>
      <c r="B17" s="9" t="s">
        <v>24</v>
      </c>
      <c r="C17" s="12">
        <v>30084988.061116379</v>
      </c>
      <c r="F17" s="11"/>
      <c r="G17" s="13">
        <v>30114453.149090145</v>
      </c>
      <c r="K17" s="12">
        <v>30086374.557489604</v>
      </c>
      <c r="O17" s="12">
        <v>30033323.929452453</v>
      </c>
      <c r="S17" s="12">
        <v>30166066.627850696</v>
      </c>
      <c r="V17" s="11"/>
      <c r="W17" s="9"/>
    </row>
    <row r="18" spans="1:23" s="7" customFormat="1" ht="12" x14ac:dyDescent="0.2">
      <c r="A18" s="9"/>
      <c r="B18" s="9"/>
      <c r="C18" s="9"/>
      <c r="F18" s="8"/>
      <c r="J18" s="10"/>
      <c r="K18" s="9"/>
      <c r="N18" s="10"/>
      <c r="O18" s="9"/>
      <c r="R18" s="10"/>
      <c r="S18" s="9"/>
      <c r="V18" s="8"/>
      <c r="W18" s="9"/>
    </row>
    <row r="19" spans="1:23" s="1" customFormat="1" ht="12" x14ac:dyDescent="0.2">
      <c r="A19" s="4" t="s">
        <v>25</v>
      </c>
      <c r="B19" s="4" t="s">
        <v>26</v>
      </c>
      <c r="C19" s="4"/>
      <c r="D19" s="3">
        <f>ROUND(F16/C17,4)</f>
        <v>1.5</v>
      </c>
      <c r="E19" s="3"/>
      <c r="F19" s="2"/>
      <c r="G19" s="3"/>
      <c r="H19" s="6">
        <f>ROUND(J16/G17,4)</f>
        <v>1.5795999999999999</v>
      </c>
      <c r="I19" s="3"/>
      <c r="J19" s="5"/>
      <c r="K19" s="4"/>
      <c r="L19" s="3">
        <f>ROUND(N16/K17,4)</f>
        <v>1.6546000000000001</v>
      </c>
      <c r="M19" s="3"/>
      <c r="N19" s="5"/>
      <c r="O19" s="4"/>
      <c r="P19" s="3">
        <f>ROUND(R16/O17,4)</f>
        <v>1.8619000000000001</v>
      </c>
      <c r="Q19" s="3"/>
      <c r="R19" s="5"/>
      <c r="S19" s="4"/>
      <c r="T19" s="3">
        <f>ROUND(V16/S17,4)</f>
        <v>1.9479</v>
      </c>
      <c r="U19" s="3"/>
      <c r="V19" s="2"/>
      <c r="W19" s="65"/>
    </row>
  </sheetData>
  <mergeCells count="5">
    <mergeCell ref="C3:F3"/>
    <mergeCell ref="G3:J3"/>
    <mergeCell ref="K3:N3"/>
    <mergeCell ref="O3:R3"/>
    <mergeCell ref="S3:V3"/>
  </mergeCells>
  <printOptions horizontalCentered="1"/>
  <pageMargins left="0.25" right="0.25" top="1.3270833333333301" bottom="0.75" header="0.3" footer="0.3"/>
  <pageSetup paperSize="17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tabSelected="1" view="pageLayout" topLeftCell="B1" zoomScaleNormal="100" workbookViewId="0">
      <selection activeCell="E25" sqref="E25"/>
    </sheetView>
  </sheetViews>
  <sheetFormatPr defaultRowHeight="15" x14ac:dyDescent="0.25"/>
  <cols>
    <col min="1" max="1" width="10.28515625" customWidth="1"/>
    <col min="2" max="2" width="57" customWidth="1"/>
    <col min="3" max="3" width="10.42578125" bestFit="1" customWidth="1"/>
    <col min="4" max="4" width="11.140625" bestFit="1" customWidth="1"/>
    <col min="5" max="5" width="19" bestFit="1" customWidth="1"/>
    <col min="6" max="8" width="11.42578125" bestFit="1" customWidth="1"/>
  </cols>
  <sheetData>
    <row r="1" spans="1:8" s="7" customFormat="1" ht="12" x14ac:dyDescent="0.2">
      <c r="A1" s="41" t="s">
        <v>27</v>
      </c>
      <c r="B1" s="41"/>
      <c r="C1" s="40"/>
      <c r="D1" s="40"/>
    </row>
    <row r="2" spans="1:8" s="7" customFormat="1" ht="12" x14ac:dyDescent="0.2"/>
    <row r="3" spans="1:8" s="7" customFormat="1" x14ac:dyDescent="0.25">
      <c r="C3" s="108">
        <v>2023</v>
      </c>
      <c r="D3" s="109"/>
      <c r="E3" s="105">
        <v>2024</v>
      </c>
      <c r="F3" s="105">
        <v>2025</v>
      </c>
      <c r="G3" s="105">
        <v>2025</v>
      </c>
      <c r="H3" s="105">
        <v>2027</v>
      </c>
    </row>
    <row r="4" spans="1:8" s="7" customFormat="1" ht="12" x14ac:dyDescent="0.2">
      <c r="A4" s="7" t="s">
        <v>28</v>
      </c>
      <c r="C4" s="52">
        <v>1.5336848013195207E-2</v>
      </c>
      <c r="D4" s="67"/>
      <c r="E4" s="82"/>
      <c r="F4" s="82"/>
      <c r="G4" s="83"/>
      <c r="H4" s="82"/>
    </row>
    <row r="5" spans="1:8" s="35" customFormat="1" ht="72" x14ac:dyDescent="0.2">
      <c r="A5" s="50" t="s">
        <v>29</v>
      </c>
      <c r="B5" s="50" t="s">
        <v>30</v>
      </c>
      <c r="C5" s="36" t="s">
        <v>31</v>
      </c>
      <c r="D5" s="37" t="s">
        <v>32</v>
      </c>
      <c r="E5" s="84"/>
      <c r="F5" s="84"/>
      <c r="G5" s="84"/>
      <c r="H5" s="84"/>
    </row>
    <row r="6" spans="1:8" s="7" customFormat="1" ht="12" x14ac:dyDescent="0.2">
      <c r="A6" s="47" t="s">
        <v>33</v>
      </c>
      <c r="B6" s="46" t="s">
        <v>34</v>
      </c>
      <c r="C6" s="48">
        <v>123891.6429994338</v>
      </c>
      <c r="D6" s="48">
        <v>1900.1072987873561</v>
      </c>
      <c r="E6" s="85"/>
      <c r="F6" s="85"/>
      <c r="G6" s="86"/>
      <c r="H6" s="85"/>
    </row>
    <row r="7" spans="1:8" s="7" customFormat="1" ht="12" x14ac:dyDescent="0.2">
      <c r="A7" s="47" t="s">
        <v>35</v>
      </c>
      <c r="B7" s="46" t="s">
        <v>36</v>
      </c>
      <c r="C7" s="48">
        <v>0</v>
      </c>
      <c r="D7" s="48">
        <v>0</v>
      </c>
      <c r="E7" s="85"/>
      <c r="F7" s="85"/>
      <c r="G7" s="86"/>
      <c r="H7" s="85"/>
    </row>
    <row r="8" spans="1:8" s="7" customFormat="1" ht="12" x14ac:dyDescent="0.2">
      <c r="A8" s="51" t="s">
        <v>37</v>
      </c>
      <c r="B8" s="46" t="s">
        <v>38</v>
      </c>
      <c r="C8" s="48">
        <v>101690.10127400501</v>
      </c>
      <c r="D8" s="48">
        <v>101690.10127400501</v>
      </c>
      <c r="E8" s="85"/>
      <c r="F8" s="85"/>
      <c r="G8" s="86"/>
      <c r="H8" s="85"/>
    </row>
    <row r="9" spans="1:8" s="7" customFormat="1" ht="12" x14ac:dyDescent="0.2">
      <c r="A9" s="51" t="s">
        <v>39</v>
      </c>
      <c r="B9" s="46" t="s">
        <v>40</v>
      </c>
      <c r="C9" s="48">
        <v>30243.392523896597</v>
      </c>
      <c r="D9" s="48">
        <v>30243.392523896597</v>
      </c>
      <c r="E9" s="85"/>
      <c r="F9" s="85"/>
      <c r="G9" s="86"/>
      <c r="H9" s="85"/>
    </row>
    <row r="10" spans="1:8" s="7" customFormat="1" ht="12" x14ac:dyDescent="0.2">
      <c r="A10" s="47" t="s">
        <v>41</v>
      </c>
      <c r="B10" s="46" t="s">
        <v>42</v>
      </c>
      <c r="C10" s="48">
        <v>487362.00255288486</v>
      </c>
      <c r="D10" s="48">
        <v>7474.5969605600494</v>
      </c>
      <c r="E10" s="85"/>
      <c r="F10" s="85"/>
      <c r="G10" s="86"/>
      <c r="H10" s="85"/>
    </row>
    <row r="11" spans="1:8" s="7" customFormat="1" ht="12" x14ac:dyDescent="0.2">
      <c r="A11" s="47" t="s">
        <v>43</v>
      </c>
      <c r="B11" s="46" t="s">
        <v>44</v>
      </c>
      <c r="C11" s="48">
        <v>109648.12253915664</v>
      </c>
      <c r="D11" s="48">
        <v>109648.12253915664</v>
      </c>
      <c r="E11" s="85"/>
      <c r="F11" s="85"/>
      <c r="G11" s="86"/>
      <c r="H11" s="85"/>
    </row>
    <row r="12" spans="1:8" s="7" customFormat="1" ht="12" x14ac:dyDescent="0.2">
      <c r="A12" s="51" t="s">
        <v>45</v>
      </c>
      <c r="B12" s="46" t="s">
        <v>46</v>
      </c>
      <c r="C12" s="48">
        <v>242167.82691078752</v>
      </c>
      <c r="D12" s="48">
        <v>242167.82691078752</v>
      </c>
      <c r="E12" s="85"/>
      <c r="F12" s="85"/>
      <c r="G12" s="86"/>
      <c r="H12" s="85"/>
    </row>
    <row r="13" spans="1:8" s="7" customFormat="1" ht="12" x14ac:dyDescent="0.2">
      <c r="A13" s="47" t="s">
        <v>47</v>
      </c>
      <c r="B13" s="46" t="s">
        <v>48</v>
      </c>
      <c r="C13" s="48">
        <v>5459532.058858132</v>
      </c>
      <c r="D13" s="48">
        <v>83732.013409873878</v>
      </c>
      <c r="E13" s="85"/>
      <c r="F13" s="85"/>
      <c r="G13" s="86"/>
      <c r="H13" s="85"/>
    </row>
    <row r="14" spans="1:8" s="7" customFormat="1" ht="12" x14ac:dyDescent="0.2">
      <c r="A14" s="46"/>
      <c r="B14" s="50" t="s">
        <v>49</v>
      </c>
      <c r="C14" s="48"/>
      <c r="D14" s="48"/>
      <c r="E14" s="87"/>
      <c r="F14" s="87"/>
      <c r="G14" s="86"/>
      <c r="H14" s="87"/>
    </row>
    <row r="15" spans="1:8" s="7" customFormat="1" x14ac:dyDescent="0.25">
      <c r="A15" s="47" t="s">
        <v>50</v>
      </c>
      <c r="B15" s="46" t="s">
        <v>51</v>
      </c>
      <c r="C15" s="48">
        <v>15565423.98751799</v>
      </c>
      <c r="D15" s="48">
        <v>238724.5419575063</v>
      </c>
      <c r="E15" s="88"/>
      <c r="F15" s="88"/>
      <c r="G15" s="86"/>
      <c r="H15" s="88"/>
    </row>
    <row r="16" spans="1:8" s="7" customFormat="1" ht="12" x14ac:dyDescent="0.2">
      <c r="A16" s="47" t="s">
        <v>52</v>
      </c>
      <c r="B16" s="46" t="s">
        <v>53</v>
      </c>
      <c r="C16" s="48">
        <v>17757089.425787374</v>
      </c>
      <c r="D16" s="48">
        <v>272337.78168001672</v>
      </c>
      <c r="E16" s="87"/>
      <c r="F16" s="87"/>
      <c r="G16" s="86"/>
      <c r="H16" s="87"/>
    </row>
    <row r="17" spans="1:10" s="14" customFormat="1" ht="12" x14ac:dyDescent="0.2">
      <c r="A17" s="47" t="s">
        <v>54</v>
      </c>
      <c r="B17" s="46" t="s">
        <v>55</v>
      </c>
      <c r="C17" s="48">
        <v>10925406.340583941</v>
      </c>
      <c r="D17" s="48">
        <v>167561.29652793513</v>
      </c>
      <c r="E17" s="89"/>
      <c r="F17" s="89"/>
      <c r="G17" s="86"/>
      <c r="H17" s="89"/>
      <c r="I17" s="18"/>
      <c r="J17" s="18"/>
    </row>
    <row r="18" spans="1:10" s="7" customFormat="1" ht="12" x14ac:dyDescent="0.2">
      <c r="A18" s="47" t="s">
        <v>56</v>
      </c>
      <c r="B18" s="46" t="s">
        <v>57</v>
      </c>
      <c r="C18" s="48">
        <v>313708.8488813779</v>
      </c>
      <c r="D18" s="48">
        <v>4811.3049356881165</v>
      </c>
      <c r="E18" s="90"/>
      <c r="F18" s="90"/>
      <c r="G18" s="86"/>
      <c r="H18" s="90"/>
    </row>
    <row r="19" spans="1:10" s="7" customFormat="1" ht="12" x14ac:dyDescent="0.2">
      <c r="A19" s="47" t="s">
        <v>58</v>
      </c>
      <c r="B19" s="46" t="s">
        <v>59</v>
      </c>
      <c r="C19" s="48">
        <v>1797362.3841477667</v>
      </c>
      <c r="D19" s="48">
        <v>27565.873710308479</v>
      </c>
      <c r="E19" s="91"/>
      <c r="F19" s="91"/>
      <c r="G19" s="92"/>
      <c r="H19" s="91"/>
    </row>
    <row r="20" spans="1:10" s="7" customFormat="1" ht="12" x14ac:dyDescent="0.2">
      <c r="A20" s="47" t="s">
        <v>60</v>
      </c>
      <c r="B20" s="46"/>
      <c r="C20" s="57"/>
      <c r="D20" s="68"/>
      <c r="E20" s="49"/>
      <c r="F20" s="49"/>
      <c r="G20" s="9"/>
      <c r="H20" s="49"/>
    </row>
    <row r="21" spans="1:10" s="7" customFormat="1" ht="12" x14ac:dyDescent="0.2">
      <c r="A21" s="47"/>
      <c r="B21" s="46"/>
      <c r="C21" s="69"/>
      <c r="D21" s="70"/>
      <c r="E21" s="49"/>
      <c r="F21" s="49"/>
      <c r="G21" s="9"/>
      <c r="H21" s="49"/>
    </row>
    <row r="22" spans="1:10" s="7" customFormat="1" ht="12" x14ac:dyDescent="0.2">
      <c r="A22" s="47"/>
      <c r="B22" s="43" t="s">
        <v>61</v>
      </c>
      <c r="C22" s="69"/>
      <c r="D22" s="70"/>
      <c r="E22" s="79">
        <v>4.9354837664116261E-2</v>
      </c>
      <c r="F22" s="79">
        <v>4.2489818126895576E-2</v>
      </c>
      <c r="G22" s="79">
        <v>0.11282046102238373</v>
      </c>
      <c r="H22" s="79">
        <v>4.7408434517505586E-2</v>
      </c>
    </row>
    <row r="23" spans="1:10" s="1" customFormat="1" ht="12" x14ac:dyDescent="0.2">
      <c r="B23" s="43" t="s">
        <v>62</v>
      </c>
      <c r="C23" s="65"/>
      <c r="D23" s="71">
        <f>SUM(D6:D19)</f>
        <v>1287856.9597285218</v>
      </c>
      <c r="E23" s="74">
        <f>$D23*(1+E22)</f>
        <v>1351418.9309105251</v>
      </c>
      <c r="F23" s="74">
        <f>E23*(1+F22)</f>
        <v>1408840.4754981571</v>
      </c>
      <c r="G23" s="74">
        <f t="shared" ref="G23:H23" si="0">F23*(1+G22)</f>
        <v>1567786.5074508535</v>
      </c>
      <c r="H23" s="74">
        <f t="shared" si="0"/>
        <v>1642112.8114267662</v>
      </c>
    </row>
    <row r="24" spans="1:10" s="1" customFormat="1" ht="12" x14ac:dyDescent="0.2">
      <c r="B24" s="43" t="s">
        <v>63</v>
      </c>
      <c r="C24" s="65"/>
      <c r="D24" s="72">
        <v>677579.56061311415</v>
      </c>
      <c r="E24" s="75">
        <v>678243.17867146712</v>
      </c>
      <c r="F24" s="75">
        <v>677610.78753603844</v>
      </c>
      <c r="G24" s="81">
        <v>676415.9716643272</v>
      </c>
      <c r="H24" s="75">
        <v>679405.62680637243</v>
      </c>
    </row>
    <row r="25" spans="1:10" x14ac:dyDescent="0.25">
      <c r="A25" s="44"/>
      <c r="B25" s="43" t="s">
        <v>64</v>
      </c>
      <c r="C25" s="73"/>
      <c r="D25" s="77">
        <f>ROUND(D23/D24,4)</f>
        <v>1.9007000000000001</v>
      </c>
      <c r="E25" s="76">
        <f>E23/E24</f>
        <v>1.9925285994879667</v>
      </c>
      <c r="F25" s="76">
        <f>F23/F24</f>
        <v>2.079129348901088</v>
      </c>
      <c r="G25" s="76">
        <f>G23/G24</f>
        <v>2.3177845780212754</v>
      </c>
      <c r="H25" s="76">
        <f>H23/H24</f>
        <v>2.4169844149594613</v>
      </c>
    </row>
  </sheetData>
  <mergeCells count="1">
    <mergeCell ref="C3:D3"/>
  </mergeCells>
  <printOptions horizontalCentered="1"/>
  <pageMargins left="0.25" right="0.25" top="1.3270833333333301" bottom="0.75" header="0.3" footer="0.3"/>
  <pageSetup paperSize="17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tabSelected="1" view="pageLayout" topLeftCell="B1" zoomScaleNormal="100" workbookViewId="0">
      <selection activeCell="E25" sqref="E25"/>
    </sheetView>
  </sheetViews>
  <sheetFormatPr defaultColWidth="8.85546875" defaultRowHeight="12" x14ac:dyDescent="0.2"/>
  <cols>
    <col min="1" max="1" width="6.28515625" style="42" customWidth="1"/>
    <col min="2" max="2" width="51.85546875" style="42" customWidth="1"/>
    <col min="3" max="3" width="12.5703125" style="42" bestFit="1" customWidth="1"/>
    <col min="4" max="4" width="12.140625" style="42" bestFit="1" customWidth="1"/>
    <col min="5" max="5" width="11.5703125" style="42" bestFit="1" customWidth="1"/>
    <col min="6" max="7" width="12.85546875" style="42" bestFit="1" customWidth="1"/>
    <col min="8" max="8" width="9.85546875" style="42" bestFit="1" customWidth="1"/>
    <col min="9" max="16384" width="8.85546875" style="42"/>
  </cols>
  <sheetData>
    <row r="1" spans="1:4" s="7" customFormat="1" x14ac:dyDescent="0.2">
      <c r="A1" s="41" t="s">
        <v>65</v>
      </c>
      <c r="B1" s="41"/>
      <c r="C1" s="40"/>
      <c r="D1" s="40"/>
    </row>
    <row r="2" spans="1:4" s="7" customFormat="1" x14ac:dyDescent="0.2"/>
    <row r="3" spans="1:4" s="7" customFormat="1" x14ac:dyDescent="0.2">
      <c r="C3" s="108">
        <v>2023</v>
      </c>
      <c r="D3" s="110"/>
    </row>
    <row r="4" spans="1:4" s="35" customFormat="1" ht="24" x14ac:dyDescent="0.2">
      <c r="A4" s="7"/>
      <c r="B4" s="7"/>
      <c r="C4" s="64" t="s">
        <v>66</v>
      </c>
      <c r="D4" s="63" t="s">
        <v>67</v>
      </c>
    </row>
    <row r="5" spans="1:4" s="7" customFormat="1" x14ac:dyDescent="0.2">
      <c r="B5" s="7" t="s">
        <v>68</v>
      </c>
      <c r="C5" s="61">
        <v>209246059.40894672</v>
      </c>
      <c r="D5" s="62">
        <v>209246059.40894672</v>
      </c>
    </row>
    <row r="6" spans="1:4" s="7" customFormat="1" x14ac:dyDescent="0.2">
      <c r="B6" s="7" t="s">
        <v>69</v>
      </c>
      <c r="C6" s="61">
        <v>89511438.932402357</v>
      </c>
      <c r="D6" s="60"/>
    </row>
    <row r="7" spans="1:4" s="7" customFormat="1" x14ac:dyDescent="0.2">
      <c r="B7" s="7" t="s">
        <v>70</v>
      </c>
      <c r="C7" s="61">
        <v>100293114.85271363</v>
      </c>
      <c r="D7" s="59"/>
    </row>
    <row r="8" spans="1:4" s="7" customFormat="1" x14ac:dyDescent="0.2">
      <c r="B8" s="7" t="s">
        <v>71</v>
      </c>
      <c r="C8" s="78"/>
      <c r="D8" s="102">
        <f>D5/SUM(C5:C7)</f>
        <v>0.52435969897178947</v>
      </c>
    </row>
    <row r="9" spans="1:4" s="7" customFormat="1" x14ac:dyDescent="0.2">
      <c r="A9" s="41"/>
      <c r="B9" s="1" t="s">
        <v>72</v>
      </c>
      <c r="C9" s="103"/>
      <c r="D9" s="104"/>
    </row>
    <row r="10" spans="1:4" s="7" customFormat="1" x14ac:dyDescent="0.2">
      <c r="A10" s="41" t="s">
        <v>73</v>
      </c>
      <c r="B10" s="7" t="s">
        <v>74</v>
      </c>
      <c r="C10" s="58">
        <v>298757498.34134912</v>
      </c>
      <c r="D10" s="111">
        <v>209246059.40894672</v>
      </c>
    </row>
    <row r="11" spans="1:4" s="7" customFormat="1" x14ac:dyDescent="0.2">
      <c r="A11" s="41" t="s">
        <v>75</v>
      </c>
      <c r="B11" s="7" t="s">
        <v>76</v>
      </c>
      <c r="C11" s="58">
        <v>140512737.48395646</v>
      </c>
      <c r="D11" s="112"/>
    </row>
    <row r="12" spans="1:4" s="7" customFormat="1" x14ac:dyDescent="0.2">
      <c r="A12" s="41" t="s">
        <v>77</v>
      </c>
      <c r="B12" s="7" t="s">
        <v>78</v>
      </c>
      <c r="C12" s="58">
        <v>183294390.36982891</v>
      </c>
      <c r="D12" s="48">
        <v>96112191.357541159</v>
      </c>
    </row>
    <row r="13" spans="1:4" s="7" customFormat="1" x14ac:dyDescent="0.2">
      <c r="A13" s="41" t="s">
        <v>79</v>
      </c>
      <c r="B13" s="7" t="s">
        <v>80</v>
      </c>
      <c r="C13" s="58">
        <v>465112703.71037829</v>
      </c>
      <c r="D13" s="48">
        <v>243886357.30552906</v>
      </c>
    </row>
    <row r="14" spans="1:4" s="7" customFormat="1" x14ac:dyDescent="0.2">
      <c r="A14" s="41" t="s">
        <v>81</v>
      </c>
      <c r="B14" s="7" t="s">
        <v>82</v>
      </c>
      <c r="C14" s="58">
        <v>36189413.666383013</v>
      </c>
      <c r="D14" s="48">
        <v>18976270.05607016</v>
      </c>
    </row>
    <row r="15" spans="1:4" s="14" customFormat="1" x14ac:dyDescent="0.2">
      <c r="A15" s="41" t="s">
        <v>83</v>
      </c>
      <c r="B15" s="7" t="s">
        <v>84</v>
      </c>
      <c r="C15" s="58">
        <v>219980151.48191196</v>
      </c>
      <c r="D15" s="48">
        <v>115348726.01082399</v>
      </c>
    </row>
    <row r="16" spans="1:4" s="7" customFormat="1" x14ac:dyDescent="0.2">
      <c r="A16" s="41"/>
      <c r="B16" s="1" t="s">
        <v>85</v>
      </c>
      <c r="C16" s="58">
        <v>11805407.381171068</v>
      </c>
      <c r="D16" s="48">
        <v>0</v>
      </c>
    </row>
    <row r="17" spans="1:7" s="7" customFormat="1" x14ac:dyDescent="0.2">
      <c r="A17" s="41" t="s">
        <v>86</v>
      </c>
      <c r="B17" s="7" t="s">
        <v>87</v>
      </c>
      <c r="C17" s="58">
        <v>313405672.97118789</v>
      </c>
      <c r="D17" s="48">
        <v>164337304.33522317</v>
      </c>
    </row>
    <row r="18" spans="1:7" s="1" customFormat="1" x14ac:dyDescent="0.2">
      <c r="A18" s="41"/>
      <c r="B18" s="1" t="s">
        <v>88</v>
      </c>
      <c r="C18" s="58">
        <v>1669057975.406167</v>
      </c>
      <c r="D18" s="48">
        <v>847906908.47413433</v>
      </c>
    </row>
    <row r="19" spans="1:7" s="1" customFormat="1" x14ac:dyDescent="0.2">
      <c r="A19" s="41"/>
      <c r="C19" s="45"/>
      <c r="D19" s="93"/>
    </row>
    <row r="20" spans="1:7" s="1" customFormat="1" x14ac:dyDescent="0.2">
      <c r="A20" s="41"/>
      <c r="C20" s="106">
        <v>2023</v>
      </c>
      <c r="D20" s="107">
        <v>2024</v>
      </c>
      <c r="E20" s="106">
        <v>2025</v>
      </c>
      <c r="F20" s="107">
        <v>2026</v>
      </c>
      <c r="G20" s="106">
        <v>2027</v>
      </c>
    </row>
    <row r="21" spans="1:7" x14ac:dyDescent="0.2">
      <c r="A21" s="7"/>
      <c r="B21" s="41" t="s">
        <v>61</v>
      </c>
      <c r="C21" s="95"/>
      <c r="D21" s="94">
        <f>Tab2of3!E22</f>
        <v>4.9354837664116261E-2</v>
      </c>
      <c r="E21" s="94">
        <f>Tab2of3!F22</f>
        <v>4.2489818126895576E-2</v>
      </c>
      <c r="F21" s="94">
        <f>Tab2of3!G22</f>
        <v>0.11282046102238373</v>
      </c>
      <c r="G21" s="94">
        <f>Tab2of3!H22</f>
        <v>4.7408434517505586E-2</v>
      </c>
    </row>
    <row r="22" spans="1:7" x14ac:dyDescent="0.2">
      <c r="A22" s="7"/>
      <c r="B22" s="7"/>
      <c r="C22" s="95"/>
      <c r="D22" s="94"/>
      <c r="E22" s="94"/>
      <c r="F22" s="94"/>
      <c r="G22" s="94"/>
    </row>
    <row r="23" spans="1:7" x14ac:dyDescent="0.2">
      <c r="A23" s="7"/>
      <c r="B23" s="56" t="s">
        <v>89</v>
      </c>
      <c r="C23" s="96"/>
      <c r="D23" s="97"/>
      <c r="E23" s="97"/>
      <c r="F23" s="97"/>
      <c r="G23" s="97"/>
    </row>
    <row r="24" spans="1:7" x14ac:dyDescent="0.2">
      <c r="A24" s="7"/>
      <c r="B24" s="54" t="s">
        <v>90</v>
      </c>
      <c r="C24" s="80">
        <f>$D18</f>
        <v>847906908.47413433</v>
      </c>
      <c r="D24" s="101">
        <f>(1+D21)*D18</f>
        <v>889755216.29615784</v>
      </c>
      <c r="E24" s="101">
        <f>D24*(1+E21)</f>
        <v>927560753.61403823</v>
      </c>
      <c r="F24" s="101">
        <f t="shared" ref="F24:G24" si="0">E24*(1+F21)</f>
        <v>1032208585.4630437</v>
      </c>
      <c r="G24" s="101">
        <f t="shared" si="0"/>
        <v>1081143978.5953755</v>
      </c>
    </row>
    <row r="25" spans="1:7" x14ac:dyDescent="0.2">
      <c r="A25" s="7"/>
      <c r="B25" s="55" t="s">
        <v>91</v>
      </c>
      <c r="C25" s="96">
        <v>30016.286982472244</v>
      </c>
      <c r="D25" s="98"/>
      <c r="E25" s="98"/>
      <c r="F25" s="98"/>
      <c r="G25" s="98"/>
    </row>
    <row r="26" spans="1:7" ht="14.25" x14ac:dyDescent="0.2">
      <c r="A26" s="7"/>
      <c r="B26" s="55" t="s">
        <v>92</v>
      </c>
      <c r="C26" s="99">
        <v>87809.227034442243</v>
      </c>
      <c r="D26" s="98"/>
      <c r="E26" s="98"/>
      <c r="F26" s="98"/>
      <c r="G26" s="98"/>
    </row>
    <row r="27" spans="1:7" x14ac:dyDescent="0.2">
      <c r="A27" s="7"/>
      <c r="B27" s="54" t="s">
        <v>93</v>
      </c>
      <c r="C27" s="96">
        <f>SUM(C25:C26)</f>
        <v>117825.51401691449</v>
      </c>
      <c r="D27" s="96">
        <f>C27</f>
        <v>117825.51401691449</v>
      </c>
      <c r="E27" s="96">
        <f>C27</f>
        <v>117825.51401691449</v>
      </c>
      <c r="F27" s="96">
        <f>C27</f>
        <v>117825.51401691449</v>
      </c>
      <c r="G27" s="96">
        <f>C27</f>
        <v>117825.51401691449</v>
      </c>
    </row>
    <row r="28" spans="1:7" x14ac:dyDescent="0.2">
      <c r="A28" s="7"/>
      <c r="B28" s="7"/>
      <c r="C28" s="96"/>
      <c r="D28" s="98"/>
      <c r="E28" s="98"/>
      <c r="F28" s="98"/>
      <c r="G28" s="98"/>
    </row>
    <row r="29" spans="1:7" x14ac:dyDescent="0.2">
      <c r="A29" s="7"/>
      <c r="B29" s="53" t="s">
        <v>94</v>
      </c>
      <c r="C29" s="100">
        <f>C24/C27/12</f>
        <v>599.69107394997422</v>
      </c>
      <c r="D29" s="100">
        <f t="shared" ref="D29:G29" si="1">D24/D27/12</f>
        <v>629.28872955339477</v>
      </c>
      <c r="E29" s="100">
        <f t="shared" si="1"/>
        <v>656.02709322142368</v>
      </c>
      <c r="F29" s="100">
        <f t="shared" si="1"/>
        <v>730.04037232183907</v>
      </c>
      <c r="G29" s="100">
        <f t="shared" si="1"/>
        <v>764.65044350819426</v>
      </c>
    </row>
  </sheetData>
  <mergeCells count="2">
    <mergeCell ref="C3:D3"/>
    <mergeCell ref="D10:D11"/>
  </mergeCells>
  <printOptions horizontalCentered="1"/>
  <pageMargins left="0.25" right="0.25" top="1.3270833333333301" bottom="0.75" header="0.3" footer="0.3"/>
  <pageSetup paperSize="17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false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7889F8-1B74-410B-85C5-8721F3493892}">
  <ds:schemaRefs>
    <ds:schemaRef ds:uri="http://schemas.microsoft.com/office/2006/metadata/properties"/>
    <ds:schemaRef ds:uri="http://schemas.microsoft.com/office/infopath/2007/PartnerControls"/>
    <ds:schemaRef ds:uri="ce5dfc26-dbcc-4266-b0cd-e8ab87711e15"/>
  </ds:schemaRefs>
</ds:datastoreItem>
</file>

<file path=customXml/itemProps2.xml><?xml version="1.0" encoding="utf-8"?>
<ds:datastoreItem xmlns:ds="http://schemas.openxmlformats.org/officeDocument/2006/customXml" ds:itemID="{F08BBE44-FA76-4F75-8561-3FFDAD68C629}"/>
</file>

<file path=customXml/itemProps3.xml><?xml version="1.0" encoding="utf-8"?>
<ds:datastoreItem xmlns:ds="http://schemas.openxmlformats.org/officeDocument/2006/customXml" ds:itemID="{29023BEB-3187-4164-968A-7373C6A5B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Tab1of3</vt:lpstr>
      <vt:lpstr>Tab2of3</vt:lpstr>
      <vt:lpstr>Tab3of3</vt:lpstr>
      <vt:lpstr>Tab1of3!Print_Area</vt:lpstr>
      <vt:lpstr>Tab2of3!Print_Area</vt:lpstr>
      <vt:lpstr>Tab3of3!Print_Area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2023-2027 ST Rates</dc:title>
  <dc:subject/>
  <dc:creator>KIM Susan</dc:creator>
  <cp:keywords/>
  <dc:description/>
  <cp:lastModifiedBy>MACKINNON Eryn</cp:lastModifiedBy>
  <cp:revision/>
  <cp:lastPrinted>2022-05-14T19:28:31Z</cp:lastPrinted>
  <dcterms:created xsi:type="dcterms:W3CDTF">2017-03-09T15:13:10Z</dcterms:created>
  <dcterms:modified xsi:type="dcterms:W3CDTF">2022-05-14T19:28:33Z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Witness(Internal)">
    <vt:lpwstr>155;#i:0#.f|membership|stephen.vetsis@hydroone.com,#i:0#.f|membership|stephen.vetsis@hydroone.com,#Stephen.Vetsis@HydroOne.com,#,#VETSIS Stephen,#,#RA&amp;PRCE SPRT,#Director, Pricing &amp; Regulatory Policy;#95;#i:0#.f|membership|clement.li@hydroone.com</vt:lpwstr>
  </property>
  <property fmtid="{D5CDD505-2E9C-101B-9397-08002B2CF9AE}" pid="4" name="WitnessApproved">
    <vt:lpwstr>Approved</vt:lpwstr>
  </property>
  <property fmtid="{D5CDD505-2E9C-101B-9397-08002B2CF9AE}" pid="5" name="RA Review Draft 1">
    <vt:bool>true</vt:bool>
  </property>
  <property fmtid="{D5CDD505-2E9C-101B-9397-08002B2CF9AE}" pid="6" name="Tab">
    <vt:lpwstr>22</vt:lpwstr>
  </property>
  <property fmtid="{D5CDD505-2E9C-101B-9397-08002B2CF9AE}" pid="7" name="CaseNumber">
    <vt:lpwstr>EB-2021-0110</vt:lpwstr>
  </property>
  <property fmtid="{D5CDD505-2E9C-101B-9397-08002B2CF9AE}" pid="8" name="ELT">
    <vt:bool>false</vt:bool>
  </property>
  <property fmtid="{D5CDD505-2E9C-101B-9397-08002B2CF9AE}" pid="9" name="IntervenorAcronymn">
    <vt:lpwstr>SEC</vt:lpwstr>
  </property>
  <property fmtid="{D5CDD505-2E9C-101B-9397-08002B2CF9AE}" pid="10" name="Refusal">
    <vt:bool>false</vt:bool>
  </property>
  <property fmtid="{D5CDD505-2E9C-101B-9397-08002B2CF9AE}" pid="11" name="TSW">
    <vt:lpwstr>No</vt:lpwstr>
  </property>
  <property fmtid="{D5CDD505-2E9C-101B-9397-08002B2CF9AE}" pid="13" name="Expert">
    <vt:lpwstr>NO</vt:lpwstr>
  </property>
  <property fmtid="{D5CDD505-2E9C-101B-9397-08002B2CF9AE}" pid="15" name="RDirApproved">
    <vt:bool>false</vt:bool>
  </property>
  <property fmtid="{D5CDD505-2E9C-101B-9397-08002B2CF9AE}" pid="17" name="2021/2022Update">
    <vt:bool>false</vt:bool>
  </property>
  <property fmtid="{D5CDD505-2E9C-101B-9397-08002B2CF9AE}" pid="18" name="Strategic">
    <vt:bool>false</vt:bool>
  </property>
  <property fmtid="{D5CDD505-2E9C-101B-9397-08002B2CF9AE}" pid="19" name="Exhibit">
    <vt:lpwstr>I</vt:lpwstr>
  </property>
  <property fmtid="{D5CDD505-2E9C-101B-9397-08002B2CF9AE}" pid="20" name="RAApproved">
    <vt:bool>true</vt:bool>
  </property>
  <property fmtid="{D5CDD505-2E9C-101B-9397-08002B2CF9AE}" pid="21" name="FormattingComplete">
    <vt:bool>true</vt:bool>
  </property>
  <property fmtid="{D5CDD505-2E9C-101B-9397-08002B2CF9AE}" pid="22" name="StrategicThemeFlag">
    <vt:lpwstr>;#None Applicable;#</vt:lpwstr>
  </property>
  <property fmtid="{D5CDD505-2E9C-101B-9397-08002B2CF9AE}" pid="23" name="Support">
    <vt:lpwstr/>
  </property>
  <property fmtid="{D5CDD505-2E9C-101B-9397-08002B2CF9AE}" pid="24" name="RA">
    <vt:lpwstr>25;#i:0#.f|membership|heloise.apesteguy-reux@hydroone.com</vt:lpwstr>
  </property>
  <property fmtid="{D5CDD505-2E9C-101B-9397-08002B2CF9AE}" pid="25" name="PDFCreationInitiated">
    <vt:bool>true</vt:bool>
  </property>
  <property fmtid="{D5CDD505-2E9C-101B-9397-08002B2CF9AE}" pid="26" name="FilingDate">
    <vt:filetime>2022-05-16T04:00:00Z</vt:filetime>
  </property>
  <property fmtid="{D5CDD505-2E9C-101B-9397-08002B2CF9AE}" pid="27" name="Schedule">
    <vt:lpwstr>O-SEC-252</vt:lpwstr>
  </property>
  <property fmtid="{D5CDD505-2E9C-101B-9397-08002B2CF9AE}" pid="29" name="DraftReady">
    <vt:lpwstr>Ready</vt:lpwstr>
  </property>
  <property fmtid="{D5CDD505-2E9C-101B-9397-08002B2CF9AE}" pid="30" name="Confidential">
    <vt:bool>false</vt:bool>
  </property>
  <property fmtid="{D5CDD505-2E9C-101B-9397-08002B2CF9AE}" pid="32" name="IRAuthor">
    <vt:lpwstr>24;#i:0#.f|membership|nikita.sheth@hydroone.com</vt:lpwstr>
  </property>
</Properties>
</file>