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125" documentId="13_ncr:1_{42D58AD2-6842-4746-96A3-B8A4BE0F3FFD}" xr6:coauthVersionLast="47" xr6:coauthVersionMax="47" xr10:uidLastSave="{476BE475-FD42-4B06-A004-0B40E15669A5}"/>
  <bookViews>
    <workbookView xWindow="28680" yWindow="-120" windowWidth="29040" windowHeight="15840" tabRatio="747" xr2:uid="{00000000-000D-0000-FFFF-FFFF00000000}"/>
  </bookViews>
  <sheets>
    <sheet name="2023" sheetId="4" r:id="rId1"/>
  </sheets>
  <definedNames>
    <definedName name="_xlnm.Print_Area" localSheetId="0">'2023'!$A$3:$AA$34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9" i="4" l="1"/>
  <c r="R29" i="4"/>
  <c r="Y27" i="4" l="1"/>
  <c r="Y16" i="4" l="1"/>
  <c r="AA16" i="4" s="1"/>
  <c r="Y20" i="4"/>
  <c r="AA20" i="4" s="1"/>
  <c r="Y24" i="4"/>
  <c r="AA27" i="4"/>
  <c r="AA14" i="4"/>
  <c r="AA24" i="4" l="1"/>
  <c r="U13" i="4"/>
  <c r="U14" i="4"/>
  <c r="U22" i="4"/>
  <c r="U25" i="4"/>
  <c r="U26" i="4"/>
  <c r="C29" i="4"/>
  <c r="U15" i="4" l="1"/>
  <c r="U18" i="4"/>
  <c r="I29" i="4"/>
  <c r="M29" i="4"/>
  <c r="H29" i="4"/>
  <c r="B29" i="4"/>
  <c r="U24" i="4"/>
  <c r="E29" i="4"/>
  <c r="V29" i="4"/>
  <c r="U23" i="4"/>
  <c r="D29" i="4"/>
  <c r="T29" i="4"/>
  <c r="U19" i="4"/>
  <c r="N29" i="4"/>
  <c r="F29" i="4"/>
  <c r="U27" i="4"/>
  <c r="U20" i="4"/>
  <c r="U21" i="4"/>
  <c r="U16" i="4"/>
  <c r="U17" i="4"/>
  <c r="P16" i="4" l="1"/>
  <c r="P25" i="4"/>
  <c r="P14" i="4"/>
  <c r="P12" i="4"/>
  <c r="P23" i="4"/>
  <c r="P18" i="4"/>
  <c r="P27" i="4"/>
  <c r="P24" i="4"/>
  <c r="P21" i="4"/>
  <c r="P26" i="4"/>
  <c r="P13" i="4"/>
  <c r="P20" i="4"/>
  <c r="P11" i="4"/>
  <c r="P17" i="4"/>
  <c r="P15" i="4"/>
  <c r="P10" i="4"/>
  <c r="P22" i="4"/>
  <c r="P19" i="4"/>
  <c r="U10" i="4" l="1"/>
  <c r="U11" i="4"/>
  <c r="V32" i="4"/>
  <c r="U12" i="4"/>
  <c r="G20" i="4" l="1"/>
  <c r="G24" i="4"/>
  <c r="G21" i="4"/>
  <c r="G25" i="4"/>
  <c r="G16" i="4"/>
  <c r="G13" i="4"/>
  <c r="G17" i="4"/>
  <c r="G14" i="4"/>
  <c r="G19" i="4"/>
  <c r="G26" i="4"/>
  <c r="G27" i="4"/>
  <c r="G18" i="4"/>
  <c r="G15" i="4"/>
  <c r="G23" i="4"/>
  <c r="G22" i="4"/>
  <c r="G10" i="4"/>
  <c r="G12" i="4"/>
  <c r="G11" i="4"/>
  <c r="G29" i="4" l="1"/>
  <c r="V31" i="4" l="1"/>
  <c r="V33" i="4" s="1"/>
</calcChain>
</file>

<file path=xl/sharedStrings.xml><?xml version="1.0" encoding="utf-8"?>
<sst xmlns="http://schemas.openxmlformats.org/spreadsheetml/2006/main" count="77" uniqueCount="70">
  <si>
    <t>2023 Rate Design Including 7th Year of Residential Phase-in to All-Fixed Rates for R1 and R2 Rate Classes</t>
  </si>
  <si>
    <t>Total 2023 Revenue Requirement per Inflation Update (RR1)</t>
  </si>
  <si>
    <t>Total 2023 Revenue Requirement as filed on August 5, 2021 (RR2)</t>
  </si>
  <si>
    <t>Rate Class</t>
  </si>
  <si>
    <t>Number of Customers</t>
  </si>
  <si>
    <t>GWh</t>
  </si>
  <si>
    <t>kWs</t>
  </si>
  <si>
    <t>Revenue</t>
  </si>
  <si>
    <t>Alloc Cost</t>
  </si>
  <si>
    <t>Misc Rev</t>
  </si>
  <si>
    <t>Revenue from Rates</t>
  </si>
  <si>
    <t>2022 R/C Ratio</t>
  </si>
  <si>
    <t>R/C Ratio from the CAM</t>
  </si>
  <si>
    <t>Target 2023 R/C Ratio</t>
  </si>
  <si>
    <t>Total rev to be collected</t>
  </si>
  <si>
    <t>Shifted Rev</t>
  </si>
  <si>
    <t>% Change in revenue from rates</t>
  </si>
  <si>
    <t>% Revenue Share</t>
  </si>
  <si>
    <t>Revised Revenue to be collected</t>
  </si>
  <si>
    <t>Difference in Revenue Requirement</t>
  </si>
  <si>
    <t>Base Fixed Charge ($/month)</t>
  </si>
  <si>
    <t>Revenue from Fixed Charge</t>
  </si>
  <si>
    <t>Fixed Rev %</t>
  </si>
  <si>
    <t>Revenue from Volumetric Charge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</si>
  <si>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</si>
  <si>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</si>
  <si>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</si>
  <si>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</si>
  <si>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</si>
  <si>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(A)</t>
  </si>
  <si>
    <t>(B)</t>
  </si>
  <si>
    <t>(%)</t>
  </si>
  <si>
    <t>(C)</t>
  </si>
  <si>
    <t>(D=A-C)</t>
  </si>
  <si>
    <t>(E)</t>
  </si>
  <si>
    <t>(F=A/B)</t>
  </si>
  <si>
    <t>(G)</t>
  </si>
  <si>
    <t>(H=BxG)</t>
  </si>
  <si>
    <t>(I=H-A)</t>
  </si>
  <si>
    <t>(J=I/D)</t>
  </si>
  <si>
    <t>(K=H/RR1)</t>
  </si>
  <si>
    <t>(L=K*RR2)</t>
  </si>
  <si>
    <t>(M=H-L)</t>
  </si>
  <si>
    <t>(N= (L - C) x O)</t>
  </si>
  <si>
    <t>(O)</t>
  </si>
  <si>
    <t>(P=L-C-N)</t>
  </si>
  <si>
    <t>UR</t>
  </si>
  <si>
    <t>R1</t>
  </si>
  <si>
    <t>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</si>
  <si>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</si>
  <si>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</si>
  <si>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</si>
  <si>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</si>
  <si>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</si>
  <si>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</si>
  <si>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</si>
  <si>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</si>
  <si>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</si>
  <si>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</t>
  </si>
  <si>
    <t>AUR</t>
  </si>
  <si>
    <t>-</t>
  </si>
  <si>
    <t>AUGe</t>
  </si>
  <si>
    <t>AUGd</t>
  </si>
  <si>
    <t>AR</t>
  </si>
  <si>
    <t>AGSe</t>
  </si>
  <si>
    <t>AGSd</t>
  </si>
  <si>
    <t>* Final ST rates are calculated outside the rate design sheet.</t>
  </si>
  <si>
    <t>Total Rev (K+L)</t>
  </si>
  <si>
    <t>Misc Rev (C)</t>
  </si>
  <si>
    <t>Total Rev 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</si>
</sst>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  <numFmt numFmtId="167" formatCode="0.0%"/>
    <numFmt numFmtId="168" formatCode="_(&quot;$&quot;* #,##0.0000_);_(&quot;$&quot;* \(#,##0.0000\);_(&quot;$&quot;* &quot;-&quot;??_);_(@_)"/>
  </numFmts>
  <fonts count="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43" fontId="0" fillId="0" borderId="0" xfId="0" applyNumberFormat="1"/>
    <xf numFmtId="9" fontId="0" fillId="0" borderId="0" xfId="3" applyFont="1" applyBorder="1"/>
    <xf numFmtId="166" fontId="0" fillId="0" borderId="0" xfId="0" applyNumberFormat="1"/>
    <xf numFmtId="3" fontId="0" fillId="2" borderId="0" xfId="0" applyNumberForma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43" fontId="3" fillId="2" borderId="0" xfId="0" applyNumberFormat="1" applyFont="1" applyFill="1"/>
    <xf numFmtId="44" fontId="0" fillId="2" borderId="0" xfId="0" applyNumberFormat="1" applyFill="1"/>
    <xf numFmtId="165" fontId="3" fillId="2" borderId="0" xfId="0" applyNumberFormat="1" applyFont="1" applyFill="1"/>
    <xf numFmtId="43" fontId="0" fillId="2" borderId="0" xfId="0" applyNumberFormat="1" applyFill="1"/>
    <xf numFmtId="164" fontId="0" fillId="2" borderId="0" xfId="0" applyNumberFormat="1" applyFill="1"/>
    <xf numFmtId="0" fontId="3" fillId="2" borderId="0" xfId="0" applyFont="1" applyFill="1" applyAlignment="1">
      <alignment horizontal="center"/>
    </xf>
    <xf numFmtId="166" fontId="0" fillId="2" borderId="0" xfId="0" applyNumberFormat="1" applyFill="1"/>
    <xf numFmtId="0" fontId="0" fillId="2" borderId="0" xfId="0" applyFill="1" applyAlignment="1">
      <alignment wrapText="1"/>
    </xf>
    <xf numFmtId="3" fontId="3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horizontal="right"/>
    </xf>
    <xf numFmtId="167" fontId="0" fillId="2" borderId="0" xfId="3" applyNumberFormat="1" applyFont="1" applyFill="1" applyBorder="1"/>
    <xf numFmtId="9" fontId="0" fillId="2" borderId="0" xfId="3" applyFont="1" applyFill="1" applyBorder="1"/>
    <xf numFmtId="165" fontId="0" fillId="2" borderId="0" xfId="0" applyNumberFormat="1" applyFill="1"/>
    <xf numFmtId="44" fontId="0" fillId="2" borderId="0" xfId="2" applyFont="1" applyFill="1" applyBorder="1"/>
    <xf numFmtId="9" fontId="0" fillId="2" borderId="0" xfId="3" applyFont="1" applyFill="1"/>
    <xf numFmtId="165" fontId="3" fillId="2" borderId="0" xfId="2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0" xfId="0" applyFont="1" applyFill="1" applyAlignment="1">
      <alignment horizontal="centerContinuous"/>
    </xf>
    <xf numFmtId="9" fontId="6" fillId="2" borderId="0" xfId="3" applyFont="1" applyFill="1" applyBorder="1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/>
    <xf numFmtId="165" fontId="3" fillId="2" borderId="0" xfId="2" applyNumberFormat="1" applyFont="1" applyFill="1" applyAlignment="1">
      <alignment horizontal="center" vertical="center"/>
    </xf>
    <xf numFmtId="0" fontId="0" fillId="2" borderId="1" xfId="0" applyFill="1" applyBorder="1"/>
    <xf numFmtId="9" fontId="0" fillId="2" borderId="3" xfId="3" applyFont="1" applyFill="1" applyBorder="1"/>
    <xf numFmtId="165" fontId="2" fillId="2" borderId="3" xfId="2" applyNumberFormat="1" applyFont="1" applyFill="1" applyBorder="1"/>
    <xf numFmtId="9" fontId="0" fillId="2" borderId="1" xfId="3" applyFont="1" applyFill="1" applyBorder="1"/>
    <xf numFmtId="165" fontId="2" fillId="2" borderId="1" xfId="2" applyNumberFormat="1" applyFont="1" applyFill="1" applyBorder="1"/>
    <xf numFmtId="168" fontId="2" fillId="2" borderId="1" xfId="2" applyNumberFormat="1" applyFont="1" applyFill="1" applyBorder="1"/>
    <xf numFmtId="168" fontId="0" fillId="2" borderId="1" xfId="2" applyNumberFormat="1" applyFont="1" applyFill="1" applyBorder="1"/>
    <xf numFmtId="165" fontId="2" fillId="2" borderId="4" xfId="2" applyNumberFormat="1" applyFont="1" applyFill="1" applyBorder="1"/>
    <xf numFmtId="9" fontId="0" fillId="2" borderId="4" xfId="3" applyFont="1" applyFill="1" applyBorder="1"/>
    <xf numFmtId="168" fontId="2" fillId="2" borderId="5" xfId="2" applyNumberFormat="1" applyFont="1" applyFill="1" applyBorder="1"/>
    <xf numFmtId="168" fontId="0" fillId="2" borderId="5" xfId="2" applyNumberFormat="1" applyFont="1" applyFill="1" applyBorder="1"/>
    <xf numFmtId="168" fontId="0" fillId="2" borderId="5" xfId="0" applyNumberFormat="1" applyFill="1" applyBorder="1"/>
    <xf numFmtId="165" fontId="0" fillId="2" borderId="1" xfId="2" applyNumberFormat="1" applyFont="1" applyFill="1" applyBorder="1" applyAlignment="1">
      <alignment horizontal="center"/>
    </xf>
    <xf numFmtId="44" fontId="2" fillId="2" borderId="1" xfId="2" applyFont="1" applyFill="1" applyBorder="1"/>
    <xf numFmtId="168" fontId="0" fillId="2" borderId="1" xfId="0" applyNumberFormat="1" applyFill="1" applyBorder="1"/>
    <xf numFmtId="165" fontId="0" fillId="2" borderId="6" xfId="2" applyNumberFormat="1" applyFont="1" applyFill="1" applyBorder="1" applyAlignment="1">
      <alignment horizontal="center"/>
    </xf>
    <xf numFmtId="44" fontId="2" fillId="2" borderId="6" xfId="2" applyFont="1" applyFill="1" applyBorder="1"/>
    <xf numFmtId="165" fontId="2" fillId="2" borderId="6" xfId="2" applyNumberFormat="1" applyFont="1" applyFill="1" applyBorder="1"/>
    <xf numFmtId="9" fontId="0" fillId="2" borderId="6" xfId="3" applyFont="1" applyFill="1" applyBorder="1"/>
    <xf numFmtId="168" fontId="2" fillId="2" borderId="6" xfId="2" applyNumberFormat="1" applyFont="1" applyFill="1" applyBorder="1"/>
    <xf numFmtId="168" fontId="0" fillId="2" borderId="6" xfId="2" applyNumberFormat="1" applyFont="1" applyFill="1" applyBorder="1"/>
    <xf numFmtId="0" fontId="0" fillId="2" borderId="6" xfId="0" applyFill="1" applyBorder="1"/>
    <xf numFmtId="168" fontId="0" fillId="2" borderId="6" xfId="0" applyNumberFormat="1" applyFill="1" applyBorder="1"/>
    <xf numFmtId="165" fontId="0" fillId="2" borderId="3" xfId="2" applyNumberFormat="1" applyFont="1" applyFill="1" applyBorder="1"/>
    <xf numFmtId="165" fontId="0" fillId="2" borderId="2" xfId="2" applyNumberFormat="1" applyFont="1" applyFill="1" applyBorder="1"/>
    <xf numFmtId="167" fontId="0" fillId="2" borderId="7" xfId="3" applyNumberFormat="1" applyFont="1" applyFill="1" applyBorder="1" applyAlignment="1">
      <alignment horizontal="center"/>
    </xf>
    <xf numFmtId="165" fontId="0" fillId="2" borderId="7" xfId="2" applyNumberFormat="1" applyFont="1" applyFill="1" applyBorder="1" applyAlignment="1">
      <alignment horizontal="center"/>
    </xf>
    <xf numFmtId="44" fontId="2" fillId="2" borderId="7" xfId="2" applyFont="1" applyFill="1" applyBorder="1"/>
    <xf numFmtId="165" fontId="2" fillId="2" borderId="7" xfId="2" applyNumberFormat="1" applyFont="1" applyFill="1" applyBorder="1"/>
    <xf numFmtId="9" fontId="0" fillId="2" borderId="7" xfId="3" applyFont="1" applyFill="1" applyBorder="1"/>
    <xf numFmtId="168" fontId="2" fillId="2" borderId="7" xfId="2" applyNumberFormat="1" applyFont="1" applyFill="1" applyBorder="1"/>
    <xf numFmtId="168" fontId="0" fillId="2" borderId="7" xfId="2" applyNumberFormat="1" applyFont="1" applyFill="1" applyBorder="1"/>
    <xf numFmtId="0" fontId="0" fillId="2" borderId="7" xfId="0" applyFill="1" applyBorder="1"/>
    <xf numFmtId="168" fontId="0" fillId="2" borderId="7" xfId="0" applyNumberFormat="1" applyFill="1" applyBorder="1"/>
    <xf numFmtId="167" fontId="0" fillId="2" borderId="1" xfId="3" applyNumberFormat="1" applyFont="1" applyFill="1" applyBorder="1" applyAlignment="1">
      <alignment horizontal="center"/>
    </xf>
    <xf numFmtId="164" fontId="4" fillId="2" borderId="5" xfId="1" applyNumberFormat="1" applyFont="1" applyFill="1" applyBorder="1"/>
    <xf numFmtId="165" fontId="2" fillId="2" borderId="5" xfId="2" applyNumberFormat="1" applyFill="1" applyBorder="1"/>
    <xf numFmtId="10" fontId="2" fillId="2" borderId="5" xfId="3" applyNumberFormat="1" applyFont="1" applyFill="1" applyBorder="1"/>
    <xf numFmtId="165" fontId="0" fillId="2" borderId="5" xfId="0" applyNumberFormat="1" applyFill="1" applyBorder="1"/>
    <xf numFmtId="2" fontId="0" fillId="2" borderId="5" xfId="0" applyNumberFormat="1" applyFill="1" applyBorder="1" applyAlignment="1">
      <alignment horizontal="center"/>
    </xf>
    <xf numFmtId="165" fontId="0" fillId="2" borderId="5" xfId="2" applyNumberFormat="1" applyFont="1" applyFill="1" applyBorder="1"/>
    <xf numFmtId="167" fontId="0" fillId="2" borderId="5" xfId="3" applyNumberFormat="1" applyFont="1" applyFill="1" applyBorder="1" applyAlignment="1">
      <alignment horizontal="center"/>
    </xf>
    <xf numFmtId="167" fontId="0" fillId="2" borderId="6" xfId="3" applyNumberFormat="1" applyFont="1" applyFill="1" applyBorder="1" applyAlignment="1">
      <alignment horizontal="center"/>
    </xf>
    <xf numFmtId="164" fontId="4" fillId="2" borderId="1" xfId="1" applyNumberFormat="1" applyFont="1" applyFill="1" applyBorder="1"/>
    <xf numFmtId="165" fontId="2" fillId="2" borderId="1" xfId="2" applyNumberFormat="1" applyFill="1" applyBorder="1"/>
    <xf numFmtId="10" fontId="2" fillId="2" borderId="1" xfId="3" applyNumberFormat="1" applyFont="1" applyFill="1" applyBorder="1"/>
    <xf numFmtId="165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165" fontId="0" fillId="2" borderId="1" xfId="2" applyNumberFormat="1" applyFont="1" applyFill="1" applyBorder="1"/>
    <xf numFmtId="44" fontId="0" fillId="2" borderId="1" xfId="2" applyFont="1" applyFill="1" applyBorder="1" applyAlignment="1">
      <alignment horizontal="center"/>
    </xf>
    <xf numFmtId="165" fontId="0" fillId="2" borderId="7" xfId="2" applyNumberFormat="1" applyFont="1" applyFill="1" applyBorder="1"/>
    <xf numFmtId="165" fontId="0" fillId="2" borderId="5" xfId="2" applyNumberFormat="1" applyFont="1" applyFill="1" applyBorder="1" applyAlignment="1">
      <alignment horizontal="center"/>
    </xf>
    <xf numFmtId="44" fontId="2" fillId="2" borderId="5" xfId="2" applyFont="1" applyFill="1" applyBorder="1"/>
    <xf numFmtId="165" fontId="2" fillId="2" borderId="5" xfId="2" applyNumberFormat="1" applyFont="1" applyFill="1" applyBorder="1"/>
    <xf numFmtId="0" fontId="4" fillId="2" borderId="0" xfId="0" applyFont="1" applyFill="1"/>
    <xf numFmtId="166" fontId="0" fillId="2" borderId="0" xfId="0" applyNumberFormat="1" applyFill="1" applyAlignment="1">
      <alignment horizontal="center"/>
    </xf>
    <xf numFmtId="165" fontId="0" fillId="2" borderId="0" xfId="2" applyNumberFormat="1" applyFont="1" applyFill="1" applyBorder="1"/>
    <xf numFmtId="167" fontId="0" fillId="2" borderId="8" xfId="3" applyNumberFormat="1" applyFont="1" applyFill="1" applyBorder="1" applyAlignment="1">
      <alignment horizontal="center"/>
    </xf>
    <xf numFmtId="165" fontId="0" fillId="2" borderId="7" xfId="0" applyNumberFormat="1" applyFill="1" applyBorder="1"/>
    <xf numFmtId="2" fontId="0" fillId="2" borderId="7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164" fontId="4" fillId="2" borderId="7" xfId="1" applyNumberFormat="1" applyFont="1" applyFill="1" applyBorder="1"/>
    <xf numFmtId="165" fontId="2" fillId="2" borderId="7" xfId="2" applyNumberFormat="1" applyFill="1" applyBorder="1"/>
    <xf numFmtId="10" fontId="2" fillId="2" borderId="7" xfId="3" applyNumberFormat="1" applyFont="1" applyFill="1" applyBorder="1"/>
    <xf numFmtId="0" fontId="0" fillId="2" borderId="5" xfId="0" applyFill="1" applyBorder="1"/>
    <xf numFmtId="164" fontId="2" fillId="2" borderId="0" xfId="1" applyNumberFormat="1" applyFill="1" applyBorder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5" xr:uid="{00000000-0005-0000-0000-000003000000}"/>
    <cellStyle name="Percent" xfId="3" builtinId="5"/>
    <cellStyle name="Percent 2" xfId="4" xr:uid="{00000000-0005-0000-0000-000005000000}"/>
  </cellStyles>
  <dxfs count="0"/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45"/>
  <sheetViews>
    <sheetView tabSelected="1" zoomScaleNormal="100" zoomScaleSheetLayoutView="80" workbookViewId="0">
      <selection activeCell="A26" sqref="A26:XFD26"/>
    </sheetView>
  </sheetViews>
  <sheetFormatPr defaultRowHeight="13.15"/>
  <cols>
    <col min="1" max="1" width="9.5703125" customWidth="1"/>
    <col min="2" max="2" width="13.85546875" customWidth="1"/>
    <col min="3" max="3" width="11.85546875" customWidth="1"/>
    <col min="4" max="4" width="12.7109375" customWidth="1"/>
    <col min="5" max="5" width="18.5703125" customWidth="1"/>
    <col min="6" max="6" width="14.85546875" bestFit="1" customWidth="1"/>
    <col min="7" max="7" width="8.140625" bestFit="1" customWidth="1"/>
    <col min="8" max="8" width="16.42578125" bestFit="1" customWidth="1"/>
    <col min="9" max="9" width="18.85546875" customWidth="1"/>
    <col min="10" max="10" width="11.5703125" customWidth="1"/>
    <col min="11" max="11" width="15.42578125" bestFit="1" customWidth="1"/>
    <col min="12" max="12" width="14.42578125" bestFit="1" customWidth="1"/>
    <col min="13" max="13" width="17.42578125" customWidth="1"/>
    <col min="14" max="14" width="13.5703125" bestFit="1" customWidth="1"/>
    <col min="15" max="18" width="16.140625" customWidth="1"/>
    <col min="19" max="19" width="14.140625" bestFit="1" customWidth="1"/>
    <col min="20" max="20" width="16.42578125" bestFit="1" customWidth="1"/>
    <col min="21" max="21" width="14.85546875" bestFit="1" customWidth="1"/>
    <col min="22" max="22" width="18.5703125" bestFit="1" customWidth="1"/>
    <col min="23" max="23" width="13.5703125" customWidth="1"/>
    <col min="24" max="24" width="13" customWidth="1"/>
    <col min="25" max="25" width="10" customWidth="1"/>
    <col min="26" max="26" width="10.5703125" customWidth="1"/>
    <col min="27" max="27" width="13.5703125" customWidth="1"/>
    <col min="28" max="28" width="13.28515625" bestFit="1" customWidth="1"/>
  </cols>
  <sheetData>
    <row r="1" spans="1:28" s="1" customForma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</row>
    <row r="3" spans="1:28" s="7" customFormat="1" ht="22.9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1:28" s="7" customFormat="1" ht="13.9">
      <c r="A4" s="103"/>
      <c r="B4" s="103"/>
      <c r="C4" s="103"/>
      <c r="D4" s="103"/>
      <c r="E4" s="103"/>
      <c r="F4" s="36"/>
      <c r="G4" s="31"/>
    </row>
    <row r="5" spans="1:28" s="7" customFormat="1" ht="13.9">
      <c r="A5" s="103" t="s">
        <v>1</v>
      </c>
      <c r="B5" s="103"/>
      <c r="C5" s="103"/>
      <c r="D5" s="103"/>
      <c r="E5" s="103"/>
      <c r="F5" s="36">
        <v>1669057975.406167</v>
      </c>
      <c r="G5" s="31"/>
    </row>
    <row r="6" spans="1:28" s="7" customFormat="1" ht="13.9">
      <c r="A6" s="103" t="s">
        <v>2</v>
      </c>
      <c r="B6" s="103"/>
      <c r="C6" s="103"/>
      <c r="D6" s="103"/>
      <c r="E6" s="103"/>
      <c r="F6" s="36">
        <v>1632376473.3643677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s="10" customFormat="1" ht="78">
      <c r="A7" s="11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34" t="s">
        <v>8</v>
      </c>
      <c r="G7" s="31"/>
      <c r="H7" s="10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1" t="s">
        <v>15</v>
      </c>
      <c r="O7" s="11" t="s">
        <v>16</v>
      </c>
      <c r="P7" s="11" t="s">
        <v>17</v>
      </c>
      <c r="Q7" s="11" t="s">
        <v>18</v>
      </c>
      <c r="R7" s="11" t="s">
        <v>19</v>
      </c>
      <c r="S7" s="11" t="s">
        <v>20</v>
      </c>
      <c r="T7" s="11" t="s">
        <v>21</v>
      </c>
      <c r="U7" s="11" t="s">
        <v>22</v>
      </c>
      <c r="V7" s="11" t="s">
        <v>23</v>
      </c>
      <c r="W7" s="11" t="s">
        <v>24</v>
      </c>
      <c r="X7" s="11" t="s">
        <v>25</v>
      </c>
      <c r="Y7" s="11" t="s">
        <v>26</v>
      </c>
      <c r="Z7" s="11" t="s">
        <v>27</v>
      </c>
      <c r="AA7" s="11" t="s">
        <v>28</v>
      </c>
    </row>
    <row r="8" spans="1:28" s="7" customFormat="1">
      <c r="E8" s="29" t="s">
        <v>29</v>
      </c>
      <c r="F8" s="29" t="s">
        <v>30</v>
      </c>
      <c r="G8" s="29" t="s">
        <v>31</v>
      </c>
      <c r="H8" s="29" t="s">
        <v>32</v>
      </c>
      <c r="I8" s="29" t="s">
        <v>33</v>
      </c>
      <c r="J8" s="29" t="s">
        <v>34</v>
      </c>
      <c r="K8" s="29" t="s">
        <v>35</v>
      </c>
      <c r="L8" s="29" t="s">
        <v>36</v>
      </c>
      <c r="M8" s="29" t="s">
        <v>37</v>
      </c>
      <c r="N8" s="29" t="s">
        <v>38</v>
      </c>
      <c r="O8" s="29" t="s">
        <v>39</v>
      </c>
      <c r="P8" s="29" t="s">
        <v>40</v>
      </c>
      <c r="Q8" s="29" t="s">
        <v>41</v>
      </c>
      <c r="R8" s="29" t="s">
        <v>42</v>
      </c>
      <c r="S8" s="29"/>
      <c r="T8" s="29" t="s">
        <v>43</v>
      </c>
      <c r="U8" s="29" t="s">
        <v>44</v>
      </c>
      <c r="V8" s="29" t="s">
        <v>45</v>
      </c>
    </row>
    <row r="9" spans="1:28" s="7" customFormat="1" ht="13.9" thickBot="1"/>
    <row r="10" spans="1:28" s="7" customFormat="1" ht="17.45" customHeight="1" thickBot="1">
      <c r="A10" s="37" t="s">
        <v>46</v>
      </c>
      <c r="B10" s="80">
        <v>246399.44217882439</v>
      </c>
      <c r="C10" s="80">
        <v>2007.9770750220262</v>
      </c>
      <c r="D10" s="80">
        <v>0</v>
      </c>
      <c r="E10" s="81">
        <v>113690459.00178772</v>
      </c>
      <c r="F10" s="81">
        <v>108771613.33219305</v>
      </c>
      <c r="G10" s="82">
        <f>F10/F$29</f>
        <v>6.5169463814295225E-2</v>
      </c>
      <c r="H10" s="81">
        <v>4630445.1005779328</v>
      </c>
      <c r="I10" s="83">
        <v>109060013.90120979</v>
      </c>
      <c r="J10" s="84">
        <v>1.1173266021264381</v>
      </c>
      <c r="K10" s="84">
        <v>1.0452217772533383</v>
      </c>
      <c r="L10" s="84">
        <v>1.0452217772533383</v>
      </c>
      <c r="M10" s="85">
        <v>113690459.00178772</v>
      </c>
      <c r="N10" s="85">
        <v>0</v>
      </c>
      <c r="O10" s="71">
        <v>0</v>
      </c>
      <c r="P10" s="71">
        <f>M10/M$29</f>
        <v>6.8116542790624776E-2</v>
      </c>
      <c r="Q10" s="49">
        <v>111191841.89833312</v>
      </c>
      <c r="R10" s="49">
        <v>2498617.1034546047</v>
      </c>
      <c r="S10" s="50">
        <v>36.039515030103793</v>
      </c>
      <c r="T10" s="41">
        <v>106561396.79775518</v>
      </c>
      <c r="U10" s="40">
        <f>T10/SUM(T10,V10)</f>
        <v>1</v>
      </c>
      <c r="V10" s="41">
        <v>0</v>
      </c>
      <c r="W10" s="42">
        <v>0</v>
      </c>
      <c r="X10" s="43"/>
      <c r="Y10" s="37"/>
      <c r="Z10" s="37"/>
      <c r="AA10" s="37"/>
      <c r="AB10" s="25"/>
    </row>
    <row r="11" spans="1:28" s="7" customFormat="1" ht="15.6" customHeight="1" thickBot="1">
      <c r="A11" s="37" t="s">
        <v>47</v>
      </c>
      <c r="B11" s="80">
        <v>544980.86710812268</v>
      </c>
      <c r="C11" s="80">
        <v>5040.8759122908541</v>
      </c>
      <c r="D11" s="80">
        <v>0</v>
      </c>
      <c r="E11" s="81">
        <v>424174152.13891071</v>
      </c>
      <c r="F11" s="81">
        <v>371064414.4903807</v>
      </c>
      <c r="G11" s="82">
        <f>F11/F$29</f>
        <v>0.22231966771560574</v>
      </c>
      <c r="H11" s="81">
        <v>12768943.327504551</v>
      </c>
      <c r="I11" s="83">
        <v>411405208.81140614</v>
      </c>
      <c r="J11" s="84">
        <v>1.1152538011997597</v>
      </c>
      <c r="K11" s="84">
        <v>1.1431280812024802</v>
      </c>
      <c r="L11" s="84">
        <v>1.1431280812024802</v>
      </c>
      <c r="M11" s="85">
        <v>424174152.13891071</v>
      </c>
      <c r="N11" s="85">
        <v>0</v>
      </c>
      <c r="O11" s="71">
        <v>0</v>
      </c>
      <c r="P11" s="71">
        <f t="shared" ref="P11:P27" si="0">M11/M$29</f>
        <v>0.25413985516931337</v>
      </c>
      <c r="Q11" s="49">
        <v>414851920.52261496</v>
      </c>
      <c r="R11" s="49">
        <v>9322231.6162957549</v>
      </c>
      <c r="S11" s="50">
        <v>57.429776044807362</v>
      </c>
      <c r="T11" s="41">
        <v>375577549.76069289</v>
      </c>
      <c r="U11" s="40">
        <f t="shared" ref="U11:U12" si="1">T11/SUM(T11,V11)</f>
        <v>0.93407970757847891</v>
      </c>
      <c r="V11" s="41">
        <v>26505427.434417512</v>
      </c>
      <c r="W11" s="42">
        <v>5.258099563568105E-3</v>
      </c>
      <c r="X11" s="43"/>
      <c r="Y11" s="37"/>
      <c r="Z11" s="37"/>
      <c r="AA11" s="37"/>
      <c r="AB11" s="25"/>
    </row>
    <row r="12" spans="1:28" s="7" customFormat="1" ht="16.149999999999999" customHeight="1" thickBot="1">
      <c r="A12" s="101" t="s">
        <v>48</v>
      </c>
      <c r="B12" s="72">
        <v>414576.7882517837</v>
      </c>
      <c r="C12" s="72">
        <v>4787.9067771130058</v>
      </c>
      <c r="D12" s="72">
        <v>0</v>
      </c>
      <c r="E12" s="73">
        <v>650982533.15840554</v>
      </c>
      <c r="F12" s="73">
        <v>681201660.90361452</v>
      </c>
      <c r="G12" s="74">
        <f>F12/F$29</f>
        <v>0.40813540987864327</v>
      </c>
      <c r="H12" s="73">
        <v>15915357.54668208</v>
      </c>
      <c r="I12" s="75">
        <v>635067175.61172342</v>
      </c>
      <c r="J12" s="76">
        <v>0.97247284228995234</v>
      </c>
      <c r="K12" s="76">
        <v>0.95563849961093272</v>
      </c>
      <c r="L12" s="96">
        <v>0.95563849961093272</v>
      </c>
      <c r="M12" s="77">
        <v>650982533.15840554</v>
      </c>
      <c r="N12" s="77">
        <v>0</v>
      </c>
      <c r="O12" s="78">
        <v>0</v>
      </c>
      <c r="P12" s="78">
        <f t="shared" si="0"/>
        <v>0.3900299107345197</v>
      </c>
      <c r="Q12" s="88">
        <v>636675650.19143438</v>
      </c>
      <c r="R12" s="88">
        <v>14306882.966971159</v>
      </c>
      <c r="S12" s="89">
        <v>116.98104774588516</v>
      </c>
      <c r="T12" s="90">
        <v>581971524.72981155</v>
      </c>
      <c r="U12" s="40">
        <f t="shared" si="1"/>
        <v>0.93751409622274484</v>
      </c>
      <c r="V12" s="41">
        <v>38788767.914940745</v>
      </c>
      <c r="W12" s="42">
        <v>8.1014041669227009E-3</v>
      </c>
      <c r="X12" s="43"/>
      <c r="Y12" s="37"/>
      <c r="Z12" s="37"/>
      <c r="AA12" s="37"/>
      <c r="AB12" s="25"/>
    </row>
    <row r="13" spans="1:28" s="7" customFormat="1" ht="16.149999999999999" customHeight="1" thickBot="1">
      <c r="A13" s="58" t="s">
        <v>49</v>
      </c>
      <c r="B13" s="80">
        <v>88794.916531946306</v>
      </c>
      <c r="C13" s="80">
        <v>1978.1391610122519</v>
      </c>
      <c r="D13" s="80">
        <v>0</v>
      </c>
      <c r="E13" s="81">
        <v>169497778.21775505</v>
      </c>
      <c r="F13" s="81">
        <v>167055380.77429327</v>
      </c>
      <c r="G13" s="82">
        <f t="shared" ref="G13:G27" si="2">F13/F$29</f>
        <v>0.10008962135281141</v>
      </c>
      <c r="H13" s="81">
        <v>3851401.0804334944</v>
      </c>
      <c r="I13" s="83">
        <v>165646377.13732156</v>
      </c>
      <c r="J13" s="84">
        <v>0.94155000438220215</v>
      </c>
      <c r="K13" s="84">
        <v>1.0146202859922344</v>
      </c>
      <c r="L13" s="84">
        <v>1.0146202859922344</v>
      </c>
      <c r="M13" s="85">
        <v>169497778.21775505</v>
      </c>
      <c r="N13" s="85">
        <v>0</v>
      </c>
      <c r="O13" s="71">
        <v>0</v>
      </c>
      <c r="P13" s="71">
        <f t="shared" si="0"/>
        <v>0.10155296024184396</v>
      </c>
      <c r="Q13" s="49">
        <v>165772663.09929308</v>
      </c>
      <c r="R13" s="49">
        <v>3725115.1184619665</v>
      </c>
      <c r="S13" s="50">
        <v>30.713320996415092</v>
      </c>
      <c r="T13" s="41">
        <v>32726241.291546624</v>
      </c>
      <c r="U13" s="38">
        <f t="shared" ref="U13:U27" si="3">T13/SUM(T13,V13)</f>
        <v>0.2021120690606702</v>
      </c>
      <c r="V13" s="39">
        <v>129195020.72731297</v>
      </c>
      <c r="W13" s="42">
        <v>6.531139126794365E-2</v>
      </c>
      <c r="X13" s="43"/>
      <c r="Y13" s="37"/>
      <c r="Z13" s="37"/>
      <c r="AA13" s="37"/>
      <c r="AB13" s="25"/>
    </row>
    <row r="14" spans="1:28" s="7" customFormat="1" ht="16.899999999999999" customHeight="1" thickBot="1">
      <c r="A14" s="37" t="s">
        <v>50</v>
      </c>
      <c r="B14" s="80">
        <v>5342.5982814367044</v>
      </c>
      <c r="C14" s="80">
        <v>2164.366547469162</v>
      </c>
      <c r="D14" s="80">
        <v>6937130.0841299687</v>
      </c>
      <c r="E14" s="81">
        <v>139193689.60603511</v>
      </c>
      <c r="F14" s="81">
        <v>151610593.83930403</v>
      </c>
      <c r="G14" s="82">
        <f t="shared" si="2"/>
        <v>9.0836026113718091E-2</v>
      </c>
      <c r="H14" s="81">
        <v>2285783.6914118379</v>
      </c>
      <c r="I14" s="83">
        <v>136907905.91462326</v>
      </c>
      <c r="J14" s="84">
        <v>0.87601603497415215</v>
      </c>
      <c r="K14" s="84">
        <v>0.91810002244018707</v>
      </c>
      <c r="L14" s="84">
        <v>0.91810002244018707</v>
      </c>
      <c r="M14" s="85">
        <v>139193689.60603511</v>
      </c>
      <c r="N14" s="85">
        <v>0</v>
      </c>
      <c r="O14" s="71">
        <v>0</v>
      </c>
      <c r="P14" s="71">
        <f t="shared" si="0"/>
        <v>8.3396557613381994E-2</v>
      </c>
      <c r="Q14" s="88">
        <v>136134578.6076608</v>
      </c>
      <c r="R14" s="88">
        <v>3059110.9983743131</v>
      </c>
      <c r="S14" s="89">
        <v>98.703035476771362</v>
      </c>
      <c r="T14" s="90">
        <v>6327968.012529416</v>
      </c>
      <c r="U14" s="45">
        <f t="shared" si="3"/>
        <v>4.7276989056860112E-2</v>
      </c>
      <c r="V14" s="44">
        <v>127520826.90371954</v>
      </c>
      <c r="W14" s="46"/>
      <c r="X14" s="47">
        <v>18.382360624236842</v>
      </c>
      <c r="Y14" s="47">
        <v>0.1293</v>
      </c>
      <c r="Z14" s="47">
        <v>1.2500000000000001E-2</v>
      </c>
      <c r="AA14" s="48">
        <f>X14+Y14+Z14</f>
        <v>18.524160624236842</v>
      </c>
      <c r="AB14" s="25"/>
    </row>
    <row r="15" spans="1:28" s="7" customFormat="1" ht="16.899999999999999" customHeight="1" thickBot="1">
      <c r="A15" s="37" t="s">
        <v>51</v>
      </c>
      <c r="B15" s="80">
        <v>18432.018802277362</v>
      </c>
      <c r="C15" s="80">
        <v>542.6876862416492</v>
      </c>
      <c r="D15" s="80">
        <v>0</v>
      </c>
      <c r="E15" s="81">
        <v>23450547.356209885</v>
      </c>
      <c r="F15" s="81">
        <v>24415782.240682151</v>
      </c>
      <c r="G15" s="82">
        <f t="shared" si="2"/>
        <v>1.4628480616283293E-2</v>
      </c>
      <c r="H15" s="81">
        <v>627685.8440259248</v>
      </c>
      <c r="I15" s="83">
        <v>22822861.512183961</v>
      </c>
      <c r="J15" s="84">
        <v>0.98897809238494516</v>
      </c>
      <c r="K15" s="84">
        <v>0.96046676387603225</v>
      </c>
      <c r="L15" s="96">
        <v>0.96046676387603225</v>
      </c>
      <c r="M15" s="85">
        <v>23450547.356209885</v>
      </c>
      <c r="N15" s="85">
        <v>0</v>
      </c>
      <c r="O15" s="71">
        <v>0</v>
      </c>
      <c r="P15" s="71">
        <f t="shared" si="0"/>
        <v>1.405016943794488E-2</v>
      </c>
      <c r="Q15" s="49">
        <v>22935166.037284285</v>
      </c>
      <c r="R15" s="49">
        <v>515381.3189256005</v>
      </c>
      <c r="S15" s="50">
        <v>23.913596936113901</v>
      </c>
      <c r="T15" s="41">
        <v>5289310.4202784048</v>
      </c>
      <c r="U15" s="40">
        <f t="shared" si="3"/>
        <v>0.23710927341210461</v>
      </c>
      <c r="V15" s="41">
        <v>17018169.772979956</v>
      </c>
      <c r="W15" s="42">
        <v>3.1359049052390085E-2</v>
      </c>
      <c r="X15" s="43"/>
      <c r="Y15" s="43"/>
      <c r="Z15" s="37"/>
      <c r="AA15" s="51"/>
      <c r="AB15" s="25"/>
    </row>
    <row r="16" spans="1:28" s="7" customFormat="1" ht="15.6" customHeight="1" thickBot="1">
      <c r="A16" s="37" t="s">
        <v>52</v>
      </c>
      <c r="B16" s="80">
        <v>1742.9663843396359</v>
      </c>
      <c r="C16" s="80">
        <v>876.08817801288103</v>
      </c>
      <c r="D16" s="80">
        <v>2284824.2962047323</v>
      </c>
      <c r="E16" s="81">
        <v>27195347.33538289</v>
      </c>
      <c r="F16" s="81">
        <v>28281434.675371476</v>
      </c>
      <c r="G16" s="74">
        <f t="shared" si="2"/>
        <v>1.6944549016333094E-2</v>
      </c>
      <c r="H16" s="73">
        <v>471351.725006919</v>
      </c>
      <c r="I16" s="75">
        <v>26723995.610375971</v>
      </c>
      <c r="J16" s="76">
        <v>0.87019646700137809</v>
      </c>
      <c r="K16" s="76">
        <v>0.96159716250412175</v>
      </c>
      <c r="L16" s="76">
        <v>0.96159716250412175</v>
      </c>
      <c r="M16" s="77">
        <v>27195347.33538289</v>
      </c>
      <c r="N16" s="77">
        <v>0</v>
      </c>
      <c r="O16" s="78">
        <v>0</v>
      </c>
      <c r="P16" s="78">
        <f t="shared" si="0"/>
        <v>1.6293830254017913E-2</v>
      </c>
      <c r="Q16" s="52">
        <v>26597665.1676514</v>
      </c>
      <c r="R16" s="52">
        <v>597682.16773148999</v>
      </c>
      <c r="S16" s="53">
        <v>90.243043262197418</v>
      </c>
      <c r="T16" s="54">
        <v>1887487.0899182109</v>
      </c>
      <c r="U16" s="55">
        <f t="shared" si="3"/>
        <v>7.224467753790989E-2</v>
      </c>
      <c r="V16" s="54">
        <v>24238826.35272627</v>
      </c>
      <c r="W16" s="56"/>
      <c r="X16" s="57">
        <v>10.608617210955263</v>
      </c>
      <c r="Y16" s="57">
        <f>Y14</f>
        <v>0.1293</v>
      </c>
      <c r="Z16" s="58"/>
      <c r="AA16" s="59">
        <f>X16+Y16+Z16</f>
        <v>10.737917210955263</v>
      </c>
      <c r="AB16" s="25"/>
    </row>
    <row r="17" spans="1:28" s="7" customFormat="1" ht="15.6" customHeight="1" thickBot="1">
      <c r="A17" s="37" t="s">
        <v>53</v>
      </c>
      <c r="B17" s="80">
        <v>5493.909688122113</v>
      </c>
      <c r="C17" s="80">
        <v>82.732064710841527</v>
      </c>
      <c r="D17" s="80">
        <v>0</v>
      </c>
      <c r="E17" s="81">
        <v>9512076.8537725005</v>
      </c>
      <c r="F17" s="81">
        <v>9812381.8580731265</v>
      </c>
      <c r="G17" s="82">
        <f t="shared" si="2"/>
        <v>5.8789940209747794E-3</v>
      </c>
      <c r="H17" s="81">
        <v>265795.70971189818</v>
      </c>
      <c r="I17" s="83">
        <v>9246281.1440606024</v>
      </c>
      <c r="J17" s="97">
        <v>0.93264169762943361</v>
      </c>
      <c r="K17" s="97">
        <v>0.96939529987272655</v>
      </c>
      <c r="L17" s="84">
        <v>0.96939529987272655</v>
      </c>
      <c r="M17" s="85">
        <v>9512076.8537725005</v>
      </c>
      <c r="N17" s="85">
        <v>0</v>
      </c>
      <c r="O17" s="71">
        <v>0</v>
      </c>
      <c r="P17" s="71">
        <f t="shared" si="0"/>
        <v>5.6990691719128132E-3</v>
      </c>
      <c r="Q17" s="49">
        <v>9303026.4363066256</v>
      </c>
      <c r="R17" s="49">
        <v>209050.41746587493</v>
      </c>
      <c r="S17" s="50">
        <v>2.9436988082272997</v>
      </c>
      <c r="T17" s="41">
        <v>194068.98481720177</v>
      </c>
      <c r="U17" s="40">
        <f t="shared" si="3"/>
        <v>2.1474386423055054E-2</v>
      </c>
      <c r="V17" s="41">
        <v>8843161.7417775262</v>
      </c>
      <c r="W17" s="42">
        <v>0.10688917015047837</v>
      </c>
      <c r="X17" s="43"/>
      <c r="Y17" s="43"/>
      <c r="Z17" s="37"/>
      <c r="AA17" s="51"/>
      <c r="AB17" s="25"/>
    </row>
    <row r="18" spans="1:28" s="7" customFormat="1" ht="16.899999999999999" customHeight="1" thickBot="1">
      <c r="A18" s="37" t="s">
        <v>54</v>
      </c>
      <c r="B18" s="80">
        <v>19409.438554209246</v>
      </c>
      <c r="C18" s="80">
        <v>11.292637402719137</v>
      </c>
      <c r="D18" s="80">
        <v>0</v>
      </c>
      <c r="E18" s="81">
        <v>5344076.7724099476</v>
      </c>
      <c r="F18" s="81">
        <v>4834512.3031605622</v>
      </c>
      <c r="G18" s="82">
        <f t="shared" si="2"/>
        <v>2.8965514526145078E-3</v>
      </c>
      <c r="H18" s="81">
        <v>2746062.0415059207</v>
      </c>
      <c r="I18" s="83">
        <v>2598014.7309040269</v>
      </c>
      <c r="J18" s="84">
        <v>0.93547120612831003</v>
      </c>
      <c r="K18" s="84">
        <v>1.1054014215490273</v>
      </c>
      <c r="L18" s="84">
        <v>1.0634536587745833</v>
      </c>
      <c r="M18" s="85">
        <v>5141279.7971868375</v>
      </c>
      <c r="N18" s="60">
        <v>-202796.97522311006</v>
      </c>
      <c r="O18" s="78">
        <v>-7.8058439319373341E-2</v>
      </c>
      <c r="P18" s="62">
        <f t="shared" si="0"/>
        <v>3.0803482401117323E-3</v>
      </c>
      <c r="Q18" s="63">
        <v>5028287.9969277261</v>
      </c>
      <c r="R18" s="63">
        <v>112991.80025911145</v>
      </c>
      <c r="S18" s="64">
        <v>2.6533553552797988</v>
      </c>
      <c r="T18" s="65">
        <v>618001.65276942356</v>
      </c>
      <c r="U18" s="66">
        <f t="shared" si="3"/>
        <v>0.2707889862093884</v>
      </c>
      <c r="V18" s="65">
        <v>1664224.3026523818</v>
      </c>
      <c r="W18" s="67">
        <v>0.14737250859145232</v>
      </c>
      <c r="X18" s="68"/>
      <c r="Y18" s="68"/>
      <c r="Z18" s="69"/>
      <c r="AA18" s="70"/>
      <c r="AB18" s="25"/>
    </row>
    <row r="19" spans="1:28" s="7" customFormat="1" ht="17.45" customHeight="1" thickBot="1">
      <c r="A19" s="37" t="s">
        <v>55</v>
      </c>
      <c r="B19" s="80">
        <v>5752.4176283894267</v>
      </c>
      <c r="C19" s="98">
        <v>32.377901874445421</v>
      </c>
      <c r="D19" s="98">
        <v>0</v>
      </c>
      <c r="E19" s="99">
        <v>3539794.5636909045</v>
      </c>
      <c r="F19" s="99">
        <v>2988814.2510723546</v>
      </c>
      <c r="G19" s="100">
        <f t="shared" si="2"/>
        <v>1.7907192530834787E-3</v>
      </c>
      <c r="H19" s="99">
        <v>93336.475093635847</v>
      </c>
      <c r="I19" s="95">
        <v>3446458.0885972688</v>
      </c>
      <c r="J19" s="96">
        <v>1.1125110051569043</v>
      </c>
      <c r="K19" s="96">
        <v>1.1843474590034706</v>
      </c>
      <c r="L19" s="96">
        <v>1.0634536587745833</v>
      </c>
      <c r="M19" s="87">
        <v>3178465.4507005117</v>
      </c>
      <c r="N19" s="61">
        <v>-361329.11299039284</v>
      </c>
      <c r="O19" s="71">
        <v>-0.10484070999901704</v>
      </c>
      <c r="P19" s="62">
        <f t="shared" si="0"/>
        <v>1.9043469415297146E-3</v>
      </c>
      <c r="Q19" s="63">
        <v>3108611.1444764952</v>
      </c>
      <c r="R19" s="63">
        <v>69854.306224016473</v>
      </c>
      <c r="S19" s="64">
        <v>33.668666059790922</v>
      </c>
      <c r="T19" s="65">
        <v>2324114.7380003771</v>
      </c>
      <c r="U19" s="66">
        <f t="shared" si="3"/>
        <v>0.77078044053481098</v>
      </c>
      <c r="V19" s="65">
        <v>691159.93138248241</v>
      </c>
      <c r="W19" s="67">
        <v>2.1346655940296961E-2</v>
      </c>
      <c r="X19" s="68"/>
      <c r="Y19" s="68"/>
      <c r="Z19" s="69"/>
      <c r="AA19" s="70"/>
      <c r="AB19" s="25"/>
    </row>
    <row r="20" spans="1:28" s="7" customFormat="1" ht="16.899999999999999" customHeight="1" thickBot="1">
      <c r="A20" s="37" t="s">
        <v>56</v>
      </c>
      <c r="B20" s="80">
        <v>1489.3264647525425</v>
      </c>
      <c r="C20" s="72">
        <v>30.038211089769973</v>
      </c>
      <c r="D20" s="72">
        <v>208699.11040666167</v>
      </c>
      <c r="E20" s="73">
        <v>5749978.5538282758</v>
      </c>
      <c r="F20" s="73">
        <v>6919278.3037960809</v>
      </c>
      <c r="G20" s="74">
        <f t="shared" si="2"/>
        <v>4.1456189094403791E-3</v>
      </c>
      <c r="H20" s="73">
        <v>82157.979037074794</v>
      </c>
      <c r="I20" s="75">
        <v>5667820.5747912014</v>
      </c>
      <c r="J20" s="76">
        <v>0.85979701713146639</v>
      </c>
      <c r="K20" s="76">
        <v>0.83100842333133218</v>
      </c>
      <c r="L20" s="76">
        <v>0.83100842333133218</v>
      </c>
      <c r="M20" s="77">
        <v>5749978.5538282758</v>
      </c>
      <c r="N20" s="77">
        <v>0</v>
      </c>
      <c r="O20" s="78">
        <v>0</v>
      </c>
      <c r="P20" s="79">
        <f t="shared" si="0"/>
        <v>3.445044233666606E-3</v>
      </c>
      <c r="Q20" s="52">
        <v>5623609.1567369448</v>
      </c>
      <c r="R20" s="52">
        <v>126369.39709133096</v>
      </c>
      <c r="S20" s="53">
        <v>187.66637704376879</v>
      </c>
      <c r="T20" s="54">
        <v>3353958.0225061667</v>
      </c>
      <c r="U20" s="55">
        <f t="shared" si="3"/>
        <v>0.605249043067148</v>
      </c>
      <c r="V20" s="54">
        <v>2187493.1551937037</v>
      </c>
      <c r="W20" s="56"/>
      <c r="X20" s="57">
        <v>10.481564348459623</v>
      </c>
      <c r="Y20" s="57">
        <f>Y14</f>
        <v>0.1293</v>
      </c>
      <c r="Z20" s="58"/>
      <c r="AA20" s="59">
        <f>X20+Y20+Z20</f>
        <v>10.610864348459623</v>
      </c>
      <c r="AB20" s="25"/>
    </row>
    <row r="21" spans="1:28" s="7" customFormat="1" ht="15.6" customHeight="1" thickBot="1">
      <c r="A21" s="37" t="s">
        <v>57</v>
      </c>
      <c r="B21" s="80">
        <v>910</v>
      </c>
      <c r="C21" s="80">
        <v>14982.889861324447</v>
      </c>
      <c r="D21" s="80">
        <v>30627361.082245249</v>
      </c>
      <c r="E21" s="81">
        <v>63250241.019617252</v>
      </c>
      <c r="F21" s="81">
        <v>72723632.89512305</v>
      </c>
      <c r="G21" s="82">
        <f t="shared" si="2"/>
        <v>4.3571663756871999E-2</v>
      </c>
      <c r="H21" s="81">
        <v>1345058.653731701</v>
      </c>
      <c r="I21" s="83">
        <v>61905182.365885548</v>
      </c>
      <c r="J21" s="84">
        <v>0.98992725417188232</v>
      </c>
      <c r="K21" s="84">
        <v>0.86973434221626877</v>
      </c>
      <c r="L21" s="84">
        <v>0.86973434221626877</v>
      </c>
      <c r="M21" s="85">
        <v>63250241.019617252</v>
      </c>
      <c r="N21" s="85">
        <v>0</v>
      </c>
      <c r="O21" s="71">
        <v>0</v>
      </c>
      <c r="P21" s="71">
        <f t="shared" si="0"/>
        <v>3.7895772316851511E-2</v>
      </c>
      <c r="Q21" s="49">
        <v>61860167.170001104</v>
      </c>
      <c r="R21" s="49">
        <v>1390073.8496161476</v>
      </c>
      <c r="S21" s="86" t="s">
        <v>58</v>
      </c>
      <c r="T21" s="41">
        <v>11322512.654271202</v>
      </c>
      <c r="U21" s="40">
        <f t="shared" si="3"/>
        <v>0.18710224490842911</v>
      </c>
      <c r="V21" s="41">
        <v>49192595.8619982</v>
      </c>
      <c r="W21" s="86"/>
      <c r="X21" s="86" t="s">
        <v>58</v>
      </c>
      <c r="Y21" s="43"/>
      <c r="Z21" s="37"/>
      <c r="AA21" s="86" t="s">
        <v>58</v>
      </c>
      <c r="AB21" s="25"/>
    </row>
    <row r="22" spans="1:28" s="7" customFormat="1" ht="16.899999999999999" customHeight="1" thickBot="1">
      <c r="A22" s="69" t="s">
        <v>59</v>
      </c>
      <c r="B22" s="98">
        <v>15476.196394747212</v>
      </c>
      <c r="C22" s="98">
        <v>118.12703316183612</v>
      </c>
      <c r="D22" s="98">
        <v>0</v>
      </c>
      <c r="E22" s="99">
        <v>5932826.6428426402</v>
      </c>
      <c r="F22" s="99">
        <v>6351257.6481855717</v>
      </c>
      <c r="G22" s="100">
        <f t="shared" si="2"/>
        <v>3.8052948080727913E-3</v>
      </c>
      <c r="H22" s="99">
        <v>276407.53948474169</v>
      </c>
      <c r="I22" s="95">
        <v>5656419.1033578981</v>
      </c>
      <c r="J22" s="96" t="s">
        <v>60</v>
      </c>
      <c r="K22" s="76">
        <v>0.93411840165821824</v>
      </c>
      <c r="L22" s="84">
        <v>0.93411840165821824</v>
      </c>
      <c r="M22" s="85">
        <v>5932826.6428426402</v>
      </c>
      <c r="N22" s="85">
        <v>0</v>
      </c>
      <c r="O22" s="71">
        <v>0</v>
      </c>
      <c r="P22" s="71">
        <f t="shared" si="0"/>
        <v>3.554595903955272E-3</v>
      </c>
      <c r="Q22" s="49">
        <v>5802438.7259339336</v>
      </c>
      <c r="R22" s="49">
        <v>130387.91690870654</v>
      </c>
      <c r="S22" s="50">
        <v>29.755541163012477</v>
      </c>
      <c r="T22" s="41">
        <v>5526031.1864491915</v>
      </c>
      <c r="U22" s="40">
        <f t="shared" si="3"/>
        <v>1</v>
      </c>
      <c r="V22" s="41">
        <v>0</v>
      </c>
      <c r="W22" s="42">
        <v>0</v>
      </c>
      <c r="X22" s="43"/>
      <c r="Y22" s="43"/>
      <c r="Z22" s="37"/>
      <c r="AA22" s="51"/>
      <c r="AB22" s="25"/>
    </row>
    <row r="23" spans="1:28" s="7" customFormat="1" ht="16.149999999999999" customHeight="1" thickBot="1">
      <c r="A23" s="101" t="s">
        <v>61</v>
      </c>
      <c r="B23" s="98">
        <v>1380.1006483381207</v>
      </c>
      <c r="C23" s="98">
        <v>40.925459816640348</v>
      </c>
      <c r="D23" s="98">
        <v>0</v>
      </c>
      <c r="E23" s="99">
        <v>1061653.7227700455</v>
      </c>
      <c r="F23" s="99">
        <v>1364712.8614203227</v>
      </c>
      <c r="G23" s="100">
        <f t="shared" si="2"/>
        <v>8.1765455815770475E-4</v>
      </c>
      <c r="H23" s="99">
        <v>35458.022148567776</v>
      </c>
      <c r="I23" s="95">
        <v>1026195.7006214778</v>
      </c>
      <c r="J23" s="96" t="s">
        <v>60</v>
      </c>
      <c r="K23" s="84">
        <v>0.77793193922502579</v>
      </c>
      <c r="L23" s="96">
        <v>0.8</v>
      </c>
      <c r="M23" s="87">
        <v>1091770.2891362582</v>
      </c>
      <c r="N23" s="87">
        <v>30116.566366212675</v>
      </c>
      <c r="O23" s="62">
        <v>2.9347780689369173E-2</v>
      </c>
      <c r="P23" s="62">
        <f t="shared" si="0"/>
        <v>6.5412364652616382E-4</v>
      </c>
      <c r="Q23" s="63">
        <v>1067776.0512606197</v>
      </c>
      <c r="R23" s="63">
        <v>23994.23787563853</v>
      </c>
      <c r="S23" s="64">
        <v>25.705061579649119</v>
      </c>
      <c r="T23" s="65">
        <v>425706.86581974075</v>
      </c>
      <c r="U23" s="66">
        <f t="shared" si="3"/>
        <v>0.41237957084398924</v>
      </c>
      <c r="V23" s="65">
        <v>606611.16329231113</v>
      </c>
      <c r="W23" s="67">
        <v>1.4822342033788518E-2</v>
      </c>
      <c r="X23" s="68"/>
      <c r="Y23" s="68"/>
      <c r="Z23" s="69"/>
      <c r="AA23" s="70"/>
      <c r="AB23" s="25"/>
    </row>
    <row r="24" spans="1:28" s="7" customFormat="1" ht="15.6" customHeight="1" thickBot="1">
      <c r="A24" s="37" t="s">
        <v>62</v>
      </c>
      <c r="B24" s="80">
        <v>207.29999999999998</v>
      </c>
      <c r="C24" s="80">
        <v>118.49817452721041</v>
      </c>
      <c r="D24" s="80">
        <v>334038.70333743596</v>
      </c>
      <c r="E24" s="81">
        <v>1127252.9396795686</v>
      </c>
      <c r="F24" s="81">
        <v>1576363.2348477137</v>
      </c>
      <c r="G24" s="82">
        <f t="shared" si="2"/>
        <v>9.4446283956319975E-4</v>
      </c>
      <c r="H24" s="81">
        <v>43091.469981493181</v>
      </c>
      <c r="I24" s="83">
        <v>1084161.4696980754</v>
      </c>
      <c r="J24" s="96" t="s">
        <v>60</v>
      </c>
      <c r="K24" s="96">
        <v>0.71509720270053634</v>
      </c>
      <c r="L24" s="96">
        <v>0.8</v>
      </c>
      <c r="M24" s="87">
        <v>1261090.5878781711</v>
      </c>
      <c r="N24" s="60">
        <v>133837.64819860249</v>
      </c>
      <c r="O24" s="71">
        <v>0.12344807663739839</v>
      </c>
      <c r="P24" s="71">
        <f t="shared" si="0"/>
        <v>7.5557027165055991E-4</v>
      </c>
      <c r="Q24" s="49">
        <v>1233375.1354158984</v>
      </c>
      <c r="R24" s="49">
        <v>27715.452462272719</v>
      </c>
      <c r="S24" s="50">
        <v>155.88169080160756</v>
      </c>
      <c r="T24" s="41">
        <v>387771.29403807892</v>
      </c>
      <c r="U24" s="40">
        <f t="shared" si="3"/>
        <v>0.3257805725633966</v>
      </c>
      <c r="V24" s="41">
        <v>802512.37139632623</v>
      </c>
      <c r="W24" s="42"/>
      <c r="X24" s="43">
        <v>2.4024532587939431</v>
      </c>
      <c r="Y24" s="43">
        <f>Y14</f>
        <v>0.1293</v>
      </c>
      <c r="Z24" s="37"/>
      <c r="AA24" s="51">
        <f>X24+Y24+Z24</f>
        <v>2.5317532587939433</v>
      </c>
      <c r="AB24" s="25"/>
    </row>
    <row r="25" spans="1:28" s="7" customFormat="1" ht="15.6" customHeight="1" thickBot="1">
      <c r="A25" s="37" t="s">
        <v>63</v>
      </c>
      <c r="B25" s="80">
        <v>38990.93040685702</v>
      </c>
      <c r="C25" s="80">
        <v>336.11190671828587</v>
      </c>
      <c r="D25" s="80">
        <v>0</v>
      </c>
      <c r="E25" s="81">
        <v>18066592.640052501</v>
      </c>
      <c r="F25" s="81">
        <v>21166734.392452661</v>
      </c>
      <c r="G25" s="82">
        <f t="shared" si="2"/>
        <v>1.2681844911529639E-2</v>
      </c>
      <c r="H25" s="81">
        <v>763277.87567968806</v>
      </c>
      <c r="I25" s="75">
        <v>17303314.764372814</v>
      </c>
      <c r="J25" s="76" t="s">
        <v>60</v>
      </c>
      <c r="K25" s="76">
        <v>0.85353707875195117</v>
      </c>
      <c r="L25" s="76">
        <v>0.85353707875195117</v>
      </c>
      <c r="M25" s="77">
        <v>18066592.640052501</v>
      </c>
      <c r="N25" s="61">
        <v>0</v>
      </c>
      <c r="O25" s="62">
        <v>0</v>
      </c>
      <c r="P25" s="62">
        <f t="shared" si="0"/>
        <v>1.0824424858972306E-2</v>
      </c>
      <c r="Q25" s="63">
        <v>17669536.477486804</v>
      </c>
      <c r="R25" s="63">
        <v>397056.16256569698</v>
      </c>
      <c r="S25" s="64">
        <v>36.132887027393494</v>
      </c>
      <c r="T25" s="65">
        <v>16906258.601807117</v>
      </c>
      <c r="U25" s="66">
        <f t="shared" si="3"/>
        <v>1</v>
      </c>
      <c r="V25" s="65">
        <v>0</v>
      </c>
      <c r="W25" s="67">
        <v>0</v>
      </c>
      <c r="X25" s="68"/>
      <c r="Y25" s="68"/>
      <c r="Z25" s="69"/>
      <c r="AA25" s="70"/>
      <c r="AB25" s="25"/>
    </row>
    <row r="26" spans="1:28" s="7" customFormat="1" ht="15" customHeight="1" thickBot="1">
      <c r="A26" s="37" t="s">
        <v>64</v>
      </c>
      <c r="B26" s="80">
        <v>4222.8559568816245</v>
      </c>
      <c r="C26" s="80">
        <v>117.35573068971547</v>
      </c>
      <c r="D26" s="80">
        <v>0</v>
      </c>
      <c r="E26" s="81">
        <v>4166211.3585347896</v>
      </c>
      <c r="F26" s="81">
        <v>4515738.154533606</v>
      </c>
      <c r="G26" s="82">
        <f t="shared" si="2"/>
        <v>2.7055609937304283E-3</v>
      </c>
      <c r="H26" s="81">
        <v>121459.69605631725</v>
      </c>
      <c r="I26" s="83">
        <v>4044751.6624784726</v>
      </c>
      <c r="J26" s="84" t="s">
        <v>60</v>
      </c>
      <c r="K26" s="84">
        <v>0.92259808163413848</v>
      </c>
      <c r="L26" s="84">
        <v>0.92259808163413848</v>
      </c>
      <c r="M26" s="85">
        <v>4166211.3585347896</v>
      </c>
      <c r="N26" s="85">
        <v>0</v>
      </c>
      <c r="O26" s="71">
        <v>0</v>
      </c>
      <c r="P26" s="71">
        <f t="shared" si="0"/>
        <v>2.4961453825598466E-3</v>
      </c>
      <c r="Q26" s="49">
        <v>4074648.9965877929</v>
      </c>
      <c r="R26" s="49">
        <v>91562.361946996767</v>
      </c>
      <c r="S26" s="50">
        <v>37.859175347509876</v>
      </c>
      <c r="T26" s="41">
        <v>1918486.1296662963</v>
      </c>
      <c r="U26" s="40">
        <f t="shared" si="3"/>
        <v>0.48530085048251309</v>
      </c>
      <c r="V26" s="41">
        <v>2034703.1708651795</v>
      </c>
      <c r="W26" s="42">
        <v>1.733791063211787E-2</v>
      </c>
      <c r="X26" s="43"/>
      <c r="Y26" s="43"/>
      <c r="Z26" s="37"/>
      <c r="AA26" s="51"/>
      <c r="AB26" s="25"/>
    </row>
    <row r="27" spans="1:28" s="7" customFormat="1" ht="16.149999999999999" customHeight="1" thickBot="1">
      <c r="A27" s="37" t="s">
        <v>65</v>
      </c>
      <c r="B27" s="80">
        <v>303.16261456646674</v>
      </c>
      <c r="C27" s="80">
        <v>231.44753085332601</v>
      </c>
      <c r="D27" s="80">
        <v>646691.32773462601</v>
      </c>
      <c r="E27" s="81">
        <v>3122763.5244815066</v>
      </c>
      <c r="F27" s="81">
        <v>4403669.2476627436</v>
      </c>
      <c r="G27" s="82">
        <f t="shared" si="2"/>
        <v>2.6384159882709324E-3</v>
      </c>
      <c r="H27" s="81">
        <v>96109.71736598498</v>
      </c>
      <c r="I27" s="83">
        <v>3026653.8071155217</v>
      </c>
      <c r="J27" s="96" t="s">
        <v>60</v>
      </c>
      <c r="K27" s="96">
        <v>0.70912762718020195</v>
      </c>
      <c r="L27" s="96">
        <v>0.8</v>
      </c>
      <c r="M27" s="87">
        <v>3522935.3981301952</v>
      </c>
      <c r="N27" s="87">
        <v>400171.87364868866</v>
      </c>
      <c r="O27" s="94">
        <v>0.13221593850869343</v>
      </c>
      <c r="P27" s="62">
        <f t="shared" si="0"/>
        <v>2.1107327906167458E-3</v>
      </c>
      <c r="Q27" s="63">
        <v>3445510.5489614941</v>
      </c>
      <c r="R27" s="63">
        <v>77424.849168701097</v>
      </c>
      <c r="S27" s="64">
        <v>182.64463742086667</v>
      </c>
      <c r="T27" s="65">
        <v>664452.3098046513</v>
      </c>
      <c r="U27" s="66">
        <f t="shared" si="3"/>
        <v>0.19837945447936581</v>
      </c>
      <c r="V27" s="41">
        <v>2684948.5217908579</v>
      </c>
      <c r="W27" s="42"/>
      <c r="X27" s="43">
        <v>4.1518239175965013</v>
      </c>
      <c r="Y27" s="43">
        <f>Y14</f>
        <v>0.1293</v>
      </c>
      <c r="Z27" s="37"/>
      <c r="AA27" s="51">
        <f>X27+Y27+Z27</f>
        <v>4.281123917596501</v>
      </c>
      <c r="AB27" s="25"/>
    </row>
    <row r="28" spans="1:28" s="7" customFormat="1">
      <c r="B28" s="91"/>
      <c r="C28" s="91"/>
      <c r="D28" s="102"/>
      <c r="E28" s="91"/>
      <c r="F28" s="91"/>
      <c r="G28" s="91"/>
      <c r="H28" s="102"/>
      <c r="I28" s="91"/>
      <c r="J28" s="91"/>
      <c r="K28" s="92"/>
      <c r="L28" s="92"/>
      <c r="M28" s="93"/>
      <c r="N28" s="93"/>
      <c r="X28" s="27"/>
    </row>
    <row r="29" spans="1:28" s="7" customFormat="1">
      <c r="B29" s="12">
        <f>SUM(B10:B27)</f>
        <v>1413905.2358955941</v>
      </c>
      <c r="C29" s="12">
        <f t="shared" ref="C29:I29" si="4">SUM(C10:C27)</f>
        <v>33499.837849331074</v>
      </c>
      <c r="D29" s="12">
        <f t="shared" si="4"/>
        <v>41038744.604058675</v>
      </c>
      <c r="E29" s="12">
        <f t="shared" si="4"/>
        <v>1669057975.406167</v>
      </c>
      <c r="F29" s="12">
        <f t="shared" si="4"/>
        <v>1669057975.406167</v>
      </c>
      <c r="G29" s="32">
        <f t="shared" si="4"/>
        <v>1.0000000000000002</v>
      </c>
      <c r="H29" s="12">
        <f t="shared" si="4"/>
        <v>46419183.495439753</v>
      </c>
      <c r="I29" s="12">
        <f t="shared" si="4"/>
        <v>1622638791.9107268</v>
      </c>
      <c r="J29" s="12"/>
      <c r="K29" s="13"/>
      <c r="L29" s="9"/>
      <c r="M29" s="12">
        <f t="shared" ref="M29:N29" si="5">SUM(M10:M27)</f>
        <v>1669057975.406167</v>
      </c>
      <c r="N29" s="12">
        <f t="shared" si="5"/>
        <v>9.3132257461547852E-10</v>
      </c>
      <c r="O29" s="9"/>
      <c r="P29" s="9"/>
      <c r="Q29" s="12">
        <f t="shared" ref="Q29:R29" si="6">SUM(Q10:Q27)</f>
        <v>1632376473.3643672</v>
      </c>
      <c r="R29" s="12">
        <f t="shared" si="6"/>
        <v>36681502.041799381</v>
      </c>
      <c r="S29" s="14"/>
      <c r="T29" s="12">
        <f t="shared" ref="T29" si="7">SUM(T10:T27)</f>
        <v>1153982840.5424817</v>
      </c>
      <c r="U29" s="15"/>
      <c r="V29" s="12">
        <f t="shared" ref="V29" si="8">SUM(V10:V27)</f>
        <v>431974449.32644594</v>
      </c>
      <c r="W29" s="16"/>
      <c r="X29" s="27"/>
    </row>
    <row r="30" spans="1:28" s="7" customFormat="1">
      <c r="E30" s="25"/>
      <c r="F30" s="25"/>
      <c r="G30" s="25"/>
      <c r="H30" s="25"/>
      <c r="I30" s="25"/>
      <c r="N30" s="14"/>
    </row>
    <row r="31" spans="1:28" s="7" customFormat="1">
      <c r="A31" s="35" t="s">
        <v>66</v>
      </c>
      <c r="B31"/>
      <c r="C31"/>
      <c r="M31" s="17"/>
      <c r="U31" s="18" t="s">
        <v>67</v>
      </c>
      <c r="V31" s="15">
        <f>SUM(T29,V29)</f>
        <v>1585957289.8689275</v>
      </c>
    </row>
    <row r="32" spans="1:28" s="7" customFormat="1">
      <c r="E32" s="19"/>
      <c r="F32" s="19"/>
      <c r="G32" s="19"/>
      <c r="H32" s="19"/>
      <c r="J32" s="9"/>
      <c r="N32" s="16"/>
      <c r="O32" s="16"/>
      <c r="P32" s="16"/>
      <c r="Q32" s="16"/>
      <c r="R32" s="16"/>
      <c r="U32" s="30" t="s">
        <v>68</v>
      </c>
      <c r="V32" s="15">
        <f>H29</f>
        <v>46419183.495439753</v>
      </c>
    </row>
    <row r="33" spans="2:24" s="7" customFormat="1">
      <c r="B33" s="17"/>
      <c r="C33" s="17"/>
      <c r="D33" s="17"/>
      <c r="E33" s="17"/>
      <c r="F33" s="17"/>
      <c r="G33" s="17"/>
      <c r="H33" s="17"/>
      <c r="I33" s="17"/>
      <c r="K33" s="16"/>
      <c r="L33" s="20"/>
      <c r="M33" s="16"/>
      <c r="U33" s="18" t="s">
        <v>69</v>
      </c>
      <c r="V33" s="15">
        <f>SUM(V31:V32)</f>
        <v>1632376473.3643672</v>
      </c>
      <c r="X33" s="27"/>
    </row>
    <row r="34" spans="2:24" s="7" customFormat="1">
      <c r="E34" s="19"/>
      <c r="F34" s="19"/>
      <c r="G34" s="19"/>
      <c r="H34" s="19"/>
      <c r="K34" s="16"/>
      <c r="O34" s="17"/>
      <c r="P34" s="17"/>
      <c r="Q34" s="17"/>
      <c r="R34" s="17"/>
      <c r="T34" s="6"/>
      <c r="X34" s="27"/>
    </row>
    <row r="35" spans="2:24" s="7" customFormat="1">
      <c r="E35" s="19"/>
      <c r="F35" s="19"/>
      <c r="G35" s="19"/>
      <c r="H35" s="19"/>
      <c r="K35" s="16"/>
      <c r="T35" s="21"/>
      <c r="U35" s="28"/>
      <c r="X35" s="27"/>
    </row>
    <row r="36" spans="2:24" s="7" customFormat="1">
      <c r="E36" s="19"/>
      <c r="F36" s="19"/>
      <c r="G36" s="19"/>
      <c r="H36" s="19"/>
      <c r="K36" s="16"/>
      <c r="L36" s="20"/>
      <c r="S36" s="33"/>
      <c r="T36" s="33"/>
      <c r="U36" s="33"/>
      <c r="V36" s="33"/>
      <c r="W36" s="33"/>
      <c r="X36" s="33"/>
    </row>
    <row r="37" spans="2:24" s="7" customFormat="1">
      <c r="E37" s="19"/>
      <c r="F37" s="19"/>
      <c r="G37" s="19"/>
      <c r="H37" s="19"/>
      <c r="J37" s="22"/>
      <c r="K37" s="23"/>
      <c r="L37" s="20"/>
      <c r="M37" s="16"/>
      <c r="T37" s="14"/>
      <c r="U37" s="26"/>
      <c r="V37" s="29"/>
      <c r="W37" s="14"/>
      <c r="X37" s="14"/>
    </row>
    <row r="38" spans="2:24" s="7" customFormat="1">
      <c r="E38" s="19"/>
      <c r="F38" s="19"/>
      <c r="G38" s="19"/>
      <c r="H38" s="19"/>
      <c r="J38" s="22"/>
      <c r="K38" s="17"/>
      <c r="L38" s="20"/>
      <c r="T38" s="14"/>
      <c r="U38" s="26"/>
      <c r="V38" s="29"/>
      <c r="W38" s="14"/>
      <c r="X38" s="14"/>
    </row>
    <row r="39" spans="2:24" s="7" customFormat="1">
      <c r="E39" s="19"/>
      <c r="F39" s="19"/>
      <c r="G39" s="19"/>
      <c r="H39" s="19"/>
      <c r="J39" s="22"/>
      <c r="K39" s="16"/>
      <c r="T39" s="14"/>
      <c r="U39" s="26"/>
      <c r="V39" s="29"/>
      <c r="W39" s="14"/>
      <c r="X39" s="14"/>
    </row>
    <row r="40" spans="2:24" s="7" customFormat="1">
      <c r="E40" s="19"/>
      <c r="F40" s="19"/>
      <c r="G40" s="19"/>
      <c r="H40" s="19"/>
      <c r="K40" s="16"/>
      <c r="N40" s="24"/>
      <c r="T40" s="14"/>
      <c r="U40" s="26"/>
      <c r="V40" s="29"/>
      <c r="W40" s="14"/>
      <c r="X40" s="14"/>
    </row>
    <row r="41" spans="2:24" s="7" customFormat="1">
      <c r="E41" s="19"/>
      <c r="F41" s="19"/>
      <c r="G41" s="19"/>
      <c r="H41" s="19"/>
      <c r="K41" s="16"/>
      <c r="N41" s="24"/>
      <c r="T41" s="6"/>
    </row>
    <row r="42" spans="2:24">
      <c r="E42" s="5"/>
      <c r="F42" s="5"/>
      <c r="G42" s="5"/>
      <c r="H42" s="5"/>
      <c r="N42" s="4"/>
      <c r="T42" s="2"/>
    </row>
    <row r="43" spans="2:24">
      <c r="E43" s="5"/>
      <c r="F43" s="5"/>
      <c r="G43" s="5"/>
      <c r="H43" s="5"/>
      <c r="K43" s="3"/>
      <c r="N43" s="4"/>
      <c r="T43" s="2"/>
    </row>
    <row r="44" spans="2:24">
      <c r="E44" s="5"/>
      <c r="F44" s="5"/>
      <c r="G44" s="5"/>
      <c r="H44" s="5"/>
    </row>
    <row r="45" spans="2:24">
      <c r="H45" s="5"/>
      <c r="K45" s="3"/>
    </row>
  </sheetData>
  <mergeCells count="4">
    <mergeCell ref="A5:E5"/>
    <mergeCell ref="A6:E6"/>
    <mergeCell ref="A4:E4"/>
    <mergeCell ref="A3:AA3"/>
  </mergeCells>
  <printOptions horizontalCentered="1"/>
  <pageMargins left="0.7" right="0.7" top="0.75" bottom="0.75" header="0.3" footer="0.3"/>
  <pageSetup paperSize="17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782451-5FA9-43DE-B922-8A05CB175901}"/>
</file>

<file path=customXml/itemProps2.xml><?xml version="1.0" encoding="utf-8"?>
<ds:datastoreItem xmlns:ds="http://schemas.openxmlformats.org/officeDocument/2006/customXml" ds:itemID="{01263C5F-D1C9-4377-8F1A-3232E68F59B7}"/>
</file>

<file path=customXml/itemProps3.xml><?xml version="1.0" encoding="utf-8"?>
<ds:datastoreItem xmlns:ds="http://schemas.openxmlformats.org/officeDocument/2006/customXml" ds:itemID="{2CCA3AB7-AA47-4E93-8A9D-39D8B798CC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Illustrative 2023 Rate Design Sheet</dc:title>
  <dc:subject/>
  <dc:creator>SHETH Nikita</dc:creator>
  <cp:keywords/>
  <dc:description/>
  <cp:lastModifiedBy>BUT Judy</cp:lastModifiedBy>
  <cp:revision/>
  <dcterms:created xsi:type="dcterms:W3CDTF">2013-09-20T18:49:19Z</dcterms:created>
  <dcterms:modified xsi:type="dcterms:W3CDTF">2022-05-16T18:54:33Z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155;#i:0#.f|membership|stephen.vetsis@hydroone.com,#i:0#.f|membership|stephen.vetsis@hydroone.com,#Stephen.Vetsis@HydroOne.com,#,#VETSIS Stephen,#,#RA&amp;PRCE SPRT,#Director, Pricing &amp; Regulatory Policy;#95;#i:0#.f|membership|clement.li@hydroone.com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true</vt:bool>
  </property>
  <property fmtid="{D5CDD505-2E9C-101B-9397-08002B2CF9AE}" pid="6" name="Tab">
    <vt:lpwstr>1</vt:lpwstr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Staff</vt:lpwstr>
  </property>
  <property fmtid="{D5CDD505-2E9C-101B-9397-08002B2CF9AE}" pid="10" name="Refusal">
    <vt:bool>false</vt:bool>
  </property>
  <property fmtid="{D5CDD505-2E9C-101B-9397-08002B2CF9AE}" pid="11" name="TSW">
    <vt:lpwstr>No</vt:lpwstr>
  </property>
  <property fmtid="{D5CDD505-2E9C-101B-9397-08002B2CF9AE}" pid="13" name="Expert">
    <vt:lpwstr>NO</vt:lpwstr>
  </property>
  <property fmtid="{D5CDD505-2E9C-101B-9397-08002B2CF9AE}" pid="15" name="RDirApproved">
    <vt:bool>false</vt:bool>
  </property>
  <property fmtid="{D5CDD505-2E9C-101B-9397-08002B2CF9AE}" pid="17" name="2021/2022Update">
    <vt:bool>false</vt:bool>
  </property>
  <property fmtid="{D5CDD505-2E9C-101B-9397-08002B2CF9AE}" pid="18" name="Strategic">
    <vt:bool>false</vt:bool>
  </property>
  <property fmtid="{D5CDD505-2E9C-101B-9397-08002B2CF9AE}" pid="19" name="Exhibit">
    <vt:lpwstr>I</vt:lpwstr>
  </property>
  <property fmtid="{D5CDD505-2E9C-101B-9397-08002B2CF9AE}" pid="20" name="RAApproved">
    <vt:bool>true</vt:bool>
  </property>
  <property fmtid="{D5CDD505-2E9C-101B-9397-08002B2CF9AE}" pid="21" name="FormattingComplete">
    <vt:bool>true</vt:bool>
  </property>
  <property fmtid="{D5CDD505-2E9C-101B-9397-08002B2CF9AE}" pid="22" name="StrategicThemeFlag">
    <vt:lpwstr>;#None Applicable;#</vt:lpwstr>
  </property>
  <property fmtid="{D5CDD505-2E9C-101B-9397-08002B2CF9AE}" pid="23" name="Support">
    <vt:lpwstr/>
  </property>
  <property fmtid="{D5CDD505-2E9C-101B-9397-08002B2CF9AE}" pid="24" name="RA">
    <vt:lpwstr>25;#i:0#.f|membership|heloise.apesteguy-reux@hydroone.com</vt:lpwstr>
  </property>
  <property fmtid="{D5CDD505-2E9C-101B-9397-08002B2CF9AE}" pid="25" name="PDFCreationInitiated">
    <vt:bool>true</vt:bool>
  </property>
  <property fmtid="{D5CDD505-2E9C-101B-9397-08002B2CF9AE}" pid="26" name="FilingDate">
    <vt:filetime>2022-05-16T04:00:00Z</vt:filetime>
  </property>
  <property fmtid="{D5CDD505-2E9C-101B-9397-08002B2CF9AE}" pid="27" name="Schedule">
    <vt:lpwstr>O-Staff-392</vt:lpwstr>
  </property>
  <property fmtid="{D5CDD505-2E9C-101B-9397-08002B2CF9AE}" pid="29" name="DraftReady">
    <vt:lpwstr>Ready</vt:lpwstr>
  </property>
  <property fmtid="{D5CDD505-2E9C-101B-9397-08002B2CF9AE}" pid="30" name="Confidential">
    <vt:bool>false</vt:bool>
  </property>
  <property fmtid="{D5CDD505-2E9C-101B-9397-08002B2CF9AE}" pid="31" name="IRAuthor">
    <vt:lpwstr>24;#i:0#.f|membership|nikita.sheth@hydroone.com</vt:lpwstr>
  </property>
</Properties>
</file>