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474" documentId="8_{6671347D-8CC8-4259-A920-74992291AAD5}" xr6:coauthVersionLast="47" xr6:coauthVersionMax="47" xr10:uidLastSave="{5C2C0DD5-F203-42D2-AE57-97B59EFA814C}"/>
  <bookViews>
    <workbookView xWindow="28680" yWindow="-120" windowWidth="29040" windowHeight="15840" tabRatio="410" xr2:uid="{00000000-000D-0000-FFFF-FFFF00000000}"/>
  </bookViews>
  <sheets>
    <sheet name="2022 I-03-O-AMPCO-137-01" sheetId="4" r:id="rId1"/>
  </sheets>
  <definedNames>
    <definedName name="_xlnm.Print_Area" localSheetId="0">'2022 I-03-O-AMPCO-137-01'!$A$4:$N$68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" l="1"/>
  <c r="G21" i="4"/>
  <c r="G13" i="4"/>
  <c r="G54" i="4"/>
  <c r="G9" i="4"/>
  <c r="K32" i="4"/>
  <c r="E54" i="4"/>
  <c r="F54" i="4"/>
  <c r="H54" i="4"/>
  <c r="I54" i="4"/>
  <c r="J54" i="4"/>
  <c r="K54" i="4"/>
  <c r="L54" i="4"/>
  <c r="M54" i="4"/>
  <c r="D54" i="4"/>
  <c r="L10" i="4"/>
  <c r="K10" i="4"/>
  <c r="J10" i="4"/>
  <c r="I10" i="4"/>
  <c r="M10" i="4"/>
  <c r="D9" i="4" l="1"/>
  <c r="E9" i="4"/>
  <c r="F9" i="4"/>
  <c r="H9" i="4"/>
  <c r="I9" i="4"/>
  <c r="J9" i="4"/>
  <c r="K9" i="4"/>
  <c r="L9" i="4"/>
  <c r="M9" i="4"/>
  <c r="E40" i="4"/>
  <c r="F40" i="4"/>
  <c r="H40" i="4"/>
  <c r="I40" i="4"/>
  <c r="J40" i="4"/>
  <c r="K40" i="4"/>
  <c r="L40" i="4"/>
  <c r="M40" i="4"/>
  <c r="D40" i="4"/>
  <c r="M32" i="4"/>
  <c r="L32" i="4"/>
  <c r="J32" i="4"/>
  <c r="I32" i="4"/>
  <c r="J13" i="4"/>
  <c r="I13" i="4"/>
  <c r="H32" i="4"/>
  <c r="H13" i="4"/>
  <c r="F32" i="4"/>
  <c r="E32" i="4"/>
  <c r="D32" i="4"/>
  <c r="F21" i="4"/>
  <c r="E21" i="4"/>
  <c r="D21" i="4"/>
  <c r="F13" i="4"/>
  <c r="E13" i="4"/>
  <c r="D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tc={9588F869-3743-4A50-952C-C16C93C34ECF}</author>
  </authors>
  <commentList>
    <comment ref="G54" authorId="0" shapeId="0" xr:uid="{9588F869-3743-4A50-952C-C16C93C34ECF}">
      <text>
        <t>[Threaded comment]
Your version of Excel allows you to read this threaded comment; however, any edits to it will get removed if the file is opened in a newer version of Excel. Learn more: https://go.microsoft.com/fwlink/?linkid=870924
Comment:
    AMI numbers have been updated for 2021</t>
      </text>
    </comment>
  </commentList>
</comments>
</file>

<file path=xl/sharedStrings.xml><?xml version="1.0" encoding="utf-8"?>
<sst xmlns="http://schemas.openxmlformats.org/spreadsheetml/2006/main" count="197" uniqueCount="94">
  <si>
    <t>I-03-O-AMPCO-137-01</t>
  </si>
  <si>
    <t xml:space="preserve">Ref: EB-2017-0049, Exhibit I-24-AMPCO-25, Attachment 1 </t>
  </si>
  <si>
    <t xml:space="preserve">Asset Replacment - Planned </t>
  </si>
  <si>
    <t># Asset Units</t>
  </si>
  <si>
    <t>Asset Category</t>
  </si>
  <si>
    <t>Population</t>
  </si>
  <si>
    <t># Replaced 2018</t>
  </si>
  <si>
    <t># Replaced 2019</t>
  </si>
  <si>
    <t># Replaced 2020</t>
  </si>
  <si>
    <t xml:space="preserve"># Replaced 2021 </t>
  </si>
  <si>
    <t># Forecast to be Replaced 2022</t>
  </si>
  <si>
    <t># Forecast to be Replaced 2023</t>
  </si>
  <si>
    <t># Forecast to be Replaced 2024</t>
  </si>
  <si>
    <t># Forecast to be Replaced 2025</t>
  </si>
  <si>
    <t># Forecast to be Replaced 2026</t>
  </si>
  <si>
    <t># Forecast to be Replaced 2027</t>
  </si>
  <si>
    <t>Station Transformers</t>
  </si>
  <si>
    <t>All</t>
  </si>
  <si>
    <t>Note 1</t>
  </si>
  <si>
    <r>
      <t xml:space="preserve">In Service </t>
    </r>
    <r>
      <rPr>
        <b/>
        <sz val="10"/>
        <color theme="1"/>
        <rFont val="Arial"/>
        <family val="2"/>
      </rPr>
      <t>(Note 8)</t>
    </r>
  </si>
  <si>
    <t>Spares</t>
  </si>
  <si>
    <r>
      <t xml:space="preserve">Mobile Unit Substations </t>
    </r>
    <r>
      <rPr>
        <b/>
        <sz val="10"/>
        <color theme="1"/>
        <rFont val="Arial"/>
        <family val="2"/>
      </rPr>
      <t>(Note 6)</t>
    </r>
  </si>
  <si>
    <r>
      <t xml:space="preserve">Reclosers </t>
    </r>
    <r>
      <rPr>
        <b/>
        <sz val="10"/>
        <color theme="1"/>
        <rFont val="Arial"/>
        <family val="2"/>
      </rPr>
      <t>(Note 7)</t>
    </r>
  </si>
  <si>
    <t>Oil</t>
  </si>
  <si>
    <t>Note 2</t>
  </si>
  <si>
    <t>Vaccum</t>
  </si>
  <si>
    <t>Metalclad</t>
  </si>
  <si>
    <t>NA</t>
  </si>
  <si>
    <t>Circuit Breakers</t>
  </si>
  <si>
    <t>Note 3</t>
  </si>
  <si>
    <t>Switches</t>
  </si>
  <si>
    <t>Fuses</t>
  </si>
  <si>
    <t>Note 4</t>
  </si>
  <si>
    <t>Station Structures</t>
  </si>
  <si>
    <t>Fences</t>
  </si>
  <si>
    <t>Station Grounding Systems</t>
  </si>
  <si>
    <t>Station Service Transformers</t>
  </si>
  <si>
    <t>Insulators</t>
  </si>
  <si>
    <t>Bus Work</t>
  </si>
  <si>
    <t>Protection Relays</t>
  </si>
  <si>
    <t>IEDs</t>
  </si>
  <si>
    <t>Spill Containment Systems</t>
  </si>
  <si>
    <t>MUS Structures</t>
  </si>
  <si>
    <t>Poles</t>
  </si>
  <si>
    <t>3,984 </t>
  </si>
  <si>
    <t>4,519 </t>
  </si>
  <si>
    <t>Wood</t>
  </si>
  <si>
    <t>Steel</t>
  </si>
  <si>
    <t>Concrete</t>
  </si>
  <si>
    <t>Composite</t>
  </si>
  <si>
    <t>Red Pine Wood</t>
  </si>
  <si>
    <t>1,166 </t>
  </si>
  <si>
    <t>1,437 </t>
  </si>
  <si>
    <t>1,720 </t>
  </si>
  <si>
    <t>Note 5</t>
  </si>
  <si>
    <t>Rights of Way</t>
  </si>
  <si>
    <t>kilometers of line clearing completed</t>
  </si>
  <si>
    <t>Line Transformers</t>
  </si>
  <si>
    <t>Pole Mounted Transformers</t>
  </si>
  <si>
    <t>Pad Mounted Transformers</t>
  </si>
  <si>
    <t>Submersible transformers</t>
  </si>
  <si>
    <t>Transclosures and Pole-Trans Transformer</t>
  </si>
  <si>
    <t>Submarine Cables (Note 9)</t>
  </si>
  <si>
    <t xml:space="preserve">25.1 km </t>
  </si>
  <si>
    <t>155 units</t>
  </si>
  <si>
    <t>199 units</t>
  </si>
  <si>
    <t>163 units</t>
  </si>
  <si>
    <t>280 units</t>
  </si>
  <si>
    <t>Conductor</t>
  </si>
  <si>
    <t>Overhead (metres)</t>
  </si>
  <si>
    <t>Underground</t>
  </si>
  <si>
    <t>Air Break &amp; Load Break - 3 Phase</t>
  </si>
  <si>
    <t xml:space="preserve">Reclosers/Regulators </t>
  </si>
  <si>
    <t>Hydraulic</t>
  </si>
  <si>
    <t>Electronic</t>
  </si>
  <si>
    <t>Capacitor Banks</t>
  </si>
  <si>
    <t xml:space="preserve">AMI </t>
  </si>
  <si>
    <t>Retails Meters</t>
  </si>
  <si>
    <t>Collectors</t>
  </si>
  <si>
    <t>Repeaters</t>
  </si>
  <si>
    <t>Not applicable/Not available.</t>
  </si>
  <si>
    <t>Please refer to Exhibit I-03-B3-AMPCO-65 and Exhibit B1, Tab 1, Schedule 1, DSP Section 3.2 for the population information.</t>
  </si>
  <si>
    <t xml:space="preserve">Hydro One does not track plannned replacements to this level of granularity for subtype.  </t>
  </si>
  <si>
    <t>When distribution station breakers are replaced, they are replaced with reclosers.</t>
  </si>
  <si>
    <t>Hydro One does not track planned replacements to this level of granularity; as these assets are generally addressed as part of the integrated distribution station refurbishments not as individual component replacements.</t>
  </si>
  <si>
    <t>Hydro One does not have a forecast for red pine poles specifically as they will be addressed based on condition and priority relative to other poles.</t>
  </si>
  <si>
    <t>Note 6</t>
  </si>
  <si>
    <t>The 2023-2027 forecast represent the number of MUS replacements and MUS transformer replacements.</t>
  </si>
  <si>
    <t>Note 7</t>
  </si>
  <si>
    <t>These replacements include the total number replaced under both the component replacement program and station refurbishments.</t>
  </si>
  <si>
    <t>Note 8</t>
  </si>
  <si>
    <t>The 2023-2027 forecast is based on 106 and 12 poor condition transformers identified in SR-04 and SR-11, respectively. The forecast numbers do not include unplanned repalcements due to failures.</t>
  </si>
  <si>
    <t>Note 9</t>
  </si>
  <si>
    <t>2018 submarine cable replacement units were reported in metres of cable replaced.  Since 2019, submarine cable replacement units are reported in number of cables replaced.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</si>
</sst>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indexed="64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indexed="64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/>
      <top style="medium">
        <color indexed="64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/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/>
    <xf numFmtId="0" fontId="13" fillId="0" borderId="0" xfId="0" applyFont="1"/>
    <xf numFmtId="0" fontId="0" fillId="0" borderId="6" xfId="0" applyBorder="1"/>
    <xf numFmtId="0" fontId="14" fillId="0" borderId="6" xfId="5" applyBorder="1"/>
    <xf numFmtId="3" fontId="0" fillId="0" borderId="6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9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1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3" fontId="2" fillId="0" borderId="17" xfId="3" applyNumberFormat="1" applyFont="1" applyFill="1" applyBorder="1" applyAlignment="1">
      <alignment horizontal="center" vertical="center" wrapText="1"/>
    </xf>
    <xf numFmtId="3" fontId="2" fillId="0" borderId="7" xfId="3" applyNumberFormat="1" applyFont="1" applyFill="1" applyBorder="1" applyAlignment="1">
      <alignment horizontal="center" vertical="center" wrapText="1"/>
    </xf>
    <xf numFmtId="3" fontId="2" fillId="0" borderId="17" xfId="3" applyNumberFormat="1" applyFont="1" applyBorder="1" applyAlignment="1">
      <alignment horizontal="center" vertical="center" wrapText="1"/>
    </xf>
    <xf numFmtId="3" fontId="2" fillId="0" borderId="15" xfId="3" applyNumberFormat="1" applyFont="1" applyBorder="1" applyAlignment="1">
      <alignment horizontal="center" vertical="center" wrapText="1"/>
    </xf>
    <xf numFmtId="0" fontId="0" fillId="0" borderId="22" xfId="0" applyBorder="1"/>
    <xf numFmtId="3" fontId="2" fillId="0" borderId="13" xfId="3" applyNumberFormat="1" applyFont="1" applyFill="1" applyBorder="1" applyAlignment="1">
      <alignment horizontal="center" vertical="center" wrapText="1"/>
    </xf>
    <xf numFmtId="3" fontId="2" fillId="0" borderId="13" xfId="3" applyNumberFormat="1" applyFont="1" applyBorder="1" applyAlignment="1">
      <alignment horizontal="center" vertical="center" wrapText="1"/>
    </xf>
    <xf numFmtId="3" fontId="2" fillId="0" borderId="7" xfId="3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0" borderId="9" xfId="3" applyNumberFormat="1" applyFont="1" applyFill="1" applyBorder="1" applyAlignment="1">
      <alignment horizontal="center" vertical="center" wrapText="1"/>
    </xf>
    <xf numFmtId="3" fontId="9" fillId="0" borderId="7" xfId="3" applyNumberFormat="1" applyFont="1" applyFill="1" applyBorder="1" applyAlignment="1">
      <alignment horizontal="center" vertical="center" wrapText="1"/>
    </xf>
    <xf numFmtId="3" fontId="9" fillId="0" borderId="17" xfId="3" applyNumberFormat="1" applyFont="1" applyBorder="1" applyAlignment="1">
      <alignment horizontal="center" vertical="center" wrapText="1"/>
    </xf>
    <xf numFmtId="3" fontId="9" fillId="0" borderId="16" xfId="3" applyNumberFormat="1" applyFont="1" applyBorder="1" applyAlignment="1">
      <alignment horizontal="center" vertical="center" wrapText="1"/>
    </xf>
    <xf numFmtId="3" fontId="2" fillId="0" borderId="9" xfId="3" applyNumberFormat="1" applyFont="1" applyBorder="1" applyAlignment="1">
      <alignment horizontal="center" vertical="center" wrapText="1"/>
    </xf>
    <xf numFmtId="3" fontId="9" fillId="0" borderId="7" xfId="3" applyNumberFormat="1" applyFont="1" applyBorder="1" applyAlignment="1">
      <alignment horizontal="center" vertical="center" wrapText="1"/>
    </xf>
    <xf numFmtId="3" fontId="2" fillId="0" borderId="16" xfId="3" applyNumberFormat="1" applyFont="1" applyBorder="1" applyAlignment="1">
      <alignment horizontal="center" vertical="center" wrapText="1"/>
    </xf>
    <xf numFmtId="3" fontId="2" fillId="0" borderId="8" xfId="3" applyNumberFormat="1" applyFont="1" applyBorder="1" applyAlignment="1">
      <alignment horizontal="center" vertical="center" wrapText="1"/>
    </xf>
    <xf numFmtId="0" fontId="0" fillId="0" borderId="24" xfId="0" applyBorder="1"/>
    <xf numFmtId="0" fontId="2" fillId="3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3" fontId="2" fillId="5" borderId="15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3" fontId="9" fillId="2" borderId="33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6" xfId="0" applyBorder="1"/>
    <xf numFmtId="0" fontId="9" fillId="3" borderId="32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3" fontId="2" fillId="5" borderId="28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0" borderId="10" xfId="0" applyBorder="1" applyAlignment="1">
      <alignment horizontal="left"/>
    </xf>
    <xf numFmtId="0" fontId="6" fillId="0" borderId="16" xfId="0" applyFont="1" applyBorder="1"/>
    <xf numFmtId="0" fontId="0" fillId="0" borderId="23" xfId="0" applyBorder="1" applyAlignment="1">
      <alignment horizontal="left"/>
    </xf>
    <xf numFmtId="0" fontId="5" fillId="4" borderId="13" xfId="0" applyFont="1" applyFill="1" applyBorder="1"/>
    <xf numFmtId="0" fontId="0" fillId="0" borderId="33" xfId="0" applyBorder="1" applyAlignment="1">
      <alignment horizontal="left"/>
    </xf>
    <xf numFmtId="0" fontId="12" fillId="2" borderId="13" xfId="0" applyFont="1" applyFill="1" applyBorder="1"/>
    <xf numFmtId="0" fontId="5" fillId="4" borderId="13" xfId="0" applyFont="1" applyFill="1" applyBorder="1" applyAlignment="1">
      <alignment vertical="top"/>
    </xf>
    <xf numFmtId="0" fontId="0" fillId="0" borderId="20" xfId="0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0" fontId="0" fillId="0" borderId="35" xfId="0" applyBorder="1" applyAlignment="1">
      <alignment horizontal="left" wrapText="1"/>
    </xf>
    <xf numFmtId="0" fontId="3" fillId="0" borderId="13" xfId="0" applyFont="1" applyBorder="1"/>
    <xf numFmtId="0" fontId="3" fillId="0" borderId="7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</cellXfs>
  <cellStyles count="6">
    <cellStyle name="Comma" xfId="3" builtinId="3"/>
    <cellStyle name="Hyperlink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340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STA Mark" id="{E7302635-4CE8-409A-AA09-EEF8F5FE0444}" userId="S::Mark.Costa@HydroOne.com::8cb55e2f-894d-4a87-a810-69c7f6bbdb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4" dT="2022-05-05T19:12:46.48" personId="{E7302635-4CE8-409A-AA09-EEF8F5FE0444}" id="{9588F869-3743-4A50-952C-C16C93C34ECF}">
    <text>AMI numbers have been updated for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tabSelected="1" zoomScale="110" zoomScaleNormal="110" zoomScaleSheetLayoutView="80" workbookViewId="0">
      <selection activeCell="D34" sqref="D34:M34"/>
    </sheetView>
  </sheetViews>
  <sheetFormatPr defaultRowHeight="14.4" x14ac:dyDescent="0.3"/>
  <cols>
    <col min="1" max="1" width="23.5546875" customWidth="1"/>
    <col min="2" max="2" width="24.88671875" style="1" customWidth="1"/>
    <col min="3" max="3" width="12" customWidth="1"/>
    <col min="4" max="7" width="9.5546875" customWidth="1"/>
    <col min="8" max="13" width="11.5546875" customWidth="1"/>
    <col min="14" max="14" width="3.21875" customWidth="1"/>
    <col min="15" max="15" width="39.5546875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4" spans="1:14" x14ac:dyDescent="0.3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15" thickBot="1" x14ac:dyDescent="0.35">
      <c r="G5" s="7"/>
    </row>
    <row r="6" spans="1:14" ht="24.75" customHeight="1" thickBot="1" x14ac:dyDescent="0.35">
      <c r="C6" s="26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4" ht="15.75" customHeight="1" x14ac:dyDescent="0.3">
      <c r="A7" s="29" t="s">
        <v>4</v>
      </c>
      <c r="B7" s="30"/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</row>
    <row r="8" spans="1:14" ht="36" customHeight="1" thickBot="1" x14ac:dyDescent="0.35">
      <c r="A8" s="31"/>
      <c r="B8" s="32"/>
      <c r="C8" s="25"/>
      <c r="D8" s="25"/>
      <c r="E8" s="25"/>
      <c r="F8" s="25"/>
      <c r="G8" s="25"/>
      <c r="H8" s="25"/>
      <c r="I8" s="25"/>
      <c r="J8" s="25"/>
      <c r="K8" s="25"/>
      <c r="L8" s="25"/>
      <c r="M8" s="31"/>
      <c r="N8" s="114"/>
    </row>
    <row r="9" spans="1:14" ht="15.75" customHeight="1" thickBot="1" x14ac:dyDescent="0.35">
      <c r="A9" s="21" t="s">
        <v>16</v>
      </c>
      <c r="B9" s="38" t="s">
        <v>17</v>
      </c>
      <c r="C9" s="58" t="s">
        <v>18</v>
      </c>
      <c r="D9" s="120">
        <f>SUM(D10,D11)</f>
        <v>22</v>
      </c>
      <c r="E9" s="121">
        <f t="shared" ref="E9:M9" si="0">SUM(E10,E11)</f>
        <v>21</v>
      </c>
      <c r="F9" s="121">
        <f t="shared" si="0"/>
        <v>14</v>
      </c>
      <c r="G9" s="121">
        <f t="shared" si="0"/>
        <v>22</v>
      </c>
      <c r="H9" s="121">
        <f t="shared" si="0"/>
        <v>2</v>
      </c>
      <c r="I9" s="121">
        <f t="shared" si="0"/>
        <v>20</v>
      </c>
      <c r="J9" s="121">
        <f t="shared" si="0"/>
        <v>31</v>
      </c>
      <c r="K9" s="121">
        <f t="shared" si="0"/>
        <v>23</v>
      </c>
      <c r="L9" s="121">
        <f t="shared" si="0"/>
        <v>21</v>
      </c>
      <c r="M9" s="122">
        <f t="shared" si="0"/>
        <v>33</v>
      </c>
      <c r="N9" s="79"/>
    </row>
    <row r="10" spans="1:14" ht="15" thickBot="1" x14ac:dyDescent="0.35">
      <c r="A10" s="22"/>
      <c r="B10" s="38" t="s">
        <v>19</v>
      </c>
      <c r="C10" s="59"/>
      <c r="D10" s="107">
        <v>20</v>
      </c>
      <c r="E10" s="104">
        <v>15</v>
      </c>
      <c r="F10" s="104">
        <v>12</v>
      </c>
      <c r="G10" s="104">
        <v>19</v>
      </c>
      <c r="H10" s="104">
        <v>0</v>
      </c>
      <c r="I10" s="104">
        <f>17+1</f>
        <v>18</v>
      </c>
      <c r="J10" s="104">
        <f>26+3</f>
        <v>29</v>
      </c>
      <c r="K10" s="104">
        <f>14+7</f>
        <v>21</v>
      </c>
      <c r="L10" s="104">
        <f>18+1</f>
        <v>19</v>
      </c>
      <c r="M10" s="104">
        <f>32-1</f>
        <v>31</v>
      </c>
      <c r="N10" s="79"/>
    </row>
    <row r="11" spans="1:14" ht="15" thickBot="1" x14ac:dyDescent="0.35">
      <c r="A11" s="23"/>
      <c r="B11" s="38" t="s">
        <v>20</v>
      </c>
      <c r="C11" s="59"/>
      <c r="D11" s="107">
        <v>2</v>
      </c>
      <c r="E11" s="104">
        <v>6</v>
      </c>
      <c r="F11" s="104">
        <v>2</v>
      </c>
      <c r="G11" s="104">
        <v>3</v>
      </c>
      <c r="H11" s="104">
        <v>2</v>
      </c>
      <c r="I11" s="104">
        <v>2</v>
      </c>
      <c r="J11" s="104">
        <v>2</v>
      </c>
      <c r="K11" s="104">
        <v>2</v>
      </c>
      <c r="L11" s="104">
        <v>2</v>
      </c>
      <c r="M11" s="104">
        <v>2</v>
      </c>
      <c r="N11" s="79"/>
    </row>
    <row r="12" spans="1:14" ht="34.799999999999997" customHeight="1" thickBot="1" x14ac:dyDescent="0.35">
      <c r="A12" s="12" t="s">
        <v>21</v>
      </c>
      <c r="B12" s="38"/>
      <c r="C12" s="59"/>
      <c r="D12" s="107">
        <v>0</v>
      </c>
      <c r="E12" s="104">
        <v>3</v>
      </c>
      <c r="F12" s="104">
        <v>2</v>
      </c>
      <c r="G12" s="104">
        <v>0</v>
      </c>
      <c r="H12" s="104">
        <v>2</v>
      </c>
      <c r="I12" s="104">
        <v>1</v>
      </c>
      <c r="J12" s="104">
        <v>2</v>
      </c>
      <c r="K12" s="104">
        <v>2</v>
      </c>
      <c r="L12" s="104">
        <v>2</v>
      </c>
      <c r="M12" s="104">
        <v>2</v>
      </c>
      <c r="N12" s="79"/>
    </row>
    <row r="13" spans="1:14" ht="15" thickBot="1" x14ac:dyDescent="0.35">
      <c r="A13" s="18" t="s">
        <v>22</v>
      </c>
      <c r="B13" s="38" t="s">
        <v>17</v>
      </c>
      <c r="C13" s="59"/>
      <c r="D13" s="119">
        <f>15+16+15</f>
        <v>46</v>
      </c>
      <c r="E13" s="117">
        <f>234+19+21</f>
        <v>274</v>
      </c>
      <c r="F13" s="117">
        <f>250+28+6</f>
        <v>284</v>
      </c>
      <c r="G13" s="117">
        <f>251+8+26+13</f>
        <v>298</v>
      </c>
      <c r="H13" s="117">
        <f>257+19</f>
        <v>276</v>
      </c>
      <c r="I13" s="117">
        <f>247+60</f>
        <v>307</v>
      </c>
      <c r="J13" s="117">
        <f>154+90</f>
        <v>244</v>
      </c>
      <c r="K13" s="117">
        <v>54</v>
      </c>
      <c r="L13" s="117">
        <v>81</v>
      </c>
      <c r="M13" s="113">
        <v>126</v>
      </c>
      <c r="N13" s="79"/>
    </row>
    <row r="14" spans="1:14" ht="15" thickBot="1" x14ac:dyDescent="0.35">
      <c r="A14" s="19"/>
      <c r="B14" s="38" t="s">
        <v>23</v>
      </c>
      <c r="C14" s="57"/>
      <c r="D14" s="133" t="s">
        <v>24</v>
      </c>
      <c r="E14" s="125"/>
      <c r="F14" s="125"/>
      <c r="G14" s="125"/>
      <c r="H14" s="125"/>
      <c r="I14" s="125"/>
      <c r="J14" s="125"/>
      <c r="K14" s="125"/>
      <c r="L14" s="125"/>
      <c r="M14" s="126"/>
      <c r="N14" s="8"/>
    </row>
    <row r="15" spans="1:14" ht="15" thickBot="1" x14ac:dyDescent="0.35">
      <c r="A15" s="19"/>
      <c r="B15" s="38" t="s">
        <v>25</v>
      </c>
      <c r="C15" s="57"/>
      <c r="D15" s="126"/>
      <c r="E15" s="3"/>
      <c r="F15" s="3"/>
      <c r="G15" s="3"/>
      <c r="H15" s="3"/>
      <c r="I15" s="3"/>
      <c r="J15" s="3"/>
      <c r="K15" s="3"/>
      <c r="L15" s="3"/>
      <c r="M15" s="127"/>
      <c r="N15" s="8"/>
    </row>
    <row r="16" spans="1:14" ht="15" thickBot="1" x14ac:dyDescent="0.35">
      <c r="A16" s="20"/>
      <c r="B16" s="38" t="s">
        <v>26</v>
      </c>
      <c r="C16" s="59"/>
      <c r="D16" s="123" t="s">
        <v>27</v>
      </c>
      <c r="E16" s="118" t="s">
        <v>27</v>
      </c>
      <c r="F16" s="116" t="s">
        <v>27</v>
      </c>
      <c r="G16" s="115" t="s">
        <v>27</v>
      </c>
      <c r="H16" s="118" t="s">
        <v>27</v>
      </c>
      <c r="I16" s="118" t="s">
        <v>27</v>
      </c>
      <c r="J16" s="118" t="s">
        <v>27</v>
      </c>
      <c r="K16" s="116" t="s">
        <v>27</v>
      </c>
      <c r="L16" s="116" t="s">
        <v>27</v>
      </c>
      <c r="M16" s="115" t="s">
        <v>27</v>
      </c>
      <c r="N16" s="79"/>
    </row>
    <row r="17" spans="1:14" ht="17.25" customHeight="1" thickBot="1" x14ac:dyDescent="0.35">
      <c r="A17" s="18" t="s">
        <v>28</v>
      </c>
      <c r="B17" s="38" t="s">
        <v>17</v>
      </c>
      <c r="C17" s="59"/>
      <c r="D17" s="5" t="s">
        <v>29</v>
      </c>
      <c r="E17" s="4"/>
      <c r="F17" s="4"/>
      <c r="G17" s="4"/>
      <c r="H17" s="4"/>
      <c r="I17" s="4"/>
      <c r="J17" s="4"/>
      <c r="K17" s="4"/>
      <c r="L17" s="4"/>
      <c r="M17" s="110"/>
      <c r="N17" s="8"/>
    </row>
    <row r="18" spans="1:14" ht="17.25" customHeight="1" thickBot="1" x14ac:dyDescent="0.35">
      <c r="A18" s="33"/>
      <c r="B18" s="38" t="s">
        <v>23</v>
      </c>
      <c r="C18" s="59"/>
      <c r="D18" s="4"/>
      <c r="E18" s="4"/>
      <c r="F18" s="4"/>
      <c r="G18" s="4"/>
      <c r="H18" s="4"/>
      <c r="I18" s="4"/>
      <c r="J18" s="4"/>
      <c r="K18" s="4"/>
      <c r="L18" s="4"/>
      <c r="M18" s="111"/>
      <c r="N18" s="8"/>
    </row>
    <row r="19" spans="1:14" ht="15" thickBot="1" x14ac:dyDescent="0.35">
      <c r="A19" s="33"/>
      <c r="B19" s="39" t="s">
        <v>25</v>
      </c>
      <c r="C19" s="59"/>
      <c r="D19" s="4"/>
      <c r="E19" s="4"/>
      <c r="F19" s="4"/>
      <c r="G19" s="4"/>
      <c r="H19" s="4"/>
      <c r="I19" s="4"/>
      <c r="J19" s="4"/>
      <c r="K19" s="4"/>
      <c r="L19" s="4"/>
      <c r="M19" s="111"/>
      <c r="N19" s="8"/>
    </row>
    <row r="20" spans="1:14" ht="15" thickBot="1" x14ac:dyDescent="0.35">
      <c r="A20" s="34"/>
      <c r="B20" s="38" t="s">
        <v>26</v>
      </c>
      <c r="C20" s="59"/>
      <c r="D20" s="108"/>
      <c r="E20" s="109"/>
      <c r="F20" s="109"/>
      <c r="G20" s="109"/>
      <c r="H20" s="109"/>
      <c r="I20" s="109"/>
      <c r="J20" s="109"/>
      <c r="K20" s="109"/>
      <c r="L20" s="109"/>
      <c r="M20" s="112"/>
      <c r="N20" s="8"/>
    </row>
    <row r="21" spans="1:14" ht="15" thickBot="1" x14ac:dyDescent="0.35">
      <c r="A21" s="35" t="s">
        <v>30</v>
      </c>
      <c r="B21" s="38"/>
      <c r="C21" s="59"/>
      <c r="D21" s="120">
        <f>3+9+6</f>
        <v>18</v>
      </c>
      <c r="E21" s="147">
        <f>4+10+9</f>
        <v>23</v>
      </c>
      <c r="F21" s="11">
        <f>6+4</f>
        <v>10</v>
      </c>
      <c r="G21" s="120">
        <f>1+12+7</f>
        <v>20</v>
      </c>
      <c r="H21" s="148">
        <v>19</v>
      </c>
      <c r="I21" s="149">
        <v>10</v>
      </c>
      <c r="J21" s="149">
        <v>14</v>
      </c>
      <c r="K21" s="149">
        <v>12</v>
      </c>
      <c r="L21" s="149">
        <v>11</v>
      </c>
      <c r="M21" s="150">
        <v>20</v>
      </c>
      <c r="N21" s="8"/>
    </row>
    <row r="22" spans="1:14" ht="15" thickBot="1" x14ac:dyDescent="0.35">
      <c r="A22" s="35" t="s">
        <v>31</v>
      </c>
      <c r="B22" s="40"/>
      <c r="C22" s="57"/>
      <c r="D22" s="133" t="s">
        <v>32</v>
      </c>
      <c r="E22" s="125"/>
      <c r="F22" s="125"/>
      <c r="G22" s="125"/>
      <c r="H22" s="125"/>
      <c r="I22" s="125"/>
      <c r="J22" s="125"/>
      <c r="K22" s="125"/>
      <c r="L22" s="125"/>
      <c r="M22" s="125"/>
      <c r="N22" s="8"/>
    </row>
    <row r="23" spans="1:14" ht="15" thickBot="1" x14ac:dyDescent="0.35">
      <c r="A23" s="35" t="s">
        <v>33</v>
      </c>
      <c r="B23" s="38"/>
      <c r="C23" s="57"/>
      <c r="D23" s="127"/>
      <c r="E23" s="3"/>
      <c r="F23" s="3"/>
      <c r="G23" s="3"/>
      <c r="H23" s="3"/>
      <c r="I23" s="3"/>
      <c r="J23" s="3"/>
      <c r="K23" s="3"/>
      <c r="L23" s="3"/>
      <c r="M23" s="3"/>
      <c r="N23" s="8"/>
    </row>
    <row r="24" spans="1:14" ht="15" thickBot="1" x14ac:dyDescent="0.35">
      <c r="A24" s="35" t="s">
        <v>34</v>
      </c>
      <c r="B24" s="39"/>
      <c r="C24" s="57"/>
      <c r="D24" s="127"/>
      <c r="E24" s="3"/>
      <c r="F24" s="3"/>
      <c r="G24" s="3"/>
      <c r="H24" s="3"/>
      <c r="I24" s="3"/>
      <c r="J24" s="3"/>
      <c r="K24" s="3"/>
      <c r="L24" s="3"/>
      <c r="M24" s="3"/>
      <c r="N24" s="8"/>
    </row>
    <row r="25" spans="1:14" ht="15" customHeight="1" thickBot="1" x14ac:dyDescent="0.35">
      <c r="A25" s="14" t="s">
        <v>35</v>
      </c>
      <c r="B25" s="38"/>
      <c r="C25" s="57"/>
      <c r="D25" s="127"/>
      <c r="E25" s="3"/>
      <c r="F25" s="3"/>
      <c r="G25" s="3"/>
      <c r="H25" s="3"/>
      <c r="I25" s="3"/>
      <c r="J25" s="3"/>
      <c r="K25" s="3"/>
      <c r="L25" s="3"/>
      <c r="M25" s="3"/>
      <c r="N25" s="8"/>
    </row>
    <row r="26" spans="1:14" ht="30.6" customHeight="1" thickBot="1" x14ac:dyDescent="0.35">
      <c r="A26" s="36" t="s">
        <v>36</v>
      </c>
      <c r="B26" s="41"/>
      <c r="C26" s="57"/>
      <c r="D26" s="128"/>
      <c r="E26" s="3"/>
      <c r="F26" s="3"/>
      <c r="G26" s="3"/>
      <c r="H26" s="3"/>
      <c r="I26" s="3"/>
      <c r="J26" s="3"/>
      <c r="K26" s="3"/>
      <c r="L26" s="3"/>
      <c r="M26" s="3"/>
      <c r="N26" s="8"/>
    </row>
    <row r="27" spans="1:14" ht="15" thickBot="1" x14ac:dyDescent="0.35">
      <c r="A27" s="35" t="s">
        <v>37</v>
      </c>
      <c r="B27" s="39"/>
      <c r="C27" s="57"/>
      <c r="D27" s="127"/>
      <c r="E27" s="3"/>
      <c r="F27" s="3"/>
      <c r="G27" s="3"/>
      <c r="H27" s="3"/>
      <c r="I27" s="3"/>
      <c r="J27" s="3"/>
      <c r="K27" s="3"/>
      <c r="L27" s="3"/>
      <c r="M27" s="3"/>
      <c r="N27" s="8"/>
    </row>
    <row r="28" spans="1:14" ht="15" thickBot="1" x14ac:dyDescent="0.35">
      <c r="A28" s="35" t="s">
        <v>38</v>
      </c>
      <c r="B28" s="38"/>
      <c r="C28" s="57"/>
      <c r="D28" s="127"/>
      <c r="E28" s="3"/>
      <c r="F28" s="3"/>
      <c r="G28" s="3"/>
      <c r="H28" s="3"/>
      <c r="I28" s="3"/>
      <c r="J28" s="3"/>
      <c r="K28" s="3"/>
      <c r="L28" s="3"/>
      <c r="M28" s="3"/>
      <c r="N28" s="8"/>
    </row>
    <row r="29" spans="1:14" ht="15" thickBot="1" x14ac:dyDescent="0.35">
      <c r="A29" s="35" t="s">
        <v>39</v>
      </c>
      <c r="B29" s="38"/>
      <c r="C29" s="57"/>
      <c r="D29" s="127"/>
      <c r="E29" s="3"/>
      <c r="F29" s="3"/>
      <c r="G29" s="3"/>
      <c r="H29" s="3"/>
      <c r="I29" s="3"/>
      <c r="J29" s="3"/>
      <c r="K29" s="3"/>
      <c r="L29" s="3"/>
      <c r="M29" s="3"/>
      <c r="N29" s="8"/>
    </row>
    <row r="30" spans="1:14" ht="15" thickBot="1" x14ac:dyDescent="0.35">
      <c r="A30" s="14" t="s">
        <v>40</v>
      </c>
      <c r="B30" s="38"/>
      <c r="C30" s="57"/>
      <c r="D30" s="129"/>
      <c r="E30" s="103"/>
      <c r="F30" s="103"/>
      <c r="G30" s="103"/>
      <c r="H30" s="103"/>
      <c r="I30" s="103"/>
      <c r="J30" s="103"/>
      <c r="K30" s="103"/>
      <c r="L30" s="103"/>
      <c r="M30" s="103"/>
      <c r="N30" s="8"/>
    </row>
    <row r="31" spans="1:14" ht="15" customHeight="1" thickBot="1" x14ac:dyDescent="0.35">
      <c r="A31" s="14" t="s">
        <v>41</v>
      </c>
      <c r="B31" s="41"/>
      <c r="C31" s="59"/>
      <c r="D31" s="107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8"/>
    </row>
    <row r="32" spans="1:14" ht="15" thickBot="1" x14ac:dyDescent="0.35">
      <c r="A32" s="15" t="s">
        <v>42</v>
      </c>
      <c r="B32" s="38"/>
      <c r="C32" s="59"/>
      <c r="D32" s="107">
        <f>1+8+1</f>
        <v>10</v>
      </c>
      <c r="E32" s="104">
        <f>2+12+2</f>
        <v>16</v>
      </c>
      <c r="F32" s="104">
        <f>4+16+2</f>
        <v>22</v>
      </c>
      <c r="G32" s="104">
        <f>3+16+4</f>
        <v>23</v>
      </c>
      <c r="H32" s="106">
        <f>15+5</f>
        <v>20</v>
      </c>
      <c r="I32" s="105">
        <f>15+8</f>
        <v>23</v>
      </c>
      <c r="J32" s="105">
        <f>15+11</f>
        <v>26</v>
      </c>
      <c r="K32" s="105">
        <f>15+8</f>
        <v>23</v>
      </c>
      <c r="L32" s="105">
        <f>15+10</f>
        <v>25</v>
      </c>
      <c r="M32" s="105">
        <f>15+19</f>
        <v>34</v>
      </c>
      <c r="N32" s="8"/>
    </row>
    <row r="33" spans="1:14" ht="15.75" customHeight="1" thickBot="1" x14ac:dyDescent="0.35">
      <c r="A33" s="18" t="s">
        <v>43</v>
      </c>
      <c r="B33" s="37" t="s">
        <v>17</v>
      </c>
      <c r="C33" s="59"/>
      <c r="D33" s="151">
        <v>5982</v>
      </c>
      <c r="E33" s="152" t="s">
        <v>44</v>
      </c>
      <c r="F33" s="152" t="s">
        <v>45</v>
      </c>
      <c r="G33" s="152">
        <v>5344</v>
      </c>
      <c r="H33" s="152">
        <v>5050</v>
      </c>
      <c r="I33" s="152">
        <v>10300</v>
      </c>
      <c r="J33" s="152">
        <v>10300</v>
      </c>
      <c r="K33" s="152">
        <v>10300</v>
      </c>
      <c r="L33" s="152">
        <v>10300</v>
      </c>
      <c r="M33" s="152">
        <v>10300</v>
      </c>
      <c r="N33" s="8"/>
    </row>
    <row r="34" spans="1:14" ht="15" thickBot="1" x14ac:dyDescent="0.35">
      <c r="A34" s="19"/>
      <c r="B34" s="13" t="s">
        <v>46</v>
      </c>
      <c r="C34" s="57"/>
      <c r="D34" s="133" t="s">
        <v>24</v>
      </c>
      <c r="E34" s="125"/>
      <c r="F34" s="125"/>
      <c r="G34" s="125"/>
      <c r="H34" s="125"/>
      <c r="I34" s="125"/>
      <c r="J34" s="125"/>
      <c r="K34" s="125"/>
      <c r="L34" s="125"/>
      <c r="M34" s="125"/>
      <c r="N34" s="8"/>
    </row>
    <row r="35" spans="1:14" ht="15" thickBot="1" x14ac:dyDescent="0.35">
      <c r="A35" s="19"/>
      <c r="B35" s="13" t="s">
        <v>47</v>
      </c>
      <c r="C35" s="57"/>
      <c r="D35" s="127"/>
      <c r="E35" s="3"/>
      <c r="F35" s="3"/>
      <c r="G35" s="3"/>
      <c r="H35" s="3"/>
      <c r="I35" s="3"/>
      <c r="J35" s="3"/>
      <c r="K35" s="3"/>
      <c r="L35" s="3"/>
      <c r="M35" s="3"/>
      <c r="N35" s="9"/>
    </row>
    <row r="36" spans="1:14" ht="15" thickBot="1" x14ac:dyDescent="0.35">
      <c r="A36" s="19"/>
      <c r="B36" s="13" t="s">
        <v>48</v>
      </c>
      <c r="C36" s="57"/>
      <c r="D36" s="127"/>
      <c r="E36" s="3"/>
      <c r="F36" s="3"/>
      <c r="G36" s="3"/>
      <c r="H36" s="3"/>
      <c r="I36" s="3"/>
      <c r="J36" s="3"/>
      <c r="K36" s="3"/>
      <c r="L36" s="3"/>
      <c r="M36" s="3"/>
      <c r="N36" s="8"/>
    </row>
    <row r="37" spans="1:14" ht="15" thickBot="1" x14ac:dyDescent="0.35">
      <c r="A37" s="19"/>
      <c r="B37" s="13" t="s">
        <v>49</v>
      </c>
      <c r="C37" s="57"/>
      <c r="D37" s="126"/>
      <c r="E37" s="125"/>
      <c r="F37" s="125"/>
      <c r="G37" s="125"/>
      <c r="H37" s="125"/>
      <c r="I37" s="125"/>
      <c r="J37" s="125"/>
      <c r="K37" s="125"/>
      <c r="L37" s="125"/>
      <c r="M37" s="125"/>
      <c r="N37" s="8"/>
    </row>
    <row r="38" spans="1:14" ht="15" thickBot="1" x14ac:dyDescent="0.35">
      <c r="A38" s="20"/>
      <c r="B38" s="13" t="s">
        <v>50</v>
      </c>
      <c r="C38" s="59"/>
      <c r="D38" s="97" t="s">
        <v>51</v>
      </c>
      <c r="E38" s="130" t="s">
        <v>52</v>
      </c>
      <c r="F38" s="131" t="s">
        <v>53</v>
      </c>
      <c r="G38" s="98">
        <v>1819</v>
      </c>
      <c r="H38" s="99" t="s">
        <v>54</v>
      </c>
      <c r="I38" s="100"/>
      <c r="J38" s="101"/>
      <c r="K38" s="100"/>
      <c r="L38" s="100"/>
      <c r="M38" s="102"/>
      <c r="N38" s="8"/>
    </row>
    <row r="39" spans="1:14" ht="30.6" customHeight="1" thickBot="1" x14ac:dyDescent="0.35">
      <c r="A39" s="12" t="s">
        <v>55</v>
      </c>
      <c r="B39" s="13" t="s">
        <v>56</v>
      </c>
      <c r="C39" s="59"/>
      <c r="D39" s="95">
        <v>26070</v>
      </c>
      <c r="E39" s="95">
        <v>28009</v>
      </c>
      <c r="F39" s="96">
        <v>22716</v>
      </c>
      <c r="G39" s="95">
        <v>33298</v>
      </c>
      <c r="H39" s="95">
        <v>33053</v>
      </c>
      <c r="I39" s="95">
        <v>31364</v>
      </c>
      <c r="J39" s="96">
        <v>30318</v>
      </c>
      <c r="K39" s="95">
        <v>30318.999599999999</v>
      </c>
      <c r="L39" s="95">
        <v>30320.000400000001</v>
      </c>
      <c r="M39" s="96">
        <v>30321.999599999999</v>
      </c>
      <c r="N39" s="8"/>
    </row>
    <row r="40" spans="1:14" ht="15" thickBot="1" x14ac:dyDescent="0.35">
      <c r="A40" s="18" t="s">
        <v>57</v>
      </c>
      <c r="B40" s="12" t="s">
        <v>17</v>
      </c>
      <c r="C40" s="59"/>
      <c r="D40" s="95">
        <f>SUM(D41:D44)</f>
        <v>1753</v>
      </c>
      <c r="E40" s="95">
        <f t="shared" ref="E40:M40" si="1">SUM(E41:E44)</f>
        <v>1558</v>
      </c>
      <c r="F40" s="96">
        <f t="shared" si="1"/>
        <v>1093</v>
      </c>
      <c r="G40" s="95">
        <v>1241</v>
      </c>
      <c r="H40" s="95">
        <f t="shared" si="1"/>
        <v>1684</v>
      </c>
      <c r="I40" s="95">
        <f t="shared" si="1"/>
        <v>1555</v>
      </c>
      <c r="J40" s="96">
        <f t="shared" si="1"/>
        <v>1558</v>
      </c>
      <c r="K40" s="95">
        <f t="shared" si="1"/>
        <v>1423</v>
      </c>
      <c r="L40" s="95">
        <f t="shared" si="1"/>
        <v>70</v>
      </c>
      <c r="M40" s="95">
        <f t="shared" si="1"/>
        <v>20</v>
      </c>
      <c r="N40" s="8"/>
    </row>
    <row r="41" spans="1:14" ht="15" customHeight="1" thickBot="1" x14ac:dyDescent="0.35">
      <c r="A41" s="19"/>
      <c r="B41" s="37" t="s">
        <v>58</v>
      </c>
      <c r="C41" s="59"/>
      <c r="D41" s="95">
        <v>1753</v>
      </c>
      <c r="E41" s="95">
        <v>1539</v>
      </c>
      <c r="F41" s="96">
        <v>1028</v>
      </c>
      <c r="G41" s="95">
        <v>1165</v>
      </c>
      <c r="H41" s="95">
        <v>1453</v>
      </c>
      <c r="I41" s="95">
        <v>1325</v>
      </c>
      <c r="J41" s="96">
        <v>1248</v>
      </c>
      <c r="K41" s="95">
        <v>1153</v>
      </c>
      <c r="L41" s="95"/>
      <c r="M41" s="95"/>
      <c r="N41" s="8"/>
    </row>
    <row r="42" spans="1:14" ht="15" customHeight="1" thickBot="1" x14ac:dyDescent="0.35">
      <c r="A42" s="19"/>
      <c r="B42" s="13" t="s">
        <v>59</v>
      </c>
      <c r="C42" s="59"/>
      <c r="D42" s="95"/>
      <c r="E42" s="95"/>
      <c r="F42" s="96"/>
      <c r="G42" s="95"/>
      <c r="H42" s="95"/>
      <c r="I42" s="95"/>
      <c r="J42" s="96"/>
      <c r="K42" s="95"/>
      <c r="L42" s="95"/>
      <c r="M42" s="95"/>
      <c r="N42" s="8"/>
    </row>
    <row r="43" spans="1:14" ht="15" thickBot="1" x14ac:dyDescent="0.35">
      <c r="A43" s="19"/>
      <c r="B43" s="13" t="s">
        <v>60</v>
      </c>
      <c r="C43" s="59"/>
      <c r="D43" s="70" t="s">
        <v>27</v>
      </c>
      <c r="E43" s="70" t="s">
        <v>27</v>
      </c>
      <c r="F43" s="84" t="s">
        <v>27</v>
      </c>
      <c r="G43" s="70" t="s">
        <v>27</v>
      </c>
      <c r="H43" s="70" t="s">
        <v>27</v>
      </c>
      <c r="I43" s="70" t="s">
        <v>27</v>
      </c>
      <c r="J43" s="84" t="s">
        <v>27</v>
      </c>
      <c r="K43" s="70" t="s">
        <v>27</v>
      </c>
      <c r="L43" s="70" t="s">
        <v>27</v>
      </c>
      <c r="M43" s="70" t="s">
        <v>27</v>
      </c>
      <c r="N43" s="8"/>
    </row>
    <row r="44" spans="1:14" ht="30" customHeight="1" thickBot="1" x14ac:dyDescent="0.35">
      <c r="A44" s="19"/>
      <c r="B44" s="12" t="s">
        <v>61</v>
      </c>
      <c r="C44" s="59"/>
      <c r="D44" s="93">
        <v>0</v>
      </c>
      <c r="E44" s="93">
        <v>19</v>
      </c>
      <c r="F44" s="94">
        <v>65</v>
      </c>
      <c r="G44" s="93">
        <v>76</v>
      </c>
      <c r="H44" s="93">
        <v>231</v>
      </c>
      <c r="I44" s="93">
        <v>230</v>
      </c>
      <c r="J44" s="94">
        <v>310</v>
      </c>
      <c r="K44" s="93">
        <v>270</v>
      </c>
      <c r="L44" s="93">
        <v>70</v>
      </c>
      <c r="M44" s="93">
        <v>20</v>
      </c>
      <c r="N44" s="8"/>
    </row>
    <row r="45" spans="1:14" ht="32.25" customHeight="1" thickBot="1" x14ac:dyDescent="0.35">
      <c r="A45" s="12" t="s">
        <v>62</v>
      </c>
      <c r="B45" s="37"/>
      <c r="C45" s="59"/>
      <c r="D45" s="95" t="s">
        <v>63</v>
      </c>
      <c r="E45" s="95" t="s">
        <v>64</v>
      </c>
      <c r="F45" s="96" t="s">
        <v>65</v>
      </c>
      <c r="G45" s="95" t="s">
        <v>66</v>
      </c>
      <c r="H45" s="95" t="s">
        <v>67</v>
      </c>
      <c r="I45" s="95" t="s">
        <v>67</v>
      </c>
      <c r="J45" s="96" t="s">
        <v>67</v>
      </c>
      <c r="K45" s="95" t="s">
        <v>67</v>
      </c>
      <c r="L45" s="95" t="s">
        <v>67</v>
      </c>
      <c r="M45" s="95" t="s">
        <v>67</v>
      </c>
      <c r="N45" s="8"/>
    </row>
    <row r="46" spans="1:14" ht="15" thickBot="1" x14ac:dyDescent="0.35">
      <c r="A46" s="18" t="s">
        <v>68</v>
      </c>
      <c r="B46" s="42" t="s">
        <v>17</v>
      </c>
      <c r="C46" s="59"/>
      <c r="D46" s="92" t="s">
        <v>27</v>
      </c>
      <c r="E46" s="83" t="s">
        <v>27</v>
      </c>
      <c r="F46" s="86" t="s">
        <v>27</v>
      </c>
      <c r="G46" s="86" t="s">
        <v>27</v>
      </c>
      <c r="H46" s="91" t="s">
        <v>27</v>
      </c>
      <c r="I46" s="86" t="s">
        <v>27</v>
      </c>
      <c r="J46" s="89" t="s">
        <v>27</v>
      </c>
      <c r="K46" s="90" t="s">
        <v>27</v>
      </c>
      <c r="L46" s="86" t="s">
        <v>27</v>
      </c>
      <c r="M46" s="82" t="s">
        <v>27</v>
      </c>
      <c r="N46" s="79"/>
    </row>
    <row r="47" spans="1:14" ht="15" thickBot="1" x14ac:dyDescent="0.35">
      <c r="A47" s="19"/>
      <c r="B47" s="42" t="s">
        <v>69</v>
      </c>
      <c r="C47" s="59"/>
      <c r="D47" s="70" t="s">
        <v>27</v>
      </c>
      <c r="E47" s="70" t="s">
        <v>27</v>
      </c>
      <c r="F47" s="70" t="s">
        <v>27</v>
      </c>
      <c r="G47" s="70" t="s">
        <v>27</v>
      </c>
      <c r="H47" s="84" t="s">
        <v>27</v>
      </c>
      <c r="I47" s="70" t="s">
        <v>27</v>
      </c>
      <c r="J47" s="82" t="s">
        <v>27</v>
      </c>
      <c r="K47" s="70" t="s">
        <v>27</v>
      </c>
      <c r="L47" s="70" t="s">
        <v>27</v>
      </c>
      <c r="M47" s="83" t="s">
        <v>27</v>
      </c>
      <c r="N47" s="79"/>
    </row>
    <row r="48" spans="1:14" ht="15" thickBot="1" x14ac:dyDescent="0.35">
      <c r="A48" s="20"/>
      <c r="B48" s="12" t="s">
        <v>70</v>
      </c>
      <c r="C48" s="59"/>
      <c r="D48" s="88" t="s">
        <v>27</v>
      </c>
      <c r="E48" s="88" t="s">
        <v>27</v>
      </c>
      <c r="F48" s="88" t="s">
        <v>27</v>
      </c>
      <c r="G48" s="88" t="s">
        <v>27</v>
      </c>
      <c r="H48" s="91" t="s">
        <v>27</v>
      </c>
      <c r="I48" s="88" t="s">
        <v>27</v>
      </c>
      <c r="J48" s="89" t="s">
        <v>27</v>
      </c>
      <c r="K48" s="88" t="s">
        <v>27</v>
      </c>
      <c r="L48" s="88" t="s">
        <v>27</v>
      </c>
      <c r="M48" s="83" t="s">
        <v>27</v>
      </c>
      <c r="N48" s="8"/>
    </row>
    <row r="49" spans="1:18" ht="29.4" customHeight="1" thickBot="1" x14ac:dyDescent="0.35">
      <c r="A49" s="16" t="s">
        <v>30</v>
      </c>
      <c r="B49" s="37" t="s">
        <v>71</v>
      </c>
      <c r="C49" s="59"/>
      <c r="D49" s="70" t="s">
        <v>27</v>
      </c>
      <c r="E49" s="70" t="s">
        <v>27</v>
      </c>
      <c r="F49" s="70" t="s">
        <v>27</v>
      </c>
      <c r="G49" s="70" t="s">
        <v>27</v>
      </c>
      <c r="H49" s="84" t="s">
        <v>27</v>
      </c>
      <c r="I49" s="70" t="s">
        <v>27</v>
      </c>
      <c r="J49" s="82" t="s">
        <v>27</v>
      </c>
      <c r="K49" s="70" t="s">
        <v>27</v>
      </c>
      <c r="L49" s="70" t="s">
        <v>27</v>
      </c>
      <c r="M49" s="84" t="s">
        <v>27</v>
      </c>
      <c r="N49" s="8"/>
    </row>
    <row r="50" spans="1:18" ht="26.25" customHeight="1" thickBot="1" x14ac:dyDescent="0.35">
      <c r="A50" s="18" t="s">
        <v>72</v>
      </c>
      <c r="B50" s="13" t="s">
        <v>17</v>
      </c>
      <c r="C50" s="59"/>
      <c r="D50" s="87" t="s">
        <v>27</v>
      </c>
      <c r="E50" s="87" t="s">
        <v>27</v>
      </c>
      <c r="F50" s="87" t="s">
        <v>27</v>
      </c>
      <c r="G50" s="87" t="s">
        <v>27</v>
      </c>
      <c r="H50" s="85" t="s">
        <v>27</v>
      </c>
      <c r="I50" s="87" t="s">
        <v>27</v>
      </c>
      <c r="J50" s="81" t="s">
        <v>27</v>
      </c>
      <c r="K50" s="85" t="s">
        <v>27</v>
      </c>
      <c r="L50" s="80" t="s">
        <v>27</v>
      </c>
      <c r="M50" s="81" t="s">
        <v>27</v>
      </c>
      <c r="N50" s="79"/>
    </row>
    <row r="51" spans="1:18" ht="15" thickBot="1" x14ac:dyDescent="0.35">
      <c r="A51" s="19"/>
      <c r="B51" s="13" t="s">
        <v>73</v>
      </c>
      <c r="C51" s="57"/>
      <c r="D51" s="133" t="s">
        <v>24</v>
      </c>
      <c r="E51" s="124"/>
      <c r="F51" s="124"/>
      <c r="G51" s="124"/>
      <c r="H51" s="124"/>
      <c r="I51" s="125"/>
      <c r="J51" s="125"/>
      <c r="K51" s="125"/>
      <c r="L51" s="125"/>
      <c r="M51" s="126"/>
      <c r="N51" s="8"/>
    </row>
    <row r="52" spans="1:18" ht="15" thickBot="1" x14ac:dyDescent="0.35">
      <c r="A52" s="20"/>
      <c r="B52" s="13" t="s">
        <v>74</v>
      </c>
      <c r="C52" s="57"/>
      <c r="D52" s="127"/>
      <c r="E52" s="3"/>
      <c r="F52" s="3"/>
      <c r="G52" s="3"/>
      <c r="H52" s="3"/>
      <c r="I52" s="3"/>
      <c r="J52" s="3"/>
      <c r="K52" s="3"/>
      <c r="L52" s="3"/>
      <c r="M52" s="3"/>
      <c r="N52" s="8"/>
    </row>
    <row r="53" spans="1:18" ht="15" thickBot="1" x14ac:dyDescent="0.35">
      <c r="A53" s="16" t="s">
        <v>75</v>
      </c>
      <c r="B53" s="13"/>
      <c r="C53" s="59"/>
      <c r="D53" s="92" t="s">
        <v>27</v>
      </c>
      <c r="E53" s="92" t="s">
        <v>27</v>
      </c>
      <c r="F53" s="92" t="s">
        <v>27</v>
      </c>
      <c r="G53" s="132" t="s">
        <v>27</v>
      </c>
      <c r="H53" s="92" t="s">
        <v>27</v>
      </c>
      <c r="I53" s="89" t="s">
        <v>27</v>
      </c>
      <c r="J53" s="92" t="s">
        <v>27</v>
      </c>
      <c r="K53" s="90" t="s">
        <v>27</v>
      </c>
      <c r="L53" s="90" t="s">
        <v>27</v>
      </c>
      <c r="M53" s="92" t="s">
        <v>27</v>
      </c>
      <c r="N53" s="8"/>
    </row>
    <row r="54" spans="1:18" ht="15" thickBot="1" x14ac:dyDescent="0.35">
      <c r="A54" s="21" t="s">
        <v>76</v>
      </c>
      <c r="B54" s="12" t="s">
        <v>17</v>
      </c>
      <c r="C54" s="59"/>
      <c r="D54" s="62">
        <f>SUM(D55:D57)</f>
        <v>24513</v>
      </c>
      <c r="E54" s="63">
        <f t="shared" ref="E54:M54" si="2">SUM(E55:E57)</f>
        <v>28141</v>
      </c>
      <c r="F54" s="67">
        <f t="shared" si="2"/>
        <v>29806</v>
      </c>
      <c r="G54" s="72">
        <f t="shared" si="2"/>
        <v>34707</v>
      </c>
      <c r="H54" s="71">
        <f t="shared" si="2"/>
        <v>108382</v>
      </c>
      <c r="I54" s="62">
        <f t="shared" si="2"/>
        <v>116402</v>
      </c>
      <c r="J54" s="63">
        <f t="shared" si="2"/>
        <v>101030</v>
      </c>
      <c r="K54" s="63">
        <f t="shared" si="2"/>
        <v>67889</v>
      </c>
      <c r="L54" s="63">
        <f t="shared" si="2"/>
        <v>40429</v>
      </c>
      <c r="M54" s="63">
        <f t="shared" si="2"/>
        <v>21725</v>
      </c>
      <c r="N54" s="8"/>
    </row>
    <row r="55" spans="1:18" ht="15" thickBot="1" x14ac:dyDescent="0.35">
      <c r="A55" s="22"/>
      <c r="B55" s="12" t="s">
        <v>77</v>
      </c>
      <c r="C55" s="59"/>
      <c r="D55" s="63">
        <v>22397</v>
      </c>
      <c r="E55" s="64">
        <v>25894</v>
      </c>
      <c r="F55" s="68">
        <v>27833</v>
      </c>
      <c r="G55" s="73">
        <v>32770</v>
      </c>
      <c r="H55" s="69">
        <v>106387</v>
      </c>
      <c r="I55" s="69">
        <v>114402</v>
      </c>
      <c r="J55" s="64">
        <v>99025</v>
      </c>
      <c r="K55" s="69">
        <v>65982</v>
      </c>
      <c r="L55" s="69">
        <v>38871</v>
      </c>
      <c r="M55" s="69">
        <v>20664</v>
      </c>
      <c r="N55" s="10"/>
      <c r="O55" s="2"/>
      <c r="P55" s="2"/>
      <c r="Q55" s="2"/>
      <c r="R55" s="2"/>
    </row>
    <row r="56" spans="1:18" ht="15" thickBot="1" x14ac:dyDescent="0.35">
      <c r="A56" s="22"/>
      <c r="B56" s="37" t="s">
        <v>78</v>
      </c>
      <c r="C56" s="59"/>
      <c r="D56" s="61">
        <v>972</v>
      </c>
      <c r="E56" s="64">
        <v>741</v>
      </c>
      <c r="F56" s="68">
        <v>778</v>
      </c>
      <c r="G56" s="74">
        <v>655</v>
      </c>
      <c r="H56" s="69">
        <v>914</v>
      </c>
      <c r="I56" s="69">
        <v>917</v>
      </c>
      <c r="J56" s="64">
        <v>919</v>
      </c>
      <c r="K56" s="77">
        <v>874</v>
      </c>
      <c r="L56" s="69">
        <v>714</v>
      </c>
      <c r="M56" s="69">
        <v>486</v>
      </c>
      <c r="N56" s="8"/>
    </row>
    <row r="57" spans="1:18" ht="15" thickBot="1" x14ac:dyDescent="0.35">
      <c r="A57" s="23"/>
      <c r="B57" s="12" t="s">
        <v>79</v>
      </c>
      <c r="C57" s="60"/>
      <c r="D57" s="63">
        <v>1144</v>
      </c>
      <c r="E57" s="65">
        <v>1506</v>
      </c>
      <c r="F57" s="69">
        <v>1195</v>
      </c>
      <c r="G57" s="76">
        <v>1282</v>
      </c>
      <c r="H57" s="75">
        <v>1081</v>
      </c>
      <c r="I57" s="69">
        <v>1083</v>
      </c>
      <c r="J57" s="69">
        <v>1086</v>
      </c>
      <c r="K57" s="69">
        <v>1033</v>
      </c>
      <c r="L57" s="78">
        <v>844</v>
      </c>
      <c r="M57" s="78">
        <v>575</v>
      </c>
      <c r="N57" s="79"/>
    </row>
    <row r="58" spans="1:18" ht="15" thickBot="1" x14ac:dyDescent="0.35">
      <c r="C58" s="43"/>
      <c r="E58" s="66"/>
      <c r="G58" s="66"/>
      <c r="H58" s="66"/>
      <c r="I58" s="66"/>
      <c r="J58" s="66"/>
      <c r="K58" s="66"/>
      <c r="L58" s="66"/>
      <c r="M58" s="66"/>
    </row>
    <row r="59" spans="1:18" ht="15" thickBot="1" x14ac:dyDescent="0.35">
      <c r="A59" s="134" t="s">
        <v>27</v>
      </c>
      <c r="B59" s="44" t="s">
        <v>80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135"/>
    </row>
    <row r="60" spans="1:18" ht="15" thickBot="1" x14ac:dyDescent="0.35">
      <c r="A60" s="136" t="s">
        <v>18</v>
      </c>
      <c r="B60" s="49" t="s">
        <v>81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137"/>
    </row>
    <row r="61" spans="1:18" ht="15" thickBot="1" x14ac:dyDescent="0.35">
      <c r="A61" s="138" t="s">
        <v>24</v>
      </c>
      <c r="B61" s="55" t="s">
        <v>82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139"/>
    </row>
    <row r="62" spans="1:18" ht="15" thickBot="1" x14ac:dyDescent="0.35">
      <c r="A62" s="140" t="s">
        <v>29</v>
      </c>
      <c r="B62" s="49" t="s">
        <v>83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137"/>
    </row>
    <row r="63" spans="1:18" ht="30" customHeight="1" thickBot="1" x14ac:dyDescent="0.35">
      <c r="A63" s="141" t="s">
        <v>32</v>
      </c>
      <c r="B63" s="53" t="s">
        <v>84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142"/>
    </row>
    <row r="64" spans="1:18" ht="15" thickBot="1" x14ac:dyDescent="0.35">
      <c r="A64" s="140" t="s">
        <v>54</v>
      </c>
      <c r="B64" s="49" t="s">
        <v>85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137"/>
    </row>
    <row r="65" spans="1:13" ht="14.4" customHeight="1" thickBot="1" x14ac:dyDescent="0.35">
      <c r="A65" s="143" t="s">
        <v>86</v>
      </c>
      <c r="B65" s="51" t="s">
        <v>87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44"/>
    </row>
    <row r="66" spans="1:13" ht="15" thickBot="1" x14ac:dyDescent="0.35">
      <c r="A66" s="145" t="s">
        <v>88</v>
      </c>
      <c r="B66" s="49" t="s">
        <v>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137"/>
    </row>
    <row r="67" spans="1:13" ht="33.75" customHeight="1" thickBot="1" x14ac:dyDescent="0.35">
      <c r="A67" s="146" t="s">
        <v>90</v>
      </c>
      <c r="B67" s="46" t="s">
        <v>91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8"/>
    </row>
    <row r="68" spans="1:13" ht="29.25" customHeight="1" thickBot="1" x14ac:dyDescent="0.35">
      <c r="A68" s="146" t="s">
        <v>92</v>
      </c>
      <c r="B68" s="46" t="s">
        <v>93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8"/>
    </row>
    <row r="69" spans="1:13" x14ac:dyDescent="0.3">
      <c r="A69" s="6"/>
    </row>
  </sheetData>
  <mergeCells count="33">
    <mergeCell ref="A40:A44"/>
    <mergeCell ref="M7:M8"/>
    <mergeCell ref="B68:M68"/>
    <mergeCell ref="B67:M67"/>
    <mergeCell ref="B66:M66"/>
    <mergeCell ref="C6:M6"/>
    <mergeCell ref="A7:B8"/>
    <mergeCell ref="C7:C8"/>
    <mergeCell ref="D7:D8"/>
    <mergeCell ref="E7:E8"/>
    <mergeCell ref="F7:F8"/>
    <mergeCell ref="G7:G8"/>
    <mergeCell ref="A9:A11"/>
    <mergeCell ref="C9:C57"/>
    <mergeCell ref="A13:A16"/>
    <mergeCell ref="A17:A20"/>
    <mergeCell ref="A33:A38"/>
    <mergeCell ref="A4:M4"/>
    <mergeCell ref="B62:M62"/>
    <mergeCell ref="B63:M63"/>
    <mergeCell ref="B64:M64"/>
    <mergeCell ref="B65:M65"/>
    <mergeCell ref="B60:M60"/>
    <mergeCell ref="B61:M61"/>
    <mergeCell ref="A46:A48"/>
    <mergeCell ref="A50:A52"/>
    <mergeCell ref="A54:A57"/>
    <mergeCell ref="B59:M59"/>
    <mergeCell ref="L7:L8"/>
    <mergeCell ref="H7:H8"/>
    <mergeCell ref="I7:I8"/>
    <mergeCell ref="J7:J8"/>
    <mergeCell ref="K7:K8"/>
  </mergeCells>
  <printOptions horizontalCentered="1" verticalCentered="1"/>
  <pageMargins left="0.2" right="0.2" top="0.75" bottom="0.25" header="0.3" footer="0.3"/>
  <pageSetup scale="6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0b55595-d4eb-41d0-b489-5e4082844449">
      <UserInfo>
        <DisplayName>PAISH David</DisplayName>
        <AccountId>147</AccountId>
        <AccountType/>
      </UserInfo>
    </SharedWithUsers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8459-721E-4BC8-8FBE-591B02CD19BA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ce5dfc26-dbcc-4266-b0cd-e8ab87711e15"/>
    <ds:schemaRef ds:uri="http://www.w3.org/XML/1998/namespace"/>
    <ds:schemaRef ds:uri="http://purl.org/dc/terms/"/>
    <ds:schemaRef ds:uri="http://schemas.openxmlformats.org/package/2006/metadata/core-properties"/>
    <ds:schemaRef ds:uri="00b55595-d4eb-41d0-b489-5e4082844449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9ABB6F-F2A9-458B-AACC-DB3A31589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2B092-09B6-4A41-BCE2-0F425CF8B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I-03-O-AMPCO-137-01</vt:lpstr>
      <vt:lpstr>'2022 I-03-O-AMPCO-137-01'!Print_Area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Abdul Hadi Syed</dc:creator>
  <cp:keywords/>
  <dc:description/>
  <cp:lastModifiedBy>AUBIN Danielle</cp:lastModifiedBy>
  <cp:revision/>
  <cp:lastPrinted>2022-05-14T00:47:34Z</cp:lastPrinted>
  <dcterms:created xsi:type="dcterms:W3CDTF">2017-10-10T17:57:57Z</dcterms:created>
  <dcterms:modified xsi:type="dcterms:W3CDTF">2022-05-14T00:48:54Z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67;#i:0#.f|membership|peter.faltaous@hydroone.com;#147;#i:0#.f|membership|david.paish@hydroone.com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7" name="CaseNumber">
    <vt:lpwstr>EB-2021-0110</vt:lpwstr>
  </property>
  <property fmtid="{D5CDD505-2E9C-101B-9397-08002B2CF9AE}" pid="8" name="IntervenorAcronymn">
    <vt:lpwstr>AMPCO</vt:lpwstr>
  </property>
  <property fmtid="{D5CDD505-2E9C-101B-9397-08002B2CF9AE}" pid="9" name="ELT">
    <vt:bool>false</vt:bool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4" name="Author(s)">
    <vt:lpwstr>CORP\1834902927</vt:lpwstr>
  </property>
  <property fmtid="{D5CDD505-2E9C-101B-9397-08002B2CF9AE}" pid="15" name="RDirApproved">
    <vt:bool>false</vt:bool>
  </property>
  <property fmtid="{D5CDD505-2E9C-101B-9397-08002B2CF9AE}" pid="16" name="Panel">
    <vt:lpwstr>;#Panel #6: Distribution Sytem Plan;#</vt:lpwstr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FormattingComplete">
    <vt:bool>true</vt:bool>
  </property>
  <property fmtid="{D5CDD505-2E9C-101B-9397-08002B2CF9AE}" pid="21" name="RAApproved">
    <vt:bool>true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>20;#i:0#.f|membership|charles.keizer@hydroone.com;#18;#i:0#.f|membership|rob.barrass@hydroone.com;#19;#i:0#.f|membership|henry.ren@hydroone.com;#138;#i:0#.f|membership|dave.watts@hydroone.com</vt:lpwstr>
  </property>
  <property fmtid="{D5CDD505-2E9C-101B-9397-08002B2CF9AE}" pid="24" name="RA">
    <vt:lpwstr>23;#i:0#.f|membership|alex.zbarcea@hydroone.com;#107;#i:0#.f|membership|murxmur.ola@hydroone.com</vt:lpwstr>
  </property>
  <property fmtid="{D5CDD505-2E9C-101B-9397-08002B2CF9AE}" pid="25" name="PDFCreationInitiated">
    <vt:bool>true</vt:bool>
  </property>
  <property fmtid="{D5CDD505-2E9C-101B-9397-08002B2CF9AE}" pid="26" name="FilingDate">
    <vt:filetime>2021-11-29T00:00:00Z</vt:filetime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1" name="Witness">
    <vt:lpwstr>FALTAOUS Peter, PAISH David</vt:lpwstr>
  </property>
  <property fmtid="{D5CDD505-2E9C-101B-9397-08002B2CF9AE}" pid="32" name="IRAuthor">
    <vt:lpwstr>18;#i:0#.f|membership|rob.barrass@hydroone.com;#35;#i:0#.f|membership|trevor.beausoleil@hydroone.com;#36;#i:0#.f|membership|matthew.bell@hydroone.com;#211;#i:0#.f|membership|dominic.consorti@hydroone.com;#61;#i:0#.f|membership|darren.desrosiers@hydroone.com;#99;#i:0#.f|membership|kevin.marcotte@hydroone.com;#149;#i:0#.f|membership|giuseppejoseph.parete@hydroone.com;#138;#i:0#.f|membership|dave.watts@hydroone.com;#139;#i:0#.f|membership|charles.wong@hydroone.com;#63;#i:0#.f|membership|ankur.dewan@hydroone.com</vt:lpwstr>
  </property>
</Properties>
</file>